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ttps://compliancegroupltd-my.sharepoint.com/personal/kaya_kesici_compliancegroup_uk/Documents/"/>
    </mc:Choice>
  </mc:AlternateContent>
  <xr:revisionPtr revIDLastSave="2018" documentId="13_ncr:1_{6B58BC29-B0F4-4A2A-B36D-2FD684CF5EC7}" xr6:coauthVersionLast="47" xr6:coauthVersionMax="47" xr10:uidLastSave="{54A9AB33-15B0-4B60-8101-36A5127FC581}"/>
  <bookViews>
    <workbookView xWindow="28680" yWindow="-90" windowWidth="29040" windowHeight="15840" tabRatio="918" firstSheet="2" activeTab="3" xr2:uid="{00000000-000D-0000-FFFF-FFFF00000000}"/>
  </bookViews>
  <sheets>
    <sheet name="CHECKLIST" sheetId="29" r:id="rId1"/>
    <sheet name="Key Drivers" sheetId="20" r:id="rId2"/>
    <sheet name="HISTORICAL&gt;" sheetId="52" r:id="rId3"/>
    <sheet name="First View" sheetId="49" r:id="rId4"/>
    <sheet name="Fixed Assets" sheetId="41" r:id="rId5"/>
    <sheet name="Balance Sheet" sheetId="42" r:id="rId6"/>
    <sheet name="Cashflow Statement" sheetId="43" r:id="rId7"/>
    <sheet name="ASSUMPTIONS&gt;" sheetId="53" r:id="rId8"/>
    <sheet name="Historical Growth Assumptions" sheetId="57" r:id="rId9"/>
    <sheet name="Forecast Assumptions 1" sheetId="40" r:id="rId10"/>
    <sheet name="FORECAST&gt;" sheetId="51" r:id="rId11"/>
    <sheet name="Sales Budget" sheetId="10" r:id="rId12"/>
    <sheet name="OVERHEADS" sheetId="3" r:id="rId13"/>
    <sheet name="P&amp;L" sheetId="8" r:id="rId14"/>
    <sheet name="Cashflow" sheetId="13" r:id="rId15"/>
    <sheet name="Bal Sheet" sheetId="37" state="hidden" r:id="rId16"/>
    <sheet name="Free Cash Flow" sheetId="45" state="hidden" r:id="rId17"/>
    <sheet name="Financial Performance Summary" sheetId="36" state="hidden" r:id="rId18"/>
    <sheet name="PE Ratio" sheetId="35" state="hidden" r:id="rId19"/>
    <sheet name="Debt Free Cash Free Calculator" sheetId="34" state="hidden" r:id="rId20"/>
    <sheet name="Amortised Loan calculator" sheetId="25" state="hidden" r:id="rId21"/>
    <sheet name="Bullet Loan calculator" sheetId="28" state="hidden" r:id="rId22"/>
    <sheet name="Asset Finance Calculator" sheetId="31" state="hidden" r:id="rId23"/>
    <sheet name="Vendor Loan Note calculator" sheetId="26" state="hidden" r:id="rId24"/>
    <sheet name="Stock Facility Calculator" sheetId="32" state="hidden" r:id="rId25"/>
    <sheet name="Buyer Loan Note calculator" sheetId="33" state="hidden" r:id="rId26"/>
    <sheet name="Debt Service Ratio" sheetId="21" state="hidden" r:id="rId27"/>
    <sheet name="Marketing" sheetId="16" state="hidden" r:id="rId28"/>
  </sheets>
  <externalReferences>
    <externalReference r:id="rId29"/>
    <externalReference r:id="rId30"/>
  </externalReferences>
  <definedNames>
    <definedName name="compound_period" localSheetId="15">INDEX({1;2;4;6;12;24;26;52},MATCH([1]Schedule!$D$12,period_names,0))</definedName>
    <definedName name="compound_period">INDEX({1;2;4;6;12;24;26;52},MATCH([1]Schedule!$D$12,period_names,0))</definedName>
    <definedName name="fpdate">#REF!</definedName>
    <definedName name="loan_amount">#REF!</definedName>
    <definedName name="months_per_period" localSheetId="15">12/'Bal Sheet'!periods_per_year</definedName>
    <definedName name="months_per_period">12/periods_per_year</definedName>
    <definedName name="nper" localSheetId="15">term*'Bal Sheet'!periods_per_year</definedName>
    <definedName name="nper">term*periods_per_year</definedName>
    <definedName name="payment" localSheetId="15">#REF!</definedName>
    <definedName name="payment">#REF!</definedName>
    <definedName name="period_names">[1]Schedule!$K$7:$K$14</definedName>
    <definedName name="periods_per_year" localSheetId="15">INDEX({1;2;4;6;12;24;26;52},MATCH([1]Schedule!$D$11,period_names,0))</definedName>
    <definedName name="periods_per_year">INDEX({1;2;4;6;12;24;26;52},MATCH([1]Schedule!$D$11,period_names,0))</definedName>
    <definedName name="pmtType">IF(#REF!="End of Period",0,1)</definedName>
    <definedName name="_xlnm.Print_Area" localSheetId="14">Cashflow!$A$2:$O$38</definedName>
    <definedName name="_xlnm.Print_Area" localSheetId="12">OVERHEADS!$B$2:$O$54</definedName>
    <definedName name="_xlnm.Print_Area" localSheetId="13">'P&amp;L'!$B$2:$O$21</definedName>
    <definedName name="_xlnm.Print_Area" localSheetId="11">'Sales Budget'!$B$4:$P$23</definedName>
    <definedName name="rate">#REF!</definedName>
    <definedName name="roundOpt">#REF!</definedName>
    <definedName name="ter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9" i="57" l="1"/>
  <c r="F87" i="57"/>
  <c r="F85" i="57"/>
  <c r="E81" i="57"/>
  <c r="D81" i="57"/>
  <c r="C81" i="57"/>
  <c r="F81" i="57" s="1"/>
  <c r="E70" i="57"/>
  <c r="D70" i="57"/>
  <c r="C70" i="57"/>
  <c r="F70" i="57" s="1"/>
  <c r="F61" i="57"/>
  <c r="E61" i="57"/>
  <c r="D61" i="57"/>
  <c r="C61" i="57"/>
  <c r="C14" i="57"/>
  <c r="E14" i="57"/>
  <c r="D14" i="57"/>
  <c r="F14" i="57"/>
  <c r="D26" i="57"/>
  <c r="E26" i="57"/>
  <c r="C26" i="57"/>
  <c r="BJ13" i="8"/>
  <c r="BJ12" i="8"/>
  <c r="AU13" i="8"/>
  <c r="AU12" i="8"/>
  <c r="AF13" i="8"/>
  <c r="AF12" i="8"/>
  <c r="Q11" i="8"/>
  <c r="AF11" i="8" s="1"/>
  <c r="AU11" i="8" s="1"/>
  <c r="BJ11" i="8" s="1"/>
  <c r="B13" i="8"/>
  <c r="B21" i="13" s="1"/>
  <c r="B12" i="8"/>
  <c r="B20" i="13" s="1"/>
  <c r="Q13" i="8"/>
  <c r="Q12" i="8"/>
  <c r="C97" i="57"/>
  <c r="D97" i="57"/>
  <c r="E97" i="57"/>
  <c r="C98" i="57"/>
  <c r="D98" i="57"/>
  <c r="E98" i="57"/>
  <c r="C99" i="57"/>
  <c r="D99" i="57"/>
  <c r="E99" i="57"/>
  <c r="D89" i="57"/>
  <c r="E89" i="57"/>
  <c r="C89" i="57"/>
  <c r="D85" i="57"/>
  <c r="E85" i="57"/>
  <c r="C85" i="57"/>
  <c r="C74" i="57"/>
  <c r="D74" i="57"/>
  <c r="E74" i="57"/>
  <c r="C75" i="57"/>
  <c r="D75" i="57"/>
  <c r="E75" i="57"/>
  <c r="C76" i="57"/>
  <c r="D76" i="57"/>
  <c r="E76" i="57"/>
  <c r="C77" i="57"/>
  <c r="D77" i="57"/>
  <c r="E77" i="57"/>
  <c r="C78" i="57"/>
  <c r="D78" i="57"/>
  <c r="E78" i="57"/>
  <c r="C79" i="57"/>
  <c r="D79" i="57"/>
  <c r="E79" i="57"/>
  <c r="C80" i="57"/>
  <c r="D80" i="57"/>
  <c r="E80" i="57"/>
  <c r="D73" i="57"/>
  <c r="E73" i="57"/>
  <c r="C73" i="57"/>
  <c r="D64" i="57"/>
  <c r="E64" i="57"/>
  <c r="C64" i="57"/>
  <c r="C30" i="57"/>
  <c r="D30" i="57"/>
  <c r="E30" i="57"/>
  <c r="C31" i="57"/>
  <c r="D31" i="57"/>
  <c r="E31" i="57"/>
  <c r="C32" i="57"/>
  <c r="D32" i="57"/>
  <c r="E32" i="57"/>
  <c r="C33" i="57"/>
  <c r="D33" i="57"/>
  <c r="E33" i="57"/>
  <c r="C34" i="57"/>
  <c r="D34" i="57"/>
  <c r="E34" i="57"/>
  <c r="C35" i="57"/>
  <c r="D35" i="57"/>
  <c r="E35" i="57"/>
  <c r="C36" i="57"/>
  <c r="D36" i="57"/>
  <c r="E36" i="57"/>
  <c r="C37" i="57"/>
  <c r="D37" i="57"/>
  <c r="E37" i="57"/>
  <c r="C38" i="57"/>
  <c r="D38" i="57"/>
  <c r="E38" i="57"/>
  <c r="C39" i="57"/>
  <c r="D39" i="57"/>
  <c r="E39" i="57"/>
  <c r="C40" i="57"/>
  <c r="D40" i="57"/>
  <c r="E40" i="57"/>
  <c r="C41" i="57"/>
  <c r="D41" i="57"/>
  <c r="E41" i="57"/>
  <c r="C42" i="57"/>
  <c r="D42" i="57"/>
  <c r="E42" i="57"/>
  <c r="C43" i="57"/>
  <c r="D43" i="57"/>
  <c r="E43" i="57"/>
  <c r="C44" i="57"/>
  <c r="D44" i="57"/>
  <c r="E44" i="57"/>
  <c r="C45" i="57"/>
  <c r="D45" i="57"/>
  <c r="E45" i="57"/>
  <c r="C46" i="57"/>
  <c r="D46" i="57"/>
  <c r="E46" i="57"/>
  <c r="C47" i="57"/>
  <c r="D47" i="57"/>
  <c r="E47" i="57"/>
  <c r="C48" i="57"/>
  <c r="D48" i="57"/>
  <c r="E48" i="57"/>
  <c r="C49" i="57"/>
  <c r="D49" i="57"/>
  <c r="E49" i="57"/>
  <c r="C50" i="57"/>
  <c r="D50" i="57"/>
  <c r="E50" i="57"/>
  <c r="C51" i="57"/>
  <c r="D51" i="57"/>
  <c r="E51" i="57"/>
  <c r="C52" i="57"/>
  <c r="D52" i="57"/>
  <c r="E52" i="57"/>
  <c r="C53" i="57"/>
  <c r="D53" i="57"/>
  <c r="E53" i="57"/>
  <c r="C54" i="57"/>
  <c r="D54" i="57"/>
  <c r="E54" i="57"/>
  <c r="C55" i="57"/>
  <c r="D55" i="57"/>
  <c r="E55" i="57"/>
  <c r="C56" i="57"/>
  <c r="D56" i="57"/>
  <c r="E56" i="57"/>
  <c r="C57" i="57"/>
  <c r="D57" i="57"/>
  <c r="E57" i="57"/>
  <c r="C58" i="57"/>
  <c r="D58" i="57"/>
  <c r="E58" i="57"/>
  <c r="C59" i="57"/>
  <c r="D59" i="57"/>
  <c r="E59" i="57"/>
  <c r="C60" i="57"/>
  <c r="D60" i="57"/>
  <c r="E60" i="57"/>
  <c r="D29" i="57"/>
  <c r="E29" i="57"/>
  <c r="C29" i="57"/>
  <c r="C18" i="57"/>
  <c r="D18" i="57"/>
  <c r="E18" i="57"/>
  <c r="C19" i="57"/>
  <c r="D19" i="57"/>
  <c r="E19" i="57"/>
  <c r="C20" i="57"/>
  <c r="D20" i="57"/>
  <c r="E20" i="57"/>
  <c r="C21" i="57"/>
  <c r="D21" i="57"/>
  <c r="E21" i="57"/>
  <c r="C22" i="57"/>
  <c r="D22" i="57"/>
  <c r="E22" i="57"/>
  <c r="C23" i="57"/>
  <c r="D23" i="57"/>
  <c r="E23" i="57"/>
  <c r="C24" i="57"/>
  <c r="D24" i="57"/>
  <c r="E24" i="57"/>
  <c r="C25" i="57"/>
  <c r="D25" i="57"/>
  <c r="E25" i="57"/>
  <c r="D17" i="57"/>
  <c r="E17" i="57"/>
  <c r="C17" i="57"/>
  <c r="C8" i="57"/>
  <c r="D8" i="57"/>
  <c r="E8" i="57"/>
  <c r="C10" i="57"/>
  <c r="D10" i="57"/>
  <c r="E10" i="57"/>
  <c r="C11" i="57"/>
  <c r="D11" i="57"/>
  <c r="E11" i="57"/>
  <c r="C12" i="57"/>
  <c r="D12" i="57"/>
  <c r="E12" i="57"/>
  <c r="C13" i="57"/>
  <c r="D13" i="57"/>
  <c r="E13" i="57"/>
  <c r="D9" i="57"/>
  <c r="E9" i="57"/>
  <c r="C9" i="57"/>
  <c r="AF54" i="3"/>
  <c r="AU54" i="3" s="1"/>
  <c r="BJ54" i="3" s="1"/>
  <c r="Q54" i="3"/>
  <c r="Q49" i="3"/>
  <c r="AF49" i="3" s="1"/>
  <c r="AU49" i="3" s="1"/>
  <c r="BJ49" i="3" s="1"/>
  <c r="Q50" i="3"/>
  <c r="AF50" i="3" s="1"/>
  <c r="AU50" i="3" s="1"/>
  <c r="BJ50" i="3" s="1"/>
  <c r="Q51" i="3"/>
  <c r="AF51" i="3" s="1"/>
  <c r="AU51" i="3" s="1"/>
  <c r="BJ51" i="3" s="1"/>
  <c r="Q52" i="3"/>
  <c r="AF52" i="3" s="1"/>
  <c r="AU52" i="3" s="1"/>
  <c r="BJ52" i="3" s="1"/>
  <c r="Q28" i="3"/>
  <c r="AF28" i="3" s="1"/>
  <c r="AU28" i="3" s="1"/>
  <c r="BJ28" i="3" s="1"/>
  <c r="Q30" i="3"/>
  <c r="AF30" i="3" s="1"/>
  <c r="AU30" i="3" s="1"/>
  <c r="BJ30" i="3" s="1"/>
  <c r="Q18" i="3"/>
  <c r="AF18" i="3" s="1"/>
  <c r="AU18" i="3" s="1"/>
  <c r="BJ18" i="3" s="1"/>
  <c r="Q19" i="3"/>
  <c r="AF19" i="3" s="1"/>
  <c r="AU19" i="3" s="1"/>
  <c r="BJ19" i="3" s="1"/>
  <c r="Q20" i="3"/>
  <c r="AF20" i="3" s="1"/>
  <c r="AU20" i="3" s="1"/>
  <c r="BJ20" i="3" s="1"/>
  <c r="Q22" i="3"/>
  <c r="AF22" i="3" s="1"/>
  <c r="AU22" i="3" s="1"/>
  <c r="BJ22" i="3" s="1"/>
  <c r="BJ5" i="3"/>
  <c r="BJ26" i="3"/>
  <c r="AU26" i="3"/>
  <c r="AU5" i="3"/>
  <c r="AF5" i="3"/>
  <c r="AF26" i="3"/>
  <c r="Q26" i="3"/>
  <c r="Q5" i="3"/>
  <c r="C7" i="10"/>
  <c r="C47" i="3"/>
  <c r="D47" i="3" s="1"/>
  <c r="E47" i="3" s="1"/>
  <c r="F47" i="3" s="1"/>
  <c r="G47" i="3" s="1"/>
  <c r="H47" i="3" s="1"/>
  <c r="I47" i="3" s="1"/>
  <c r="J47" i="3" s="1"/>
  <c r="K47" i="3" s="1"/>
  <c r="L47" i="3" s="1"/>
  <c r="M47" i="3" s="1"/>
  <c r="N47" i="3" s="1"/>
  <c r="C48" i="3"/>
  <c r="D48" i="3" s="1"/>
  <c r="E48" i="3" s="1"/>
  <c r="F48" i="3" s="1"/>
  <c r="G48" i="3" s="1"/>
  <c r="H48" i="3" s="1"/>
  <c r="I48" i="3" s="1"/>
  <c r="J48" i="3" s="1"/>
  <c r="K48" i="3" s="1"/>
  <c r="L48" i="3" s="1"/>
  <c r="M48" i="3" s="1"/>
  <c r="N48" i="3" s="1"/>
  <c r="C49" i="3"/>
  <c r="D49" i="3" s="1"/>
  <c r="E49" i="3" s="1"/>
  <c r="F49" i="3" s="1"/>
  <c r="G49" i="3" s="1"/>
  <c r="H49" i="3" s="1"/>
  <c r="I49" i="3" s="1"/>
  <c r="J49" i="3" s="1"/>
  <c r="K49" i="3" s="1"/>
  <c r="L49" i="3" s="1"/>
  <c r="M49" i="3" s="1"/>
  <c r="N49" i="3" s="1"/>
  <c r="C50" i="3"/>
  <c r="D50" i="3" s="1"/>
  <c r="E50" i="3" s="1"/>
  <c r="F50" i="3" s="1"/>
  <c r="G50" i="3" s="1"/>
  <c r="H50" i="3" s="1"/>
  <c r="I50" i="3" s="1"/>
  <c r="J50" i="3" s="1"/>
  <c r="K50" i="3" s="1"/>
  <c r="L50" i="3" s="1"/>
  <c r="M50" i="3" s="1"/>
  <c r="N50" i="3" s="1"/>
  <c r="C51" i="3"/>
  <c r="D51" i="3" s="1"/>
  <c r="E51" i="3" s="1"/>
  <c r="F51" i="3" s="1"/>
  <c r="G51" i="3" s="1"/>
  <c r="H51" i="3" s="1"/>
  <c r="I51" i="3" s="1"/>
  <c r="J51" i="3" s="1"/>
  <c r="K51" i="3" s="1"/>
  <c r="L51" i="3" s="1"/>
  <c r="M51" i="3" s="1"/>
  <c r="N51" i="3" s="1"/>
  <c r="C52" i="3"/>
  <c r="D52" i="3" s="1"/>
  <c r="E52" i="3" s="1"/>
  <c r="F52" i="3" s="1"/>
  <c r="G52" i="3" s="1"/>
  <c r="H52" i="3" s="1"/>
  <c r="I52" i="3" s="1"/>
  <c r="J52" i="3" s="1"/>
  <c r="K52" i="3" s="1"/>
  <c r="L52" i="3" s="1"/>
  <c r="M52" i="3" s="1"/>
  <c r="N52" i="3" s="1"/>
  <c r="C53" i="3"/>
  <c r="D53" i="3" s="1"/>
  <c r="E53" i="3" s="1"/>
  <c r="F53" i="3" s="1"/>
  <c r="G53" i="3" s="1"/>
  <c r="H53" i="3" s="1"/>
  <c r="I53" i="3" s="1"/>
  <c r="J53" i="3" s="1"/>
  <c r="K53" i="3" s="1"/>
  <c r="L53" i="3" s="1"/>
  <c r="M53" i="3" s="1"/>
  <c r="N53" i="3" s="1"/>
  <c r="C46" i="3"/>
  <c r="D46" i="3" s="1"/>
  <c r="B28" i="3"/>
  <c r="B29" i="3"/>
  <c r="Q29" i="3" s="1"/>
  <c r="AF29" i="3" s="1"/>
  <c r="AU29" i="3" s="1"/>
  <c r="BJ29" i="3" s="1"/>
  <c r="B30" i="3"/>
  <c r="B31" i="3"/>
  <c r="Q31" i="3" s="1"/>
  <c r="AF31" i="3" s="1"/>
  <c r="AU31" i="3" s="1"/>
  <c r="BJ31" i="3" s="1"/>
  <c r="B32" i="3"/>
  <c r="Q32" i="3" s="1"/>
  <c r="AF32" i="3" s="1"/>
  <c r="AU32" i="3" s="1"/>
  <c r="BJ32" i="3" s="1"/>
  <c r="B33" i="3"/>
  <c r="Q33" i="3" s="1"/>
  <c r="AF33" i="3" s="1"/>
  <c r="AU33" i="3" s="1"/>
  <c r="BJ33" i="3" s="1"/>
  <c r="B34" i="3"/>
  <c r="Q34" i="3" s="1"/>
  <c r="AF34" i="3" s="1"/>
  <c r="AU34" i="3" s="1"/>
  <c r="BJ34" i="3" s="1"/>
  <c r="B35" i="3"/>
  <c r="Q35" i="3" s="1"/>
  <c r="AF35" i="3" s="1"/>
  <c r="AU35" i="3" s="1"/>
  <c r="BJ35" i="3" s="1"/>
  <c r="B36" i="3"/>
  <c r="Q36" i="3" s="1"/>
  <c r="AF36" i="3" s="1"/>
  <c r="AU36" i="3" s="1"/>
  <c r="BJ36" i="3" s="1"/>
  <c r="B37" i="3"/>
  <c r="Q37" i="3" s="1"/>
  <c r="AF37" i="3" s="1"/>
  <c r="AU37" i="3" s="1"/>
  <c r="BJ37" i="3" s="1"/>
  <c r="B27" i="3"/>
  <c r="Q27" i="3" s="1"/>
  <c r="AF27" i="3" s="1"/>
  <c r="AU27" i="3" s="1"/>
  <c r="BJ27" i="3" s="1"/>
  <c r="B7" i="3"/>
  <c r="Q7" i="3" s="1"/>
  <c r="AF7" i="3" s="1"/>
  <c r="AU7" i="3" s="1"/>
  <c r="BJ7" i="3" s="1"/>
  <c r="B8" i="3"/>
  <c r="Q8" i="3" s="1"/>
  <c r="AF8" i="3" s="1"/>
  <c r="AU8" i="3" s="1"/>
  <c r="BJ8" i="3" s="1"/>
  <c r="B9" i="3"/>
  <c r="Q9" i="3" s="1"/>
  <c r="AF9" i="3" s="1"/>
  <c r="AU9" i="3" s="1"/>
  <c r="BJ9" i="3" s="1"/>
  <c r="B10" i="3"/>
  <c r="Q10" i="3" s="1"/>
  <c r="AF10" i="3" s="1"/>
  <c r="AU10" i="3" s="1"/>
  <c r="BJ10" i="3" s="1"/>
  <c r="B11" i="3"/>
  <c r="Q11" i="3" s="1"/>
  <c r="AF11" i="3" s="1"/>
  <c r="AU11" i="3" s="1"/>
  <c r="BJ11" i="3" s="1"/>
  <c r="B12" i="3"/>
  <c r="Q12" i="3" s="1"/>
  <c r="AF12" i="3" s="1"/>
  <c r="AU12" i="3" s="1"/>
  <c r="BJ12" i="3" s="1"/>
  <c r="B13" i="3"/>
  <c r="Q13" i="3" s="1"/>
  <c r="AF13" i="3" s="1"/>
  <c r="AU13" i="3" s="1"/>
  <c r="BJ13" i="3" s="1"/>
  <c r="B14" i="3"/>
  <c r="Q14" i="3" s="1"/>
  <c r="AF14" i="3" s="1"/>
  <c r="AU14" i="3" s="1"/>
  <c r="BJ14" i="3" s="1"/>
  <c r="B15" i="3"/>
  <c r="Q15" i="3" s="1"/>
  <c r="AF15" i="3" s="1"/>
  <c r="AU15" i="3" s="1"/>
  <c r="BJ15" i="3" s="1"/>
  <c r="B16" i="3"/>
  <c r="Q16" i="3" s="1"/>
  <c r="AF16" i="3" s="1"/>
  <c r="AU16" i="3" s="1"/>
  <c r="BJ16" i="3" s="1"/>
  <c r="B17" i="3"/>
  <c r="Q17" i="3" s="1"/>
  <c r="AF17" i="3" s="1"/>
  <c r="AU17" i="3" s="1"/>
  <c r="BJ17" i="3" s="1"/>
  <c r="B18" i="3"/>
  <c r="B19" i="3"/>
  <c r="B20" i="3"/>
  <c r="B21" i="3"/>
  <c r="Q21" i="3" s="1"/>
  <c r="AF21" i="3" s="1"/>
  <c r="AU21" i="3" s="1"/>
  <c r="BJ21" i="3" s="1"/>
  <c r="B22" i="3"/>
  <c r="B23" i="3"/>
  <c r="Q23" i="3" s="1"/>
  <c r="AF23" i="3" s="1"/>
  <c r="AU23" i="3" s="1"/>
  <c r="BJ23" i="3" s="1"/>
  <c r="B24" i="3"/>
  <c r="Q24" i="3" s="1"/>
  <c r="AF24" i="3" s="1"/>
  <c r="AU24" i="3" s="1"/>
  <c r="BJ24" i="3" s="1"/>
  <c r="B25" i="3"/>
  <c r="Q25" i="3" s="1"/>
  <c r="AF25" i="3" s="1"/>
  <c r="AU25" i="3" s="1"/>
  <c r="BJ25" i="3" s="1"/>
  <c r="B6" i="3"/>
  <c r="Q6" i="3" s="1"/>
  <c r="AF6" i="3" s="1"/>
  <c r="AU6" i="3" s="1"/>
  <c r="BJ6" i="3" s="1"/>
  <c r="D10" i="43"/>
  <c r="E10" i="43"/>
  <c r="C15" i="49"/>
  <c r="D15" i="49"/>
  <c r="E15" i="49"/>
  <c r="F15" i="49"/>
  <c r="B4" i="40"/>
  <c r="C33" i="40"/>
  <c r="D33" i="40" s="1"/>
  <c r="E33" i="40" s="1"/>
  <c r="F33" i="40" s="1"/>
  <c r="G33" i="40" s="1"/>
  <c r="H33" i="40" s="1"/>
  <c r="C32" i="40"/>
  <c r="D32" i="40" s="1"/>
  <c r="E32" i="40" s="1"/>
  <c r="F32" i="40" s="1"/>
  <c r="G32" i="40" s="1"/>
  <c r="H32" i="40" s="1"/>
  <c r="B3" i="57"/>
  <c r="B64" i="57"/>
  <c r="B39" i="3"/>
  <c r="Q39" i="3" s="1"/>
  <c r="AF39" i="3" s="1"/>
  <c r="AU39" i="3" s="1"/>
  <c r="BJ39" i="3" s="1"/>
  <c r="B38" i="3"/>
  <c r="Q38" i="3" s="1"/>
  <c r="AF38" i="3" s="1"/>
  <c r="AU38" i="3" s="1"/>
  <c r="BJ38" i="3" s="1"/>
  <c r="BJ14" i="8" s="1"/>
  <c r="BK45" i="3"/>
  <c r="BL45" i="3" s="1"/>
  <c r="BM45" i="3" s="1"/>
  <c r="BN45" i="3" s="1"/>
  <c r="BO45" i="3" s="1"/>
  <c r="BP45" i="3" s="1"/>
  <c r="BQ45" i="3" s="1"/>
  <c r="BR45" i="3" s="1"/>
  <c r="BS45" i="3" s="1"/>
  <c r="BT45" i="3" s="1"/>
  <c r="BU45" i="3" s="1"/>
  <c r="BV45" i="3" s="1"/>
  <c r="BV4" i="3"/>
  <c r="BU4" i="3"/>
  <c r="BT4" i="3"/>
  <c r="BS4" i="3"/>
  <c r="BF4" i="3"/>
  <c r="BE4" i="3"/>
  <c r="AR4" i="3"/>
  <c r="AQ4" i="3"/>
  <c r="AC4" i="3"/>
  <c r="O55" i="10"/>
  <c r="D7" i="10"/>
  <c r="E7" i="10" s="1"/>
  <c r="F7" i="10" s="1"/>
  <c r="G7" i="10" s="1"/>
  <c r="H7" i="10" s="1"/>
  <c r="I7" i="10" s="1"/>
  <c r="J7" i="10" s="1"/>
  <c r="K7" i="10" s="1"/>
  <c r="L7" i="10" s="1"/>
  <c r="M7" i="10" s="1"/>
  <c r="N7" i="10" s="1"/>
  <c r="C8" i="10"/>
  <c r="D8" i="10" s="1"/>
  <c r="E8" i="10" s="1"/>
  <c r="F8" i="10" s="1"/>
  <c r="G8" i="10" s="1"/>
  <c r="H8" i="10" s="1"/>
  <c r="I8" i="10" s="1"/>
  <c r="J8" i="10" s="1"/>
  <c r="K8" i="10" s="1"/>
  <c r="L8" i="10" s="1"/>
  <c r="M8" i="10" s="1"/>
  <c r="N8" i="10" s="1"/>
  <c r="C9" i="10"/>
  <c r="D9" i="10" s="1"/>
  <c r="E9" i="10" s="1"/>
  <c r="F9" i="10" s="1"/>
  <c r="G9" i="10" s="1"/>
  <c r="H9" i="10" s="1"/>
  <c r="I9" i="10" s="1"/>
  <c r="J9" i="10" s="1"/>
  <c r="K9" i="10" s="1"/>
  <c r="L9" i="10" s="1"/>
  <c r="M9" i="10" s="1"/>
  <c r="N9" i="10" s="1"/>
  <c r="C10" i="10"/>
  <c r="D10" i="10" s="1"/>
  <c r="E10" i="10" s="1"/>
  <c r="F10" i="10" s="1"/>
  <c r="G10" i="10" s="1"/>
  <c r="H10" i="10" s="1"/>
  <c r="I10" i="10" s="1"/>
  <c r="J10" i="10" s="1"/>
  <c r="K10" i="10" s="1"/>
  <c r="L10" i="10" s="1"/>
  <c r="M10" i="10" s="1"/>
  <c r="N10" i="10" s="1"/>
  <c r="C11" i="10"/>
  <c r="D11" i="10" s="1"/>
  <c r="E11" i="10" s="1"/>
  <c r="F11" i="10" s="1"/>
  <c r="G11" i="10" s="1"/>
  <c r="H11" i="10" s="1"/>
  <c r="I11" i="10" s="1"/>
  <c r="J11" i="10" s="1"/>
  <c r="K11" i="10" s="1"/>
  <c r="L11" i="10" s="1"/>
  <c r="M11" i="10" s="1"/>
  <c r="N11" i="10" s="1"/>
  <c r="B7" i="10"/>
  <c r="B18" i="10" s="1"/>
  <c r="B29" i="10" s="1"/>
  <c r="B40" i="10" s="1"/>
  <c r="B51" i="10" s="1"/>
  <c r="B8" i="10"/>
  <c r="B19" i="10" s="1"/>
  <c r="B30" i="10" s="1"/>
  <c r="B41" i="10" s="1"/>
  <c r="B52" i="10" s="1"/>
  <c r="B9" i="10"/>
  <c r="B20" i="10" s="1"/>
  <c r="B31" i="10" s="1"/>
  <c r="B42" i="10" s="1"/>
  <c r="B53" i="10" s="1"/>
  <c r="B10" i="10"/>
  <c r="B21" i="10" s="1"/>
  <c r="B32" i="10" s="1"/>
  <c r="B43" i="10" s="1"/>
  <c r="B54" i="10" s="1"/>
  <c r="B11" i="10"/>
  <c r="B22" i="10" s="1"/>
  <c r="B33" i="10" s="1"/>
  <c r="B44" i="10" s="1"/>
  <c r="B55" i="10" s="1"/>
  <c r="B6" i="10"/>
  <c r="B17" i="10" s="1"/>
  <c r="B28" i="10" s="1"/>
  <c r="B39" i="10" s="1"/>
  <c r="B50" i="10" s="1"/>
  <c r="B46" i="3"/>
  <c r="Q46" i="3" s="1"/>
  <c r="AF46" i="3" s="1"/>
  <c r="AU46" i="3" s="1"/>
  <c r="BJ46" i="3" s="1"/>
  <c r="B47" i="3"/>
  <c r="Q47" i="3" s="1"/>
  <c r="AF47" i="3" s="1"/>
  <c r="AU47" i="3" s="1"/>
  <c r="BJ47" i="3" s="1"/>
  <c r="B48" i="3"/>
  <c r="Q48" i="3" s="1"/>
  <c r="AF48" i="3" s="1"/>
  <c r="AU48" i="3" s="1"/>
  <c r="BJ48" i="3" s="1"/>
  <c r="B49" i="3"/>
  <c r="B50" i="3"/>
  <c r="B51" i="3"/>
  <c r="B52" i="3"/>
  <c r="B53" i="3"/>
  <c r="Q53" i="3" s="1"/>
  <c r="AF53" i="3" s="1"/>
  <c r="AU53" i="3" s="1"/>
  <c r="BJ53" i="3" s="1"/>
  <c r="B45" i="3"/>
  <c r="Q45" i="3" s="1"/>
  <c r="AF45" i="3" s="1"/>
  <c r="AU45" i="3" s="1"/>
  <c r="BJ45" i="3" s="1"/>
  <c r="BJ15" i="8" s="1"/>
  <c r="B3" i="3"/>
  <c r="B3" i="8"/>
  <c r="B3" i="10"/>
  <c r="B4" i="42"/>
  <c r="B4" i="41"/>
  <c r="B4" i="43"/>
  <c r="D5" i="43"/>
  <c r="E5" i="43"/>
  <c r="C5" i="43"/>
  <c r="F5" i="41"/>
  <c r="E5" i="41"/>
  <c r="D5" i="41"/>
  <c r="C5" i="41"/>
  <c r="C5" i="42"/>
  <c r="B14" i="8" l="1"/>
  <c r="B22" i="13" s="1"/>
  <c r="AF14" i="8"/>
  <c r="AF15" i="8"/>
  <c r="Q14" i="8"/>
  <c r="Q15" i="8"/>
  <c r="AU14" i="8"/>
  <c r="AU15" i="8"/>
  <c r="B15" i="8"/>
  <c r="B23" i="13" s="1"/>
  <c r="R47" i="3"/>
  <c r="AG47" i="3" s="1"/>
  <c r="AH47" i="3" s="1"/>
  <c r="AI47" i="3" s="1"/>
  <c r="AJ47" i="3" s="1"/>
  <c r="AK47" i="3" s="1"/>
  <c r="AL47" i="3" s="1"/>
  <c r="AM47" i="3" s="1"/>
  <c r="AN47" i="3" s="1"/>
  <c r="AO47" i="3" s="1"/>
  <c r="AP47" i="3" s="1"/>
  <c r="AQ47" i="3" s="1"/>
  <c r="AR47" i="3" s="1"/>
  <c r="F9" i="57"/>
  <c r="F24" i="57"/>
  <c r="F20" i="57"/>
  <c r="F73" i="57"/>
  <c r="R49" i="3" s="1"/>
  <c r="AG49" i="3" s="1"/>
  <c r="AH49" i="3" s="1"/>
  <c r="AI49" i="3" s="1"/>
  <c r="AJ49" i="3" s="1"/>
  <c r="AK49" i="3" s="1"/>
  <c r="AL49" i="3" s="1"/>
  <c r="AM49" i="3" s="1"/>
  <c r="AN49" i="3" s="1"/>
  <c r="AO49" i="3" s="1"/>
  <c r="AP49" i="3" s="1"/>
  <c r="AQ49" i="3" s="1"/>
  <c r="AR49" i="3" s="1"/>
  <c r="F74" i="57"/>
  <c r="R50" i="3" s="1"/>
  <c r="S50" i="3" s="1"/>
  <c r="T50" i="3" s="1"/>
  <c r="U50" i="3" s="1"/>
  <c r="V50" i="3" s="1"/>
  <c r="W50" i="3" s="1"/>
  <c r="X50" i="3" s="1"/>
  <c r="Y50" i="3" s="1"/>
  <c r="Z50" i="3" s="1"/>
  <c r="AA50" i="3" s="1"/>
  <c r="AB50" i="3" s="1"/>
  <c r="AC50" i="3" s="1"/>
  <c r="F23" i="57"/>
  <c r="F80" i="57"/>
  <c r="F76" i="57"/>
  <c r="R52" i="3" s="1"/>
  <c r="AG52" i="3" s="1"/>
  <c r="F22" i="57"/>
  <c r="F58" i="57"/>
  <c r="C35" i="3" s="1"/>
  <c r="D35" i="3" s="1"/>
  <c r="E35" i="3" s="1"/>
  <c r="F35" i="3" s="1"/>
  <c r="G35" i="3" s="1"/>
  <c r="H35" i="3" s="1"/>
  <c r="I35" i="3" s="1"/>
  <c r="J35" i="3" s="1"/>
  <c r="K35" i="3" s="1"/>
  <c r="L35" i="3" s="1"/>
  <c r="M35" i="3" s="1"/>
  <c r="N35" i="3" s="1"/>
  <c r="D15" i="8"/>
  <c r="D23" i="13" s="1"/>
  <c r="S47" i="3"/>
  <c r="T47" i="3" s="1"/>
  <c r="U47" i="3" s="1"/>
  <c r="V47" i="3" s="1"/>
  <c r="W47" i="3" s="1"/>
  <c r="X47" i="3" s="1"/>
  <c r="Y47" i="3" s="1"/>
  <c r="Z47" i="3" s="1"/>
  <c r="AA47" i="3" s="1"/>
  <c r="AB47" i="3" s="1"/>
  <c r="AC47" i="3" s="1"/>
  <c r="F12" i="57"/>
  <c r="F49" i="57"/>
  <c r="C25" i="3" s="1"/>
  <c r="D25" i="3" s="1"/>
  <c r="E25" i="3" s="1"/>
  <c r="F25" i="3" s="1"/>
  <c r="G25" i="3" s="1"/>
  <c r="H25" i="3" s="1"/>
  <c r="I25" i="3" s="1"/>
  <c r="J25" i="3" s="1"/>
  <c r="K25" i="3" s="1"/>
  <c r="L25" i="3" s="1"/>
  <c r="M25" i="3" s="1"/>
  <c r="N25" i="3" s="1"/>
  <c r="F78" i="57"/>
  <c r="F21" i="57"/>
  <c r="F10" i="57"/>
  <c r="F13" i="57"/>
  <c r="F8" i="57"/>
  <c r="F37" i="57"/>
  <c r="C13" i="3" s="1"/>
  <c r="D13" i="3" s="1"/>
  <c r="E13" i="3" s="1"/>
  <c r="F13" i="3" s="1"/>
  <c r="G13" i="3" s="1"/>
  <c r="H13" i="3" s="1"/>
  <c r="I13" i="3" s="1"/>
  <c r="J13" i="3" s="1"/>
  <c r="K13" i="3" s="1"/>
  <c r="L13" i="3" s="1"/>
  <c r="M13" i="3" s="1"/>
  <c r="N13" i="3" s="1"/>
  <c r="F19" i="57"/>
  <c r="F51" i="57"/>
  <c r="C28" i="3" s="1"/>
  <c r="D28" i="3" s="1"/>
  <c r="E28" i="3" s="1"/>
  <c r="F28" i="3" s="1"/>
  <c r="G28" i="3" s="1"/>
  <c r="H28" i="3" s="1"/>
  <c r="I28" i="3" s="1"/>
  <c r="J28" i="3" s="1"/>
  <c r="K28" i="3" s="1"/>
  <c r="L28" i="3" s="1"/>
  <c r="M28" i="3" s="1"/>
  <c r="N28" i="3" s="1"/>
  <c r="F43" i="57"/>
  <c r="C19" i="3" s="1"/>
  <c r="R19" i="3" s="1"/>
  <c r="F77" i="57"/>
  <c r="R53" i="3" s="1"/>
  <c r="S53" i="3" s="1"/>
  <c r="T53" i="3" s="1"/>
  <c r="U53" i="3" s="1"/>
  <c r="V53" i="3" s="1"/>
  <c r="W53" i="3" s="1"/>
  <c r="X53" i="3" s="1"/>
  <c r="Y53" i="3" s="1"/>
  <c r="Z53" i="3" s="1"/>
  <c r="AA53" i="3" s="1"/>
  <c r="AB53" i="3" s="1"/>
  <c r="AC53" i="3" s="1"/>
  <c r="F17" i="57"/>
  <c r="C15" i="8"/>
  <c r="C23" i="13" s="1"/>
  <c r="R48" i="3"/>
  <c r="F79" i="57"/>
  <c r="F11" i="57"/>
  <c r="F25" i="57"/>
  <c r="F75" i="57"/>
  <c r="R51" i="3" s="1"/>
  <c r="S51" i="3" s="1"/>
  <c r="T51" i="3" s="1"/>
  <c r="U51" i="3" s="1"/>
  <c r="V51" i="3" s="1"/>
  <c r="W51" i="3" s="1"/>
  <c r="X51" i="3" s="1"/>
  <c r="Y51" i="3" s="1"/>
  <c r="Z51" i="3" s="1"/>
  <c r="AA51" i="3" s="1"/>
  <c r="AB51" i="3" s="1"/>
  <c r="AC51" i="3" s="1"/>
  <c r="F64" i="57"/>
  <c r="F40" i="57"/>
  <c r="C16" i="3" s="1"/>
  <c r="F55" i="57"/>
  <c r="C32" i="3" s="1"/>
  <c r="F42" i="57"/>
  <c r="C18" i="3" s="1"/>
  <c r="F33" i="57"/>
  <c r="C9" i="3" s="1"/>
  <c r="F31" i="57"/>
  <c r="C7" i="3" s="1"/>
  <c r="F32" i="57"/>
  <c r="C8" i="3" s="1"/>
  <c r="F52" i="57"/>
  <c r="C29" i="3" s="1"/>
  <c r="F56" i="57"/>
  <c r="F57" i="57"/>
  <c r="C34" i="3" s="1"/>
  <c r="F60" i="57"/>
  <c r="F54" i="57"/>
  <c r="C31" i="3" s="1"/>
  <c r="F48" i="57"/>
  <c r="C24" i="3" s="1"/>
  <c r="F46" i="57"/>
  <c r="C22" i="3" s="1"/>
  <c r="F45" i="57"/>
  <c r="C21" i="3" s="1"/>
  <c r="F36" i="57"/>
  <c r="C12" i="3" s="1"/>
  <c r="F34" i="57"/>
  <c r="C10" i="3" s="1"/>
  <c r="F38" i="57"/>
  <c r="C14" i="3" s="1"/>
  <c r="F39" i="57"/>
  <c r="C15" i="3" s="1"/>
  <c r="F47" i="57"/>
  <c r="C23" i="3" s="1"/>
  <c r="F59" i="57"/>
  <c r="F53" i="57"/>
  <c r="C30" i="3" s="1"/>
  <c r="F50" i="57"/>
  <c r="C27" i="3" s="1"/>
  <c r="F44" i="57"/>
  <c r="C20" i="3" s="1"/>
  <c r="F41" i="57"/>
  <c r="C17" i="3" s="1"/>
  <c r="F35" i="57"/>
  <c r="C11" i="3" s="1"/>
  <c r="F30" i="57"/>
  <c r="C6" i="3" s="1"/>
  <c r="F18" i="57"/>
  <c r="C31" i="40"/>
  <c r="D31" i="40" s="1"/>
  <c r="E31" i="40" s="1"/>
  <c r="F31" i="40" s="1"/>
  <c r="G31" i="40" s="1"/>
  <c r="H31" i="40" s="1"/>
  <c r="E46" i="3"/>
  <c r="BW45" i="3"/>
  <c r="O53" i="3"/>
  <c r="O51" i="3"/>
  <c r="J10" i="37"/>
  <c r="AV47" i="3" l="1"/>
  <c r="AW47" i="3" s="1"/>
  <c r="R35" i="3"/>
  <c r="S35" i="3" s="1"/>
  <c r="T35" i="3" s="1"/>
  <c r="U35" i="3" s="1"/>
  <c r="V35" i="3" s="1"/>
  <c r="W35" i="3" s="1"/>
  <c r="X35" i="3" s="1"/>
  <c r="Y35" i="3" s="1"/>
  <c r="Z35" i="3" s="1"/>
  <c r="AA35" i="3" s="1"/>
  <c r="AB35" i="3" s="1"/>
  <c r="AC35" i="3" s="1"/>
  <c r="AG50" i="3"/>
  <c r="AH50" i="3" s="1"/>
  <c r="AI50" i="3" s="1"/>
  <c r="AJ50" i="3" s="1"/>
  <c r="AK50" i="3" s="1"/>
  <c r="AL50" i="3" s="1"/>
  <c r="AM50" i="3" s="1"/>
  <c r="AN50" i="3" s="1"/>
  <c r="AO50" i="3" s="1"/>
  <c r="AP50" i="3" s="1"/>
  <c r="AQ50" i="3" s="1"/>
  <c r="AR50" i="3" s="1"/>
  <c r="R25" i="3"/>
  <c r="S25" i="3" s="1"/>
  <c r="AD47" i="3"/>
  <c r="AV49" i="3"/>
  <c r="BK49" i="3" s="1"/>
  <c r="S52" i="3"/>
  <c r="T52" i="3" s="1"/>
  <c r="U52" i="3" s="1"/>
  <c r="V52" i="3" s="1"/>
  <c r="W52" i="3" s="1"/>
  <c r="X52" i="3" s="1"/>
  <c r="Y52" i="3" s="1"/>
  <c r="Z52" i="3" s="1"/>
  <c r="AA52" i="3" s="1"/>
  <c r="AB52" i="3" s="1"/>
  <c r="AC52" i="3" s="1"/>
  <c r="AD52" i="3" s="1"/>
  <c r="O35" i="3"/>
  <c r="S49" i="3"/>
  <c r="T49" i="3" s="1"/>
  <c r="U49" i="3" s="1"/>
  <c r="V49" i="3" s="1"/>
  <c r="W49" i="3" s="1"/>
  <c r="X49" i="3" s="1"/>
  <c r="Y49" i="3" s="1"/>
  <c r="Z49" i="3" s="1"/>
  <c r="AA49" i="3" s="1"/>
  <c r="AB49" i="3" s="1"/>
  <c r="AC49" i="3" s="1"/>
  <c r="R13" i="3"/>
  <c r="AG13" i="3" s="1"/>
  <c r="AS49" i="3"/>
  <c r="AS47" i="3"/>
  <c r="D19" i="3"/>
  <c r="E19" i="3" s="1"/>
  <c r="F19" i="3" s="1"/>
  <c r="G19" i="3" s="1"/>
  <c r="H19" i="3" s="1"/>
  <c r="I19" i="3" s="1"/>
  <c r="J19" i="3" s="1"/>
  <c r="K19" i="3" s="1"/>
  <c r="L19" i="3" s="1"/>
  <c r="M19" i="3" s="1"/>
  <c r="N19" i="3" s="1"/>
  <c r="AG51" i="3"/>
  <c r="AV51" i="3" s="1"/>
  <c r="AG53" i="3"/>
  <c r="AV53" i="3" s="1"/>
  <c r="AG48" i="3"/>
  <c r="S48" i="3"/>
  <c r="R28" i="3"/>
  <c r="AG28" i="3" s="1"/>
  <c r="F46" i="3"/>
  <c r="E15" i="8"/>
  <c r="E23" i="13" s="1"/>
  <c r="AH52" i="3"/>
  <c r="AI52" i="3" s="1"/>
  <c r="AJ52" i="3" s="1"/>
  <c r="AK52" i="3" s="1"/>
  <c r="AL52" i="3" s="1"/>
  <c r="AM52" i="3" s="1"/>
  <c r="AN52" i="3" s="1"/>
  <c r="AO52" i="3" s="1"/>
  <c r="AP52" i="3" s="1"/>
  <c r="AQ52" i="3" s="1"/>
  <c r="AR52" i="3" s="1"/>
  <c r="AV52" i="3"/>
  <c r="AD51" i="3"/>
  <c r="AD50" i="3"/>
  <c r="AD53" i="3"/>
  <c r="C39" i="3"/>
  <c r="AG35" i="3"/>
  <c r="D9" i="3"/>
  <c r="E9" i="3" s="1"/>
  <c r="F9" i="3" s="1"/>
  <c r="G9" i="3" s="1"/>
  <c r="H9" i="3" s="1"/>
  <c r="I9" i="3" s="1"/>
  <c r="J9" i="3" s="1"/>
  <c r="K9" i="3" s="1"/>
  <c r="L9" i="3" s="1"/>
  <c r="M9" i="3" s="1"/>
  <c r="N9" i="3" s="1"/>
  <c r="R9" i="3"/>
  <c r="D22" i="3"/>
  <c r="E22" i="3" s="1"/>
  <c r="F22" i="3" s="1"/>
  <c r="G22" i="3" s="1"/>
  <c r="H22" i="3" s="1"/>
  <c r="I22" i="3" s="1"/>
  <c r="J22" i="3" s="1"/>
  <c r="K22" i="3" s="1"/>
  <c r="L22" i="3" s="1"/>
  <c r="M22" i="3" s="1"/>
  <c r="N22" i="3" s="1"/>
  <c r="R22" i="3"/>
  <c r="D32" i="3"/>
  <c r="E32" i="3" s="1"/>
  <c r="F32" i="3" s="1"/>
  <c r="G32" i="3" s="1"/>
  <c r="H32" i="3" s="1"/>
  <c r="I32" i="3" s="1"/>
  <c r="J32" i="3" s="1"/>
  <c r="K32" i="3" s="1"/>
  <c r="L32" i="3" s="1"/>
  <c r="M32" i="3" s="1"/>
  <c r="N32" i="3" s="1"/>
  <c r="R32" i="3"/>
  <c r="D6" i="3"/>
  <c r="C12" i="8"/>
  <c r="C20" i="13" s="1"/>
  <c r="R6" i="3"/>
  <c r="D12" i="3"/>
  <c r="E12" i="3" s="1"/>
  <c r="F12" i="3" s="1"/>
  <c r="G12" i="3" s="1"/>
  <c r="H12" i="3" s="1"/>
  <c r="I12" i="3" s="1"/>
  <c r="J12" i="3" s="1"/>
  <c r="K12" i="3" s="1"/>
  <c r="L12" i="3" s="1"/>
  <c r="M12" i="3" s="1"/>
  <c r="N12" i="3" s="1"/>
  <c r="R12" i="3"/>
  <c r="D21" i="3"/>
  <c r="E21" i="3" s="1"/>
  <c r="F21" i="3" s="1"/>
  <c r="G21" i="3" s="1"/>
  <c r="H21" i="3" s="1"/>
  <c r="I21" i="3" s="1"/>
  <c r="J21" i="3" s="1"/>
  <c r="K21" i="3" s="1"/>
  <c r="L21" i="3" s="1"/>
  <c r="M21" i="3" s="1"/>
  <c r="N21" i="3" s="1"/>
  <c r="R21" i="3"/>
  <c r="D20" i="3"/>
  <c r="E20" i="3" s="1"/>
  <c r="F20" i="3" s="1"/>
  <c r="G20" i="3" s="1"/>
  <c r="H20" i="3" s="1"/>
  <c r="I20" i="3" s="1"/>
  <c r="J20" i="3" s="1"/>
  <c r="K20" i="3" s="1"/>
  <c r="L20" i="3" s="1"/>
  <c r="M20" i="3" s="1"/>
  <c r="N20" i="3" s="1"/>
  <c r="R20" i="3"/>
  <c r="D27" i="3"/>
  <c r="R27" i="3"/>
  <c r="D24" i="3"/>
  <c r="E24" i="3" s="1"/>
  <c r="F24" i="3" s="1"/>
  <c r="G24" i="3" s="1"/>
  <c r="H24" i="3" s="1"/>
  <c r="I24" i="3" s="1"/>
  <c r="J24" i="3" s="1"/>
  <c r="K24" i="3" s="1"/>
  <c r="L24" i="3" s="1"/>
  <c r="M24" i="3" s="1"/>
  <c r="N24" i="3" s="1"/>
  <c r="R24" i="3"/>
  <c r="D30" i="3"/>
  <c r="E30" i="3" s="1"/>
  <c r="F30" i="3" s="1"/>
  <c r="G30" i="3" s="1"/>
  <c r="H30" i="3" s="1"/>
  <c r="I30" i="3" s="1"/>
  <c r="J30" i="3" s="1"/>
  <c r="K30" i="3" s="1"/>
  <c r="L30" i="3" s="1"/>
  <c r="M30" i="3" s="1"/>
  <c r="N30" i="3" s="1"/>
  <c r="R30" i="3"/>
  <c r="D31" i="3"/>
  <c r="E31" i="3" s="1"/>
  <c r="F31" i="3" s="1"/>
  <c r="G31" i="3" s="1"/>
  <c r="H31" i="3" s="1"/>
  <c r="I31" i="3" s="1"/>
  <c r="J31" i="3" s="1"/>
  <c r="K31" i="3" s="1"/>
  <c r="L31" i="3" s="1"/>
  <c r="M31" i="3" s="1"/>
  <c r="N31" i="3" s="1"/>
  <c r="R31" i="3"/>
  <c r="D16" i="3"/>
  <c r="E16" i="3" s="1"/>
  <c r="F16" i="3" s="1"/>
  <c r="G16" i="3" s="1"/>
  <c r="H16" i="3" s="1"/>
  <c r="I16" i="3" s="1"/>
  <c r="J16" i="3" s="1"/>
  <c r="K16" i="3" s="1"/>
  <c r="L16" i="3" s="1"/>
  <c r="M16" i="3" s="1"/>
  <c r="N16" i="3" s="1"/>
  <c r="R16" i="3"/>
  <c r="D23" i="3"/>
  <c r="E23" i="3" s="1"/>
  <c r="F23" i="3" s="1"/>
  <c r="G23" i="3" s="1"/>
  <c r="H23" i="3" s="1"/>
  <c r="I23" i="3" s="1"/>
  <c r="J23" i="3" s="1"/>
  <c r="K23" i="3" s="1"/>
  <c r="L23" i="3" s="1"/>
  <c r="M23" i="3" s="1"/>
  <c r="N23" i="3" s="1"/>
  <c r="R23" i="3"/>
  <c r="D10" i="3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R10" i="3"/>
  <c r="D11" i="3"/>
  <c r="E11" i="3" s="1"/>
  <c r="F11" i="3" s="1"/>
  <c r="G11" i="3" s="1"/>
  <c r="H11" i="3" s="1"/>
  <c r="I11" i="3" s="1"/>
  <c r="J11" i="3" s="1"/>
  <c r="K11" i="3" s="1"/>
  <c r="L11" i="3" s="1"/>
  <c r="M11" i="3" s="1"/>
  <c r="N11" i="3" s="1"/>
  <c r="R11" i="3"/>
  <c r="S19" i="3"/>
  <c r="AG19" i="3"/>
  <c r="D29" i="3"/>
  <c r="E29" i="3" s="1"/>
  <c r="F29" i="3" s="1"/>
  <c r="G29" i="3" s="1"/>
  <c r="H29" i="3" s="1"/>
  <c r="I29" i="3" s="1"/>
  <c r="J29" i="3" s="1"/>
  <c r="K29" i="3" s="1"/>
  <c r="L29" i="3" s="1"/>
  <c r="M29" i="3" s="1"/>
  <c r="N29" i="3" s="1"/>
  <c r="R29" i="3"/>
  <c r="D17" i="3"/>
  <c r="E17" i="3" s="1"/>
  <c r="F17" i="3" s="1"/>
  <c r="G17" i="3" s="1"/>
  <c r="H17" i="3" s="1"/>
  <c r="I17" i="3" s="1"/>
  <c r="J17" i="3" s="1"/>
  <c r="K17" i="3" s="1"/>
  <c r="L17" i="3" s="1"/>
  <c r="M17" i="3" s="1"/>
  <c r="N17" i="3" s="1"/>
  <c r="R17" i="3"/>
  <c r="D18" i="3"/>
  <c r="R18" i="3"/>
  <c r="D34" i="3"/>
  <c r="R34" i="3"/>
  <c r="D15" i="3"/>
  <c r="E15" i="3" s="1"/>
  <c r="F15" i="3" s="1"/>
  <c r="G15" i="3" s="1"/>
  <c r="H15" i="3" s="1"/>
  <c r="I15" i="3" s="1"/>
  <c r="J15" i="3" s="1"/>
  <c r="K15" i="3" s="1"/>
  <c r="L15" i="3" s="1"/>
  <c r="M15" i="3" s="1"/>
  <c r="N15" i="3" s="1"/>
  <c r="R15" i="3"/>
  <c r="D8" i="3"/>
  <c r="E8" i="3" s="1"/>
  <c r="F8" i="3" s="1"/>
  <c r="G8" i="3" s="1"/>
  <c r="H8" i="3" s="1"/>
  <c r="I8" i="3" s="1"/>
  <c r="J8" i="3" s="1"/>
  <c r="K8" i="3" s="1"/>
  <c r="L8" i="3" s="1"/>
  <c r="M8" i="3" s="1"/>
  <c r="N8" i="3" s="1"/>
  <c r="R8" i="3"/>
  <c r="D14" i="3"/>
  <c r="E14" i="3" s="1"/>
  <c r="F14" i="3" s="1"/>
  <c r="G14" i="3" s="1"/>
  <c r="H14" i="3" s="1"/>
  <c r="I14" i="3" s="1"/>
  <c r="J14" i="3" s="1"/>
  <c r="K14" i="3" s="1"/>
  <c r="L14" i="3" s="1"/>
  <c r="M14" i="3" s="1"/>
  <c r="N14" i="3" s="1"/>
  <c r="R14" i="3"/>
  <c r="D7" i="3"/>
  <c r="E7" i="3" s="1"/>
  <c r="F7" i="3" s="1"/>
  <c r="G7" i="3" s="1"/>
  <c r="H7" i="3" s="1"/>
  <c r="I7" i="3" s="1"/>
  <c r="J7" i="3" s="1"/>
  <c r="K7" i="3" s="1"/>
  <c r="L7" i="3" s="1"/>
  <c r="M7" i="3" s="1"/>
  <c r="N7" i="3" s="1"/>
  <c r="R7" i="3"/>
  <c r="F95" i="57"/>
  <c r="C37" i="3"/>
  <c r="F94" i="57"/>
  <c r="C36" i="3"/>
  <c r="F96" i="57"/>
  <c r="C33" i="3"/>
  <c r="R33" i="3" s="1"/>
  <c r="G14" i="41"/>
  <c r="G23" i="41"/>
  <c r="G32" i="41"/>
  <c r="G41" i="41"/>
  <c r="M31" i="41"/>
  <c r="L31" i="41"/>
  <c r="K31" i="41"/>
  <c r="J31" i="41"/>
  <c r="E31" i="43"/>
  <c r="BK47" i="3" l="1"/>
  <c r="S13" i="3"/>
  <c r="T13" i="3" s="1"/>
  <c r="U13" i="3" s="1"/>
  <c r="V13" i="3" s="1"/>
  <c r="W13" i="3" s="1"/>
  <c r="X13" i="3" s="1"/>
  <c r="Y13" i="3" s="1"/>
  <c r="Z13" i="3" s="1"/>
  <c r="AA13" i="3" s="1"/>
  <c r="AB13" i="3" s="1"/>
  <c r="AC13" i="3" s="1"/>
  <c r="AW49" i="3"/>
  <c r="AX49" i="3" s="1"/>
  <c r="AY49" i="3" s="1"/>
  <c r="AZ49" i="3" s="1"/>
  <c r="BA49" i="3" s="1"/>
  <c r="BB49" i="3" s="1"/>
  <c r="BC49" i="3" s="1"/>
  <c r="BD49" i="3" s="1"/>
  <c r="BE49" i="3" s="1"/>
  <c r="BF49" i="3" s="1"/>
  <c r="BG49" i="3" s="1"/>
  <c r="AG25" i="3"/>
  <c r="AH25" i="3" s="1"/>
  <c r="AI25" i="3" s="1"/>
  <c r="AJ25" i="3" s="1"/>
  <c r="AK25" i="3" s="1"/>
  <c r="AL25" i="3" s="1"/>
  <c r="AM25" i="3" s="1"/>
  <c r="AN25" i="3" s="1"/>
  <c r="AO25" i="3" s="1"/>
  <c r="AP25" i="3" s="1"/>
  <c r="AQ25" i="3" s="1"/>
  <c r="AR25" i="3" s="1"/>
  <c r="AV50" i="3"/>
  <c r="BK50" i="3" s="1"/>
  <c r="AD35" i="3"/>
  <c r="O24" i="3"/>
  <c r="R12" i="8"/>
  <c r="E27" i="3"/>
  <c r="AD49" i="3"/>
  <c r="E6" i="3"/>
  <c r="D12" i="8"/>
  <c r="D20" i="13" s="1"/>
  <c r="AH53" i="3"/>
  <c r="AI53" i="3" s="1"/>
  <c r="AJ53" i="3" s="1"/>
  <c r="AK53" i="3" s="1"/>
  <c r="AL53" i="3" s="1"/>
  <c r="AM53" i="3" s="1"/>
  <c r="AN53" i="3" s="1"/>
  <c r="AO53" i="3" s="1"/>
  <c r="AP53" i="3" s="1"/>
  <c r="AQ53" i="3" s="1"/>
  <c r="AR53" i="3" s="1"/>
  <c r="O19" i="3"/>
  <c r="O21" i="3"/>
  <c r="AH51" i="3"/>
  <c r="AI51" i="3" s="1"/>
  <c r="AJ51" i="3" s="1"/>
  <c r="AK51" i="3" s="1"/>
  <c r="AL51" i="3" s="1"/>
  <c r="AM51" i="3" s="1"/>
  <c r="AN51" i="3" s="1"/>
  <c r="AO51" i="3" s="1"/>
  <c r="AP51" i="3" s="1"/>
  <c r="AQ51" i="3" s="1"/>
  <c r="AR51" i="3" s="1"/>
  <c r="S28" i="3"/>
  <c r="T28" i="3" s="1"/>
  <c r="U28" i="3" s="1"/>
  <c r="V28" i="3" s="1"/>
  <c r="W28" i="3" s="1"/>
  <c r="X28" i="3" s="1"/>
  <c r="Y28" i="3" s="1"/>
  <c r="Z28" i="3" s="1"/>
  <c r="AA28" i="3" s="1"/>
  <c r="AB28" i="3" s="1"/>
  <c r="AC28" i="3" s="1"/>
  <c r="O23" i="3"/>
  <c r="O20" i="3"/>
  <c r="G46" i="3"/>
  <c r="F15" i="8"/>
  <c r="F23" i="13" s="1"/>
  <c r="F100" i="57"/>
  <c r="AX47" i="3"/>
  <c r="AY47" i="3" s="1"/>
  <c r="AZ47" i="3" s="1"/>
  <c r="BA47" i="3" s="1"/>
  <c r="BB47" i="3" s="1"/>
  <c r="BC47" i="3" s="1"/>
  <c r="BD47" i="3" s="1"/>
  <c r="BE47" i="3" s="1"/>
  <c r="BF47" i="3" s="1"/>
  <c r="BG47" i="3" s="1"/>
  <c r="AV48" i="3"/>
  <c r="AH48" i="3"/>
  <c r="AI48" i="3" s="1"/>
  <c r="AJ48" i="3" s="1"/>
  <c r="AK48" i="3" s="1"/>
  <c r="AL48" i="3" s="1"/>
  <c r="AM48" i="3" s="1"/>
  <c r="AN48" i="3" s="1"/>
  <c r="AO48" i="3" s="1"/>
  <c r="AP48" i="3" s="1"/>
  <c r="AQ48" i="3" s="1"/>
  <c r="AR48" i="3" s="1"/>
  <c r="BL47" i="3"/>
  <c r="BM47" i="3" s="1"/>
  <c r="BN47" i="3" s="1"/>
  <c r="BO47" i="3" s="1"/>
  <c r="BP47" i="3" s="1"/>
  <c r="BQ47" i="3" s="1"/>
  <c r="BR47" i="3" s="1"/>
  <c r="BS47" i="3" s="1"/>
  <c r="BT47" i="3" s="1"/>
  <c r="BU47" i="3" s="1"/>
  <c r="BV47" i="3" s="1"/>
  <c r="T48" i="3"/>
  <c r="U48" i="3" s="1"/>
  <c r="O22" i="3"/>
  <c r="AW52" i="3"/>
  <c r="AX52" i="3" s="1"/>
  <c r="AY52" i="3" s="1"/>
  <c r="AZ52" i="3" s="1"/>
  <c r="BA52" i="3" s="1"/>
  <c r="BB52" i="3" s="1"/>
  <c r="BC52" i="3" s="1"/>
  <c r="BD52" i="3" s="1"/>
  <c r="BE52" i="3" s="1"/>
  <c r="BF52" i="3" s="1"/>
  <c r="BG52" i="3" s="1"/>
  <c r="BK52" i="3"/>
  <c r="AS52" i="3"/>
  <c r="AW53" i="3"/>
  <c r="AX53" i="3" s="1"/>
  <c r="AY53" i="3" s="1"/>
  <c r="AZ53" i="3" s="1"/>
  <c r="BA53" i="3" s="1"/>
  <c r="BB53" i="3" s="1"/>
  <c r="BC53" i="3" s="1"/>
  <c r="BD53" i="3" s="1"/>
  <c r="BE53" i="3" s="1"/>
  <c r="BF53" i="3" s="1"/>
  <c r="BG53" i="3" s="1"/>
  <c r="BK53" i="3"/>
  <c r="AW51" i="3"/>
  <c r="AX51" i="3" s="1"/>
  <c r="AY51" i="3" s="1"/>
  <c r="AZ51" i="3" s="1"/>
  <c r="BA51" i="3" s="1"/>
  <c r="BB51" i="3" s="1"/>
  <c r="BC51" i="3" s="1"/>
  <c r="BD51" i="3" s="1"/>
  <c r="BE51" i="3" s="1"/>
  <c r="BF51" i="3" s="1"/>
  <c r="BG51" i="3" s="1"/>
  <c r="BK51" i="3"/>
  <c r="AS50" i="3"/>
  <c r="BL49" i="3"/>
  <c r="BM49" i="3" s="1"/>
  <c r="BN49" i="3" s="1"/>
  <c r="BO49" i="3" s="1"/>
  <c r="BP49" i="3" s="1"/>
  <c r="BQ49" i="3" s="1"/>
  <c r="BR49" i="3" s="1"/>
  <c r="BS49" i="3" s="1"/>
  <c r="BT49" i="3" s="1"/>
  <c r="BU49" i="3" s="1"/>
  <c r="BV49" i="3" s="1"/>
  <c r="D39" i="3"/>
  <c r="R39" i="3"/>
  <c r="S33" i="3"/>
  <c r="T33" i="3" s="1"/>
  <c r="U33" i="3" s="1"/>
  <c r="V33" i="3" s="1"/>
  <c r="W33" i="3" s="1"/>
  <c r="X33" i="3" s="1"/>
  <c r="Y33" i="3" s="1"/>
  <c r="Z33" i="3" s="1"/>
  <c r="AA33" i="3" s="1"/>
  <c r="AB33" i="3" s="1"/>
  <c r="AC33" i="3" s="1"/>
  <c r="AG33" i="3"/>
  <c r="AV28" i="3"/>
  <c r="AH28" i="3"/>
  <c r="AI28" i="3" s="1"/>
  <c r="AJ28" i="3" s="1"/>
  <c r="AK28" i="3" s="1"/>
  <c r="AL28" i="3" s="1"/>
  <c r="AM28" i="3" s="1"/>
  <c r="AN28" i="3" s="1"/>
  <c r="AO28" i="3" s="1"/>
  <c r="AP28" i="3" s="1"/>
  <c r="AQ28" i="3" s="1"/>
  <c r="AR28" i="3" s="1"/>
  <c r="AG30" i="3"/>
  <c r="S30" i="3"/>
  <c r="T30" i="3" s="1"/>
  <c r="U30" i="3" s="1"/>
  <c r="V30" i="3" s="1"/>
  <c r="W30" i="3" s="1"/>
  <c r="X30" i="3" s="1"/>
  <c r="Y30" i="3" s="1"/>
  <c r="Z30" i="3" s="1"/>
  <c r="AA30" i="3" s="1"/>
  <c r="AB30" i="3" s="1"/>
  <c r="AC30" i="3" s="1"/>
  <c r="E34" i="3"/>
  <c r="F34" i="3" s="1"/>
  <c r="G34" i="3" s="1"/>
  <c r="H34" i="3" s="1"/>
  <c r="I34" i="3" s="1"/>
  <c r="J34" i="3" s="1"/>
  <c r="K34" i="3" s="1"/>
  <c r="L34" i="3" s="1"/>
  <c r="M34" i="3" s="1"/>
  <c r="N34" i="3" s="1"/>
  <c r="S32" i="3"/>
  <c r="T32" i="3" s="1"/>
  <c r="U32" i="3" s="1"/>
  <c r="V32" i="3" s="1"/>
  <c r="W32" i="3" s="1"/>
  <c r="X32" i="3" s="1"/>
  <c r="Y32" i="3" s="1"/>
  <c r="Z32" i="3" s="1"/>
  <c r="AA32" i="3" s="1"/>
  <c r="AB32" i="3" s="1"/>
  <c r="AC32" i="3" s="1"/>
  <c r="AG32" i="3"/>
  <c r="E18" i="3"/>
  <c r="F18" i="3" s="1"/>
  <c r="G18" i="3" s="1"/>
  <c r="H18" i="3" s="1"/>
  <c r="I18" i="3" s="1"/>
  <c r="J18" i="3" s="1"/>
  <c r="K18" i="3" s="1"/>
  <c r="L18" i="3" s="1"/>
  <c r="M18" i="3" s="1"/>
  <c r="N18" i="3" s="1"/>
  <c r="S20" i="3"/>
  <c r="T20" i="3" s="1"/>
  <c r="U20" i="3" s="1"/>
  <c r="V20" i="3" s="1"/>
  <c r="W20" i="3" s="1"/>
  <c r="X20" i="3" s="1"/>
  <c r="Y20" i="3" s="1"/>
  <c r="Z20" i="3" s="1"/>
  <c r="AA20" i="3" s="1"/>
  <c r="AB20" i="3" s="1"/>
  <c r="AC20" i="3" s="1"/>
  <c r="AG20" i="3"/>
  <c r="AV19" i="3"/>
  <c r="AH19" i="3"/>
  <c r="AI19" i="3" s="1"/>
  <c r="AJ19" i="3" s="1"/>
  <c r="AK19" i="3" s="1"/>
  <c r="AL19" i="3" s="1"/>
  <c r="AM19" i="3" s="1"/>
  <c r="AN19" i="3" s="1"/>
  <c r="AO19" i="3" s="1"/>
  <c r="AP19" i="3" s="1"/>
  <c r="AQ19" i="3" s="1"/>
  <c r="AR19" i="3" s="1"/>
  <c r="D37" i="3"/>
  <c r="E37" i="3" s="1"/>
  <c r="F37" i="3" s="1"/>
  <c r="G37" i="3" s="1"/>
  <c r="H37" i="3" s="1"/>
  <c r="I37" i="3" s="1"/>
  <c r="J37" i="3" s="1"/>
  <c r="K37" i="3" s="1"/>
  <c r="L37" i="3" s="1"/>
  <c r="M37" i="3" s="1"/>
  <c r="N37" i="3" s="1"/>
  <c r="S27" i="3"/>
  <c r="AG27" i="3"/>
  <c r="AG14" i="3"/>
  <c r="S14" i="3"/>
  <c r="T14" i="3" s="1"/>
  <c r="U14" i="3" s="1"/>
  <c r="V14" i="3" s="1"/>
  <c r="W14" i="3" s="1"/>
  <c r="X14" i="3" s="1"/>
  <c r="Y14" i="3" s="1"/>
  <c r="Z14" i="3" s="1"/>
  <c r="AA14" i="3" s="1"/>
  <c r="AB14" i="3" s="1"/>
  <c r="AC14" i="3" s="1"/>
  <c r="T25" i="3"/>
  <c r="U25" i="3" s="1"/>
  <c r="V25" i="3" s="1"/>
  <c r="W25" i="3" s="1"/>
  <c r="X25" i="3" s="1"/>
  <c r="Y25" i="3" s="1"/>
  <c r="Z25" i="3" s="1"/>
  <c r="AA25" i="3" s="1"/>
  <c r="AB25" i="3" s="1"/>
  <c r="AC25" i="3" s="1"/>
  <c r="AG16" i="3"/>
  <c r="S16" i="3"/>
  <c r="T16" i="3" s="1"/>
  <c r="U16" i="3" s="1"/>
  <c r="V16" i="3" s="1"/>
  <c r="W16" i="3" s="1"/>
  <c r="X16" i="3" s="1"/>
  <c r="Y16" i="3" s="1"/>
  <c r="Z16" i="3" s="1"/>
  <c r="AA16" i="3" s="1"/>
  <c r="AB16" i="3" s="1"/>
  <c r="AC16" i="3" s="1"/>
  <c r="S21" i="3"/>
  <c r="T21" i="3" s="1"/>
  <c r="U21" i="3" s="1"/>
  <c r="V21" i="3" s="1"/>
  <c r="W21" i="3" s="1"/>
  <c r="X21" i="3" s="1"/>
  <c r="Y21" i="3" s="1"/>
  <c r="Z21" i="3" s="1"/>
  <c r="AA21" i="3" s="1"/>
  <c r="AB21" i="3" s="1"/>
  <c r="AC21" i="3" s="1"/>
  <c r="AG21" i="3"/>
  <c r="S10" i="3"/>
  <c r="T10" i="3" s="1"/>
  <c r="U10" i="3" s="1"/>
  <c r="V10" i="3" s="1"/>
  <c r="W10" i="3" s="1"/>
  <c r="X10" i="3" s="1"/>
  <c r="Y10" i="3" s="1"/>
  <c r="Z10" i="3" s="1"/>
  <c r="AA10" i="3" s="1"/>
  <c r="AB10" i="3" s="1"/>
  <c r="AC10" i="3" s="1"/>
  <c r="AG10" i="3"/>
  <c r="C13" i="8"/>
  <c r="C21" i="13" s="1"/>
  <c r="AH13" i="3"/>
  <c r="AI13" i="3" s="1"/>
  <c r="AJ13" i="3" s="1"/>
  <c r="AK13" i="3" s="1"/>
  <c r="AL13" i="3" s="1"/>
  <c r="AM13" i="3" s="1"/>
  <c r="AN13" i="3" s="1"/>
  <c r="AO13" i="3" s="1"/>
  <c r="AP13" i="3" s="1"/>
  <c r="AQ13" i="3" s="1"/>
  <c r="AR13" i="3" s="1"/>
  <c r="AV13" i="3"/>
  <c r="AG18" i="3"/>
  <c r="S18" i="3"/>
  <c r="T18" i="3" s="1"/>
  <c r="U18" i="3" s="1"/>
  <c r="V18" i="3" s="1"/>
  <c r="W18" i="3" s="1"/>
  <c r="X18" i="3" s="1"/>
  <c r="Y18" i="3" s="1"/>
  <c r="Z18" i="3" s="1"/>
  <c r="AA18" i="3" s="1"/>
  <c r="AB18" i="3" s="1"/>
  <c r="AC18" i="3" s="1"/>
  <c r="S23" i="3"/>
  <c r="T23" i="3" s="1"/>
  <c r="U23" i="3" s="1"/>
  <c r="V23" i="3" s="1"/>
  <c r="W23" i="3" s="1"/>
  <c r="X23" i="3" s="1"/>
  <c r="Y23" i="3" s="1"/>
  <c r="Z23" i="3" s="1"/>
  <c r="AA23" i="3" s="1"/>
  <c r="AB23" i="3" s="1"/>
  <c r="AC23" i="3" s="1"/>
  <c r="AG23" i="3"/>
  <c r="S22" i="3"/>
  <c r="T22" i="3" s="1"/>
  <c r="U22" i="3" s="1"/>
  <c r="V22" i="3" s="1"/>
  <c r="W22" i="3" s="1"/>
  <c r="X22" i="3" s="1"/>
  <c r="Y22" i="3" s="1"/>
  <c r="Z22" i="3" s="1"/>
  <c r="AA22" i="3" s="1"/>
  <c r="AB22" i="3" s="1"/>
  <c r="AC22" i="3" s="1"/>
  <c r="AG22" i="3"/>
  <c r="AG8" i="3"/>
  <c r="S8" i="3"/>
  <c r="AG17" i="3"/>
  <c r="S17" i="3"/>
  <c r="S9" i="3"/>
  <c r="T9" i="3" s="1"/>
  <c r="U9" i="3" s="1"/>
  <c r="V9" i="3" s="1"/>
  <c r="W9" i="3" s="1"/>
  <c r="X9" i="3" s="1"/>
  <c r="Y9" i="3" s="1"/>
  <c r="Z9" i="3" s="1"/>
  <c r="AA9" i="3" s="1"/>
  <c r="AB9" i="3" s="1"/>
  <c r="AC9" i="3" s="1"/>
  <c r="AG9" i="3"/>
  <c r="AG15" i="3"/>
  <c r="S15" i="3"/>
  <c r="T15" i="3" s="1"/>
  <c r="U15" i="3" s="1"/>
  <c r="V15" i="3" s="1"/>
  <c r="W15" i="3" s="1"/>
  <c r="X15" i="3" s="1"/>
  <c r="Y15" i="3" s="1"/>
  <c r="Z15" i="3" s="1"/>
  <c r="AA15" i="3" s="1"/>
  <c r="AB15" i="3" s="1"/>
  <c r="AC15" i="3" s="1"/>
  <c r="AD15" i="3"/>
  <c r="AG29" i="3"/>
  <c r="S29" i="3"/>
  <c r="S31" i="3"/>
  <c r="T31" i="3" s="1"/>
  <c r="U31" i="3" s="1"/>
  <c r="V31" i="3" s="1"/>
  <c r="W31" i="3" s="1"/>
  <c r="X31" i="3" s="1"/>
  <c r="Y31" i="3" s="1"/>
  <c r="Z31" i="3" s="1"/>
  <c r="AA31" i="3" s="1"/>
  <c r="AB31" i="3" s="1"/>
  <c r="AC31" i="3" s="1"/>
  <c r="AG31" i="3"/>
  <c r="AG12" i="3"/>
  <c r="S12" i="3"/>
  <c r="T12" i="3" s="1"/>
  <c r="U12" i="3" s="1"/>
  <c r="V12" i="3" s="1"/>
  <c r="W12" i="3" s="1"/>
  <c r="X12" i="3" s="1"/>
  <c r="Y12" i="3" s="1"/>
  <c r="Z12" i="3" s="1"/>
  <c r="AA12" i="3" s="1"/>
  <c r="AB12" i="3" s="1"/>
  <c r="AC12" i="3" s="1"/>
  <c r="T19" i="3"/>
  <c r="U19" i="3" s="1"/>
  <c r="V19" i="3" s="1"/>
  <c r="W19" i="3" s="1"/>
  <c r="X19" i="3" s="1"/>
  <c r="Y19" i="3" s="1"/>
  <c r="Z19" i="3" s="1"/>
  <c r="AA19" i="3" s="1"/>
  <c r="AB19" i="3" s="1"/>
  <c r="AC19" i="3" s="1"/>
  <c r="S6" i="3"/>
  <c r="AG6" i="3"/>
  <c r="D36" i="3"/>
  <c r="E36" i="3" s="1"/>
  <c r="F36" i="3" s="1"/>
  <c r="G36" i="3" s="1"/>
  <c r="H36" i="3" s="1"/>
  <c r="I36" i="3" s="1"/>
  <c r="J36" i="3" s="1"/>
  <c r="K36" i="3" s="1"/>
  <c r="L36" i="3" s="1"/>
  <c r="M36" i="3" s="1"/>
  <c r="N36" i="3" s="1"/>
  <c r="R36" i="3"/>
  <c r="AG7" i="3"/>
  <c r="S7" i="3"/>
  <c r="T7" i="3" s="1"/>
  <c r="U7" i="3" s="1"/>
  <c r="V7" i="3" s="1"/>
  <c r="W7" i="3" s="1"/>
  <c r="X7" i="3" s="1"/>
  <c r="Y7" i="3" s="1"/>
  <c r="Z7" i="3" s="1"/>
  <c r="AA7" i="3" s="1"/>
  <c r="AB7" i="3" s="1"/>
  <c r="AC7" i="3" s="1"/>
  <c r="S34" i="3"/>
  <c r="T34" i="3" s="1"/>
  <c r="U34" i="3" s="1"/>
  <c r="V34" i="3" s="1"/>
  <c r="W34" i="3" s="1"/>
  <c r="X34" i="3" s="1"/>
  <c r="Y34" i="3" s="1"/>
  <c r="Z34" i="3" s="1"/>
  <c r="AA34" i="3" s="1"/>
  <c r="AB34" i="3" s="1"/>
  <c r="AC34" i="3" s="1"/>
  <c r="AG34" i="3"/>
  <c r="S11" i="3"/>
  <c r="T11" i="3" s="1"/>
  <c r="U11" i="3" s="1"/>
  <c r="V11" i="3" s="1"/>
  <c r="W11" i="3" s="1"/>
  <c r="X11" i="3" s="1"/>
  <c r="Y11" i="3" s="1"/>
  <c r="Z11" i="3" s="1"/>
  <c r="AA11" i="3" s="1"/>
  <c r="AB11" i="3" s="1"/>
  <c r="AC11" i="3" s="1"/>
  <c r="AG11" i="3"/>
  <c r="AG24" i="3"/>
  <c r="S24" i="3"/>
  <c r="AH35" i="3"/>
  <c r="AI35" i="3" s="1"/>
  <c r="AJ35" i="3" s="1"/>
  <c r="AK35" i="3" s="1"/>
  <c r="AL35" i="3" s="1"/>
  <c r="AM35" i="3" s="1"/>
  <c r="AN35" i="3" s="1"/>
  <c r="AO35" i="3" s="1"/>
  <c r="AP35" i="3" s="1"/>
  <c r="AQ35" i="3" s="1"/>
  <c r="AR35" i="3" s="1"/>
  <c r="AV35" i="3"/>
  <c r="D33" i="3"/>
  <c r="D41" i="41"/>
  <c r="L26" i="42"/>
  <c r="J32" i="42"/>
  <c r="L27" i="42"/>
  <c r="K27" i="42"/>
  <c r="K26" i="42"/>
  <c r="K25" i="42"/>
  <c r="C12" i="43" s="1"/>
  <c r="L25" i="42"/>
  <c r="D12" i="43" s="1"/>
  <c r="M25" i="42"/>
  <c r="E12" i="43" s="1"/>
  <c r="M26" i="42"/>
  <c r="M27" i="42"/>
  <c r="C13" i="42"/>
  <c r="D14" i="41"/>
  <c r="E14" i="41"/>
  <c r="F14" i="41"/>
  <c r="D23" i="41"/>
  <c r="C17" i="43" s="1"/>
  <c r="E23" i="41"/>
  <c r="D17" i="43" s="1"/>
  <c r="F23" i="41"/>
  <c r="C23" i="41"/>
  <c r="D32" i="41"/>
  <c r="E32" i="41"/>
  <c r="D18" i="43" s="1"/>
  <c r="F32" i="41"/>
  <c r="C32" i="41"/>
  <c r="E41" i="41"/>
  <c r="C41" i="41"/>
  <c r="E50" i="41"/>
  <c r="E16" i="42" s="1"/>
  <c r="D50" i="41"/>
  <c r="D16" i="42" s="1"/>
  <c r="C50" i="41"/>
  <c r="C14" i="41"/>
  <c r="C84" i="49"/>
  <c r="D84" i="49"/>
  <c r="E84" i="49"/>
  <c r="D69" i="57" s="1"/>
  <c r="F84" i="49"/>
  <c r="D80" i="49"/>
  <c r="E80" i="49"/>
  <c r="D65" i="57" s="1"/>
  <c r="F80" i="49"/>
  <c r="E65" i="57" s="1"/>
  <c r="D81" i="49"/>
  <c r="C66" i="57" s="1"/>
  <c r="E81" i="49"/>
  <c r="D66" i="57" s="1"/>
  <c r="F81" i="49"/>
  <c r="E66" i="57" s="1"/>
  <c r="D82" i="49"/>
  <c r="C67" i="57" s="1"/>
  <c r="E82" i="49"/>
  <c r="F82" i="49"/>
  <c r="E67" i="57" s="1"/>
  <c r="C81" i="49"/>
  <c r="C82" i="49"/>
  <c r="C83" i="49"/>
  <c r="C80" i="49"/>
  <c r="B82" i="49"/>
  <c r="B84" i="49"/>
  <c r="B81" i="49"/>
  <c r="B83" i="49"/>
  <c r="B80" i="49"/>
  <c r="M24" i="42"/>
  <c r="E11" i="43" s="1"/>
  <c r="E24" i="43"/>
  <c r="E83" i="49"/>
  <c r="E113" i="49"/>
  <c r="F113" i="49"/>
  <c r="E94" i="57" s="1"/>
  <c r="E114" i="49"/>
  <c r="F114" i="49"/>
  <c r="E115" i="49"/>
  <c r="F115" i="49"/>
  <c r="E96" i="57" s="1"/>
  <c r="AD13" i="3" l="1"/>
  <c r="AD33" i="3"/>
  <c r="AD18" i="3"/>
  <c r="AD25" i="3"/>
  <c r="BH49" i="3"/>
  <c r="AW50" i="3"/>
  <c r="AX50" i="3" s="1"/>
  <c r="AY50" i="3" s="1"/>
  <c r="AZ50" i="3" s="1"/>
  <c r="BA50" i="3" s="1"/>
  <c r="BB50" i="3" s="1"/>
  <c r="BC50" i="3" s="1"/>
  <c r="BD50" i="3" s="1"/>
  <c r="BE50" i="3" s="1"/>
  <c r="BF50" i="3" s="1"/>
  <c r="BG50" i="3" s="1"/>
  <c r="E95" i="57"/>
  <c r="E100" i="57" s="1"/>
  <c r="AV25" i="3"/>
  <c r="BK25" i="3" s="1"/>
  <c r="AD22" i="3"/>
  <c r="D13" i="8"/>
  <c r="D21" i="13" s="1"/>
  <c r="AS35" i="3"/>
  <c r="AD10" i="3"/>
  <c r="T27" i="3"/>
  <c r="AG12" i="8"/>
  <c r="S12" i="8"/>
  <c r="F27" i="3"/>
  <c r="F6" i="3"/>
  <c r="E12" i="8"/>
  <c r="E20" i="13" s="1"/>
  <c r="E39" i="3"/>
  <c r="BH53" i="3"/>
  <c r="AD19" i="3"/>
  <c r="AD16" i="3"/>
  <c r="AD20" i="3"/>
  <c r="AS51" i="3"/>
  <c r="AS28" i="3"/>
  <c r="AD28" i="3"/>
  <c r="AS53" i="3"/>
  <c r="AD14" i="3"/>
  <c r="BH47" i="3"/>
  <c r="B68" i="57"/>
  <c r="B43" i="3"/>
  <c r="Q43" i="3" s="1"/>
  <c r="AF43" i="3" s="1"/>
  <c r="AU43" i="3" s="1"/>
  <c r="BJ43" i="3" s="1"/>
  <c r="C69" i="57"/>
  <c r="BW49" i="3"/>
  <c r="AW48" i="3"/>
  <c r="AX48" i="3" s="1"/>
  <c r="AY48" i="3" s="1"/>
  <c r="AZ48" i="3" s="1"/>
  <c r="BA48" i="3" s="1"/>
  <c r="BB48" i="3" s="1"/>
  <c r="BC48" i="3" s="1"/>
  <c r="BD48" i="3" s="1"/>
  <c r="BE48" i="3" s="1"/>
  <c r="BF48" i="3" s="1"/>
  <c r="BG48" i="3" s="1"/>
  <c r="BK48" i="3"/>
  <c r="B41" i="3"/>
  <c r="Q41" i="3" s="1"/>
  <c r="AF41" i="3" s="1"/>
  <c r="AU41" i="3" s="1"/>
  <c r="BJ41" i="3" s="1"/>
  <c r="B66" i="57"/>
  <c r="H46" i="3"/>
  <c r="G15" i="8"/>
  <c r="G23" i="13" s="1"/>
  <c r="BH51" i="3"/>
  <c r="D67" i="57"/>
  <c r="F67" i="57" s="1"/>
  <c r="C42" i="3" s="1"/>
  <c r="O18" i="3"/>
  <c r="B40" i="3"/>
  <c r="Q40" i="3" s="1"/>
  <c r="AF40" i="3" s="1"/>
  <c r="AU40" i="3" s="1"/>
  <c r="BJ40" i="3" s="1"/>
  <c r="B65" i="57"/>
  <c r="B69" i="57"/>
  <c r="B44" i="3"/>
  <c r="Q44" i="3" s="1"/>
  <c r="AF44" i="3" s="1"/>
  <c r="AU44" i="3" s="1"/>
  <c r="BJ44" i="3" s="1"/>
  <c r="B67" i="57"/>
  <c r="B42" i="3"/>
  <c r="Q42" i="3" s="1"/>
  <c r="AF42" i="3" s="1"/>
  <c r="AU42" i="3" s="1"/>
  <c r="BJ42" i="3" s="1"/>
  <c r="O34" i="3"/>
  <c r="C65" i="57"/>
  <c r="F65" i="57" s="1"/>
  <c r="C40" i="3" s="1"/>
  <c r="AD11" i="3"/>
  <c r="AD9" i="3"/>
  <c r="BW47" i="3"/>
  <c r="V48" i="3"/>
  <c r="E69" i="57"/>
  <c r="AD12" i="3"/>
  <c r="AS19" i="3"/>
  <c r="AD30" i="3"/>
  <c r="AS48" i="3"/>
  <c r="BL53" i="3"/>
  <c r="BM53" i="3" s="1"/>
  <c r="BN53" i="3" s="1"/>
  <c r="BO53" i="3" s="1"/>
  <c r="BP53" i="3" s="1"/>
  <c r="BQ53" i="3" s="1"/>
  <c r="BR53" i="3" s="1"/>
  <c r="BS53" i="3" s="1"/>
  <c r="BT53" i="3" s="1"/>
  <c r="BU53" i="3" s="1"/>
  <c r="BV53" i="3" s="1"/>
  <c r="BL52" i="3"/>
  <c r="BM52" i="3" s="1"/>
  <c r="BN52" i="3" s="1"/>
  <c r="BO52" i="3" s="1"/>
  <c r="BP52" i="3" s="1"/>
  <c r="BQ52" i="3" s="1"/>
  <c r="BR52" i="3" s="1"/>
  <c r="BS52" i="3" s="1"/>
  <c r="BT52" i="3" s="1"/>
  <c r="BU52" i="3" s="1"/>
  <c r="BV52" i="3" s="1"/>
  <c r="BL51" i="3"/>
  <c r="BM51" i="3" s="1"/>
  <c r="BN51" i="3" s="1"/>
  <c r="BO51" i="3" s="1"/>
  <c r="BP51" i="3" s="1"/>
  <c r="BQ51" i="3" s="1"/>
  <c r="BR51" i="3" s="1"/>
  <c r="BS51" i="3" s="1"/>
  <c r="BT51" i="3" s="1"/>
  <c r="BU51" i="3" s="1"/>
  <c r="BV51" i="3" s="1"/>
  <c r="BL50" i="3"/>
  <c r="BM50" i="3" s="1"/>
  <c r="BN50" i="3" s="1"/>
  <c r="BO50" i="3" s="1"/>
  <c r="BP50" i="3" s="1"/>
  <c r="BQ50" i="3" s="1"/>
  <c r="BR50" i="3" s="1"/>
  <c r="BS50" i="3" s="1"/>
  <c r="BT50" i="3" s="1"/>
  <c r="BU50" i="3" s="1"/>
  <c r="BV50" i="3" s="1"/>
  <c r="BH52" i="3"/>
  <c r="AG39" i="3"/>
  <c r="S39" i="3"/>
  <c r="AH31" i="3"/>
  <c r="AI31" i="3" s="1"/>
  <c r="AJ31" i="3" s="1"/>
  <c r="AK31" i="3" s="1"/>
  <c r="AL31" i="3" s="1"/>
  <c r="AM31" i="3" s="1"/>
  <c r="AN31" i="3" s="1"/>
  <c r="AO31" i="3" s="1"/>
  <c r="AP31" i="3" s="1"/>
  <c r="AQ31" i="3" s="1"/>
  <c r="AR31" i="3" s="1"/>
  <c r="AV31" i="3"/>
  <c r="AH6" i="3"/>
  <c r="AV6" i="3"/>
  <c r="AV22" i="3"/>
  <c r="AH22" i="3"/>
  <c r="AI22" i="3" s="1"/>
  <c r="AJ22" i="3" s="1"/>
  <c r="AK22" i="3" s="1"/>
  <c r="AL22" i="3" s="1"/>
  <c r="AM22" i="3" s="1"/>
  <c r="AN22" i="3" s="1"/>
  <c r="AO22" i="3" s="1"/>
  <c r="AP22" i="3" s="1"/>
  <c r="AQ22" i="3" s="1"/>
  <c r="AR22" i="3" s="1"/>
  <c r="AH29" i="3"/>
  <c r="AI29" i="3" s="1"/>
  <c r="AJ29" i="3" s="1"/>
  <c r="AK29" i="3" s="1"/>
  <c r="AL29" i="3" s="1"/>
  <c r="AM29" i="3" s="1"/>
  <c r="AN29" i="3" s="1"/>
  <c r="AO29" i="3" s="1"/>
  <c r="AP29" i="3" s="1"/>
  <c r="AQ29" i="3" s="1"/>
  <c r="AR29" i="3" s="1"/>
  <c r="AV29" i="3"/>
  <c r="AV11" i="3"/>
  <c r="AH11" i="3"/>
  <c r="AI11" i="3" s="1"/>
  <c r="AJ11" i="3" s="1"/>
  <c r="AK11" i="3" s="1"/>
  <c r="AL11" i="3" s="1"/>
  <c r="AM11" i="3" s="1"/>
  <c r="AN11" i="3" s="1"/>
  <c r="AO11" i="3" s="1"/>
  <c r="AP11" i="3" s="1"/>
  <c r="AQ11" i="3" s="1"/>
  <c r="AR11" i="3" s="1"/>
  <c r="AH10" i="3"/>
  <c r="AI10" i="3" s="1"/>
  <c r="AJ10" i="3" s="1"/>
  <c r="AK10" i="3" s="1"/>
  <c r="AL10" i="3" s="1"/>
  <c r="AM10" i="3" s="1"/>
  <c r="AN10" i="3" s="1"/>
  <c r="AO10" i="3" s="1"/>
  <c r="AP10" i="3" s="1"/>
  <c r="AQ10" i="3" s="1"/>
  <c r="AR10" i="3" s="1"/>
  <c r="AV10" i="3"/>
  <c r="AH14" i="3"/>
  <c r="AI14" i="3" s="1"/>
  <c r="AJ14" i="3" s="1"/>
  <c r="AK14" i="3" s="1"/>
  <c r="AL14" i="3" s="1"/>
  <c r="AM14" i="3" s="1"/>
  <c r="AN14" i="3" s="1"/>
  <c r="AO14" i="3" s="1"/>
  <c r="AP14" i="3" s="1"/>
  <c r="AQ14" i="3" s="1"/>
  <c r="AR14" i="3" s="1"/>
  <c r="AV14" i="3"/>
  <c r="AH30" i="3"/>
  <c r="AI30" i="3" s="1"/>
  <c r="AJ30" i="3" s="1"/>
  <c r="AK30" i="3" s="1"/>
  <c r="AL30" i="3" s="1"/>
  <c r="AM30" i="3" s="1"/>
  <c r="AN30" i="3" s="1"/>
  <c r="AO30" i="3" s="1"/>
  <c r="AP30" i="3" s="1"/>
  <c r="AQ30" i="3" s="1"/>
  <c r="AR30" i="3" s="1"/>
  <c r="AV30" i="3"/>
  <c r="T8" i="3"/>
  <c r="U8" i="3" s="1"/>
  <c r="V8" i="3" s="1"/>
  <c r="W8" i="3" s="1"/>
  <c r="X8" i="3" s="1"/>
  <c r="Y8" i="3" s="1"/>
  <c r="Z8" i="3" s="1"/>
  <c r="AA8" i="3" s="1"/>
  <c r="AB8" i="3" s="1"/>
  <c r="AC8" i="3" s="1"/>
  <c r="T24" i="3"/>
  <c r="U24" i="3" s="1"/>
  <c r="V24" i="3" s="1"/>
  <c r="W24" i="3" s="1"/>
  <c r="X24" i="3" s="1"/>
  <c r="Y24" i="3" s="1"/>
  <c r="Z24" i="3" s="1"/>
  <c r="AA24" i="3" s="1"/>
  <c r="AB24" i="3" s="1"/>
  <c r="AC24" i="3" s="1"/>
  <c r="T29" i="3"/>
  <c r="U29" i="3" s="1"/>
  <c r="V29" i="3" s="1"/>
  <c r="W29" i="3" s="1"/>
  <c r="X29" i="3" s="1"/>
  <c r="Y29" i="3" s="1"/>
  <c r="Z29" i="3" s="1"/>
  <c r="AA29" i="3" s="1"/>
  <c r="AB29" i="3" s="1"/>
  <c r="AC29" i="3" s="1"/>
  <c r="T6" i="3"/>
  <c r="AD23" i="3"/>
  <c r="AH8" i="3"/>
  <c r="AI8" i="3" s="1"/>
  <c r="AJ8" i="3" s="1"/>
  <c r="AK8" i="3" s="1"/>
  <c r="AL8" i="3" s="1"/>
  <c r="AM8" i="3" s="1"/>
  <c r="AN8" i="3" s="1"/>
  <c r="AO8" i="3" s="1"/>
  <c r="AP8" i="3" s="1"/>
  <c r="AQ8" i="3" s="1"/>
  <c r="AR8" i="3" s="1"/>
  <c r="AV8" i="3"/>
  <c r="AS13" i="3"/>
  <c r="AH24" i="3"/>
  <c r="AI24" i="3" s="1"/>
  <c r="AJ24" i="3" s="1"/>
  <c r="AK24" i="3" s="1"/>
  <c r="AL24" i="3" s="1"/>
  <c r="AM24" i="3" s="1"/>
  <c r="AN24" i="3" s="1"/>
  <c r="AO24" i="3" s="1"/>
  <c r="AP24" i="3" s="1"/>
  <c r="AQ24" i="3" s="1"/>
  <c r="AR24" i="3" s="1"/>
  <c r="AV24" i="3"/>
  <c r="AH20" i="3"/>
  <c r="AI20" i="3" s="1"/>
  <c r="AJ20" i="3" s="1"/>
  <c r="AK20" i="3" s="1"/>
  <c r="AL20" i="3" s="1"/>
  <c r="AM20" i="3" s="1"/>
  <c r="AN20" i="3" s="1"/>
  <c r="AO20" i="3" s="1"/>
  <c r="AP20" i="3" s="1"/>
  <c r="AQ20" i="3" s="1"/>
  <c r="AR20" i="3" s="1"/>
  <c r="AV20" i="3"/>
  <c r="AD34" i="3"/>
  <c r="AV15" i="3"/>
  <c r="AH15" i="3"/>
  <c r="AI15" i="3" s="1"/>
  <c r="AJ15" i="3" s="1"/>
  <c r="AK15" i="3" s="1"/>
  <c r="AL15" i="3" s="1"/>
  <c r="AM15" i="3" s="1"/>
  <c r="AN15" i="3" s="1"/>
  <c r="AO15" i="3" s="1"/>
  <c r="AP15" i="3" s="1"/>
  <c r="AQ15" i="3" s="1"/>
  <c r="AR15" i="3" s="1"/>
  <c r="AV23" i="3"/>
  <c r="AH23" i="3"/>
  <c r="AI23" i="3" s="1"/>
  <c r="AJ23" i="3" s="1"/>
  <c r="AK23" i="3" s="1"/>
  <c r="AL23" i="3" s="1"/>
  <c r="AM23" i="3" s="1"/>
  <c r="AN23" i="3" s="1"/>
  <c r="AO23" i="3" s="1"/>
  <c r="AP23" i="3" s="1"/>
  <c r="AQ23" i="3" s="1"/>
  <c r="AR23" i="3" s="1"/>
  <c r="AD21" i="3"/>
  <c r="AH27" i="3"/>
  <c r="AI27" i="3" s="1"/>
  <c r="AJ27" i="3" s="1"/>
  <c r="AK27" i="3" s="1"/>
  <c r="AL27" i="3" s="1"/>
  <c r="AM27" i="3" s="1"/>
  <c r="AN27" i="3" s="1"/>
  <c r="AO27" i="3" s="1"/>
  <c r="AP27" i="3" s="1"/>
  <c r="AQ27" i="3" s="1"/>
  <c r="AR27" i="3" s="1"/>
  <c r="AV27" i="3"/>
  <c r="AD32" i="3"/>
  <c r="AW28" i="3"/>
  <c r="AX28" i="3" s="1"/>
  <c r="AY28" i="3" s="1"/>
  <c r="AZ28" i="3" s="1"/>
  <c r="BA28" i="3" s="1"/>
  <c r="BB28" i="3" s="1"/>
  <c r="BC28" i="3" s="1"/>
  <c r="BD28" i="3" s="1"/>
  <c r="BE28" i="3" s="1"/>
  <c r="BF28" i="3" s="1"/>
  <c r="BG28" i="3" s="1"/>
  <c r="BK28" i="3"/>
  <c r="AH34" i="3"/>
  <c r="AI34" i="3" s="1"/>
  <c r="AJ34" i="3" s="1"/>
  <c r="AK34" i="3" s="1"/>
  <c r="AL34" i="3" s="1"/>
  <c r="AM34" i="3" s="1"/>
  <c r="AN34" i="3" s="1"/>
  <c r="AO34" i="3" s="1"/>
  <c r="AP34" i="3" s="1"/>
  <c r="AQ34" i="3" s="1"/>
  <c r="AR34" i="3" s="1"/>
  <c r="AV34" i="3"/>
  <c r="AH32" i="3"/>
  <c r="AI32" i="3" s="1"/>
  <c r="AJ32" i="3" s="1"/>
  <c r="AK32" i="3" s="1"/>
  <c r="AL32" i="3" s="1"/>
  <c r="AM32" i="3" s="1"/>
  <c r="AN32" i="3" s="1"/>
  <c r="AO32" i="3" s="1"/>
  <c r="AP32" i="3" s="1"/>
  <c r="AQ32" i="3" s="1"/>
  <c r="AR32" i="3" s="1"/>
  <c r="AV32" i="3"/>
  <c r="AH12" i="3"/>
  <c r="AI12" i="3" s="1"/>
  <c r="AJ12" i="3" s="1"/>
  <c r="AK12" i="3" s="1"/>
  <c r="AL12" i="3" s="1"/>
  <c r="AM12" i="3" s="1"/>
  <c r="AN12" i="3" s="1"/>
  <c r="AO12" i="3" s="1"/>
  <c r="AP12" i="3" s="1"/>
  <c r="AQ12" i="3" s="1"/>
  <c r="AR12" i="3" s="1"/>
  <c r="AV12" i="3"/>
  <c r="AH33" i="3"/>
  <c r="AI33" i="3" s="1"/>
  <c r="AJ33" i="3" s="1"/>
  <c r="AK33" i="3" s="1"/>
  <c r="AL33" i="3" s="1"/>
  <c r="AM33" i="3" s="1"/>
  <c r="AN33" i="3" s="1"/>
  <c r="AO33" i="3" s="1"/>
  <c r="AP33" i="3" s="1"/>
  <c r="AQ33" i="3" s="1"/>
  <c r="AR33" i="3" s="1"/>
  <c r="AV33" i="3"/>
  <c r="AH18" i="3"/>
  <c r="AI18" i="3" s="1"/>
  <c r="AJ18" i="3" s="1"/>
  <c r="AK18" i="3" s="1"/>
  <c r="AL18" i="3" s="1"/>
  <c r="AM18" i="3" s="1"/>
  <c r="AN18" i="3" s="1"/>
  <c r="AO18" i="3" s="1"/>
  <c r="AP18" i="3" s="1"/>
  <c r="AQ18" i="3" s="1"/>
  <c r="AR18" i="3" s="1"/>
  <c r="AV18" i="3"/>
  <c r="AH21" i="3"/>
  <c r="AI21" i="3" s="1"/>
  <c r="AJ21" i="3" s="1"/>
  <c r="AK21" i="3" s="1"/>
  <c r="AL21" i="3" s="1"/>
  <c r="AM21" i="3" s="1"/>
  <c r="AN21" i="3" s="1"/>
  <c r="AO21" i="3" s="1"/>
  <c r="AP21" i="3" s="1"/>
  <c r="AQ21" i="3" s="1"/>
  <c r="AR21" i="3" s="1"/>
  <c r="AV21" i="3"/>
  <c r="AV9" i="3"/>
  <c r="AH9" i="3"/>
  <c r="AI9" i="3" s="1"/>
  <c r="AJ9" i="3" s="1"/>
  <c r="AK9" i="3" s="1"/>
  <c r="AL9" i="3" s="1"/>
  <c r="AM9" i="3" s="1"/>
  <c r="AN9" i="3" s="1"/>
  <c r="AO9" i="3" s="1"/>
  <c r="AP9" i="3" s="1"/>
  <c r="AQ9" i="3" s="1"/>
  <c r="AR9" i="3" s="1"/>
  <c r="AW35" i="3"/>
  <c r="AX35" i="3" s="1"/>
  <c r="AY35" i="3" s="1"/>
  <c r="AZ35" i="3" s="1"/>
  <c r="BA35" i="3" s="1"/>
  <c r="BB35" i="3" s="1"/>
  <c r="BC35" i="3" s="1"/>
  <c r="BD35" i="3" s="1"/>
  <c r="BE35" i="3" s="1"/>
  <c r="BF35" i="3" s="1"/>
  <c r="BG35" i="3" s="1"/>
  <c r="BK35" i="3"/>
  <c r="AV7" i="3"/>
  <c r="AH7" i="3"/>
  <c r="AI7" i="3" s="1"/>
  <c r="AJ7" i="3" s="1"/>
  <c r="AK7" i="3" s="1"/>
  <c r="AL7" i="3" s="1"/>
  <c r="AM7" i="3" s="1"/>
  <c r="AN7" i="3" s="1"/>
  <c r="AO7" i="3" s="1"/>
  <c r="AP7" i="3" s="1"/>
  <c r="AQ7" i="3" s="1"/>
  <c r="AR7" i="3" s="1"/>
  <c r="T17" i="3"/>
  <c r="U17" i="3" s="1"/>
  <c r="V17" i="3" s="1"/>
  <c r="W17" i="3" s="1"/>
  <c r="X17" i="3" s="1"/>
  <c r="Y17" i="3" s="1"/>
  <c r="Z17" i="3" s="1"/>
  <c r="AA17" i="3" s="1"/>
  <c r="AB17" i="3" s="1"/>
  <c r="AC17" i="3" s="1"/>
  <c r="AG36" i="3"/>
  <c r="S36" i="3"/>
  <c r="T36" i="3" s="1"/>
  <c r="U36" i="3" s="1"/>
  <c r="V36" i="3" s="1"/>
  <c r="W36" i="3" s="1"/>
  <c r="X36" i="3" s="1"/>
  <c r="Y36" i="3" s="1"/>
  <c r="Z36" i="3" s="1"/>
  <c r="AA36" i="3" s="1"/>
  <c r="AB36" i="3" s="1"/>
  <c r="AC36" i="3" s="1"/>
  <c r="AD31" i="3"/>
  <c r="AV17" i="3"/>
  <c r="AH17" i="3"/>
  <c r="AI17" i="3" s="1"/>
  <c r="AJ17" i="3" s="1"/>
  <c r="AK17" i="3" s="1"/>
  <c r="AL17" i="3" s="1"/>
  <c r="AM17" i="3" s="1"/>
  <c r="AN17" i="3" s="1"/>
  <c r="AO17" i="3" s="1"/>
  <c r="AP17" i="3" s="1"/>
  <c r="AQ17" i="3" s="1"/>
  <c r="AR17" i="3" s="1"/>
  <c r="AW13" i="3"/>
  <c r="AX13" i="3" s="1"/>
  <c r="AY13" i="3" s="1"/>
  <c r="AZ13" i="3" s="1"/>
  <c r="BA13" i="3" s="1"/>
  <c r="BB13" i="3" s="1"/>
  <c r="BC13" i="3" s="1"/>
  <c r="BD13" i="3" s="1"/>
  <c r="BE13" i="3" s="1"/>
  <c r="BF13" i="3" s="1"/>
  <c r="BG13" i="3" s="1"/>
  <c r="BK13" i="3"/>
  <c r="AV16" i="3"/>
  <c r="AH16" i="3"/>
  <c r="AI16" i="3" s="1"/>
  <c r="AJ16" i="3" s="1"/>
  <c r="AK16" i="3" s="1"/>
  <c r="AL16" i="3" s="1"/>
  <c r="AM16" i="3" s="1"/>
  <c r="AN16" i="3" s="1"/>
  <c r="AO16" i="3" s="1"/>
  <c r="AP16" i="3" s="1"/>
  <c r="AQ16" i="3" s="1"/>
  <c r="AR16" i="3" s="1"/>
  <c r="BK19" i="3"/>
  <c r="AW19" i="3"/>
  <c r="AX19" i="3" s="1"/>
  <c r="AY19" i="3" s="1"/>
  <c r="AZ19" i="3" s="1"/>
  <c r="BA19" i="3" s="1"/>
  <c r="BB19" i="3" s="1"/>
  <c r="BC19" i="3" s="1"/>
  <c r="BD19" i="3" s="1"/>
  <c r="BE19" i="3" s="1"/>
  <c r="BF19" i="3" s="1"/>
  <c r="BG19" i="3" s="1"/>
  <c r="AS25" i="3"/>
  <c r="AD7" i="3"/>
  <c r="E33" i="3"/>
  <c r="E13" i="8" s="1"/>
  <c r="E21" i="13" s="1"/>
  <c r="C16" i="42"/>
  <c r="C18" i="42" s="1"/>
  <c r="F66" i="57"/>
  <c r="C41" i="3" s="1"/>
  <c r="D13" i="43"/>
  <c r="E13" i="43"/>
  <c r="C13" i="43"/>
  <c r="E18" i="43"/>
  <c r="C10" i="43"/>
  <c r="D115" i="49"/>
  <c r="G115" i="49"/>
  <c r="H115" i="49"/>
  <c r="I115" i="49"/>
  <c r="C115" i="49"/>
  <c r="C114" i="49"/>
  <c r="D114" i="49"/>
  <c r="C95" i="57" s="1"/>
  <c r="G114" i="49"/>
  <c r="D113" i="49"/>
  <c r="G113" i="49"/>
  <c r="C113" i="49"/>
  <c r="C28" i="49"/>
  <c r="C39" i="49"/>
  <c r="C74" i="49"/>
  <c r="C85" i="49"/>
  <c r="C96" i="49"/>
  <c r="L24" i="42"/>
  <c r="D11" i="43" s="1"/>
  <c r="K24" i="42"/>
  <c r="C11" i="43" s="1"/>
  <c r="E30" i="43"/>
  <c r="F30" i="43"/>
  <c r="F31" i="43"/>
  <c r="D30" i="43"/>
  <c r="D31" i="43"/>
  <c r="C31" i="43"/>
  <c r="C30" i="43"/>
  <c r="J23" i="43"/>
  <c r="C39" i="42"/>
  <c r="L27" i="43"/>
  <c r="L24" i="43"/>
  <c r="L25" i="43"/>
  <c r="L26" i="43"/>
  <c r="L23" i="43"/>
  <c r="D19" i="43"/>
  <c r="E17" i="43"/>
  <c r="F41" i="41"/>
  <c r="J22" i="43"/>
  <c r="J24" i="43"/>
  <c r="J25" i="43"/>
  <c r="J26" i="43"/>
  <c r="J27" i="43"/>
  <c r="K22" i="43"/>
  <c r="L22" i="43"/>
  <c r="M22" i="43"/>
  <c r="K23" i="43"/>
  <c r="M23" i="43"/>
  <c r="K24" i="43"/>
  <c r="M24" i="43"/>
  <c r="K25" i="43"/>
  <c r="M25" i="43"/>
  <c r="K26" i="43"/>
  <c r="M26" i="43"/>
  <c r="K27" i="43"/>
  <c r="M27" i="43"/>
  <c r="I25" i="43"/>
  <c r="I26" i="43"/>
  <c r="I27" i="43"/>
  <c r="I24" i="43"/>
  <c r="I23" i="43"/>
  <c r="I22" i="43"/>
  <c r="D39" i="42"/>
  <c r="B3" i="41"/>
  <c r="B3" i="43"/>
  <c r="B3" i="42"/>
  <c r="E39" i="42"/>
  <c r="BH50" i="3" l="1"/>
  <c r="BW52" i="3"/>
  <c r="C96" i="57"/>
  <c r="BH28" i="3"/>
  <c r="AD17" i="3"/>
  <c r="AS14" i="3"/>
  <c r="AW25" i="3"/>
  <c r="AX25" i="3" s="1"/>
  <c r="AY25" i="3" s="1"/>
  <c r="AZ25" i="3" s="1"/>
  <c r="BA25" i="3" s="1"/>
  <c r="BB25" i="3" s="1"/>
  <c r="BC25" i="3" s="1"/>
  <c r="BD25" i="3" s="1"/>
  <c r="BE25" i="3" s="1"/>
  <c r="BF25" i="3" s="1"/>
  <c r="BG25" i="3" s="1"/>
  <c r="D96" i="57"/>
  <c r="C94" i="57"/>
  <c r="C100" i="57" s="1"/>
  <c r="D95" i="57"/>
  <c r="AD8" i="3"/>
  <c r="D94" i="57"/>
  <c r="BH19" i="3"/>
  <c r="T12" i="8"/>
  <c r="AS15" i="3"/>
  <c r="AS7" i="3"/>
  <c r="F39" i="3"/>
  <c r="AV12" i="8"/>
  <c r="G6" i="3"/>
  <c r="F12" i="8"/>
  <c r="F20" i="13" s="1"/>
  <c r="G27" i="3"/>
  <c r="U27" i="3"/>
  <c r="T39" i="3"/>
  <c r="AS33" i="3"/>
  <c r="R40" i="3"/>
  <c r="D40" i="3"/>
  <c r="F69" i="57"/>
  <c r="C44" i="3" s="1"/>
  <c r="D44" i="3" s="1"/>
  <c r="E44" i="3" s="1"/>
  <c r="F44" i="3" s="1"/>
  <c r="G44" i="3" s="1"/>
  <c r="H44" i="3" s="1"/>
  <c r="I44" i="3" s="1"/>
  <c r="J44" i="3" s="1"/>
  <c r="K44" i="3" s="1"/>
  <c r="L44" i="3" s="1"/>
  <c r="M44" i="3" s="1"/>
  <c r="N44" i="3" s="1"/>
  <c r="AS21" i="3"/>
  <c r="AS27" i="3"/>
  <c r="BL48" i="3"/>
  <c r="BM48" i="3" s="1"/>
  <c r="BN48" i="3" s="1"/>
  <c r="BO48" i="3" s="1"/>
  <c r="BP48" i="3" s="1"/>
  <c r="BQ48" i="3" s="1"/>
  <c r="BR48" i="3" s="1"/>
  <c r="BS48" i="3" s="1"/>
  <c r="BT48" i="3" s="1"/>
  <c r="BU48" i="3" s="1"/>
  <c r="BV48" i="3" s="1"/>
  <c r="I46" i="3"/>
  <c r="H15" i="8"/>
  <c r="H23" i="13" s="1"/>
  <c r="AS17" i="3"/>
  <c r="AD29" i="3"/>
  <c r="AS11" i="3"/>
  <c r="AS12" i="3"/>
  <c r="AS20" i="3"/>
  <c r="R42" i="3"/>
  <c r="AG42" i="3" s="1"/>
  <c r="AD36" i="3"/>
  <c r="AS9" i="3"/>
  <c r="BH48" i="3"/>
  <c r="W48" i="3"/>
  <c r="X48" i="3" s="1"/>
  <c r="Y48" i="3" s="1"/>
  <c r="Z48" i="3" s="1"/>
  <c r="AA48" i="3" s="1"/>
  <c r="AB48" i="3" s="1"/>
  <c r="AC48" i="3" s="1"/>
  <c r="AS31" i="3"/>
  <c r="BW53" i="3"/>
  <c r="BW50" i="3"/>
  <c r="BW51" i="3"/>
  <c r="R41" i="3"/>
  <c r="D41" i="3"/>
  <c r="D42" i="3"/>
  <c r="E42" i="3" s="1"/>
  <c r="F42" i="3" s="1"/>
  <c r="G42" i="3" s="1"/>
  <c r="H42" i="3" s="1"/>
  <c r="I42" i="3" s="1"/>
  <c r="J42" i="3" s="1"/>
  <c r="K42" i="3" s="1"/>
  <c r="L42" i="3" s="1"/>
  <c r="M42" i="3" s="1"/>
  <c r="N42" i="3" s="1"/>
  <c r="AH39" i="3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V39" i="3"/>
  <c r="AW30" i="3"/>
  <c r="AX30" i="3" s="1"/>
  <c r="AY30" i="3" s="1"/>
  <c r="AZ30" i="3" s="1"/>
  <c r="BA30" i="3" s="1"/>
  <c r="BB30" i="3" s="1"/>
  <c r="BC30" i="3" s="1"/>
  <c r="BD30" i="3" s="1"/>
  <c r="BE30" i="3" s="1"/>
  <c r="BF30" i="3" s="1"/>
  <c r="BG30" i="3" s="1"/>
  <c r="BK30" i="3"/>
  <c r="BK14" i="3"/>
  <c r="AW14" i="3"/>
  <c r="AX14" i="3" s="1"/>
  <c r="AY14" i="3" s="1"/>
  <c r="AZ14" i="3" s="1"/>
  <c r="BA14" i="3" s="1"/>
  <c r="BB14" i="3" s="1"/>
  <c r="BC14" i="3" s="1"/>
  <c r="BD14" i="3" s="1"/>
  <c r="BE14" i="3" s="1"/>
  <c r="BF14" i="3" s="1"/>
  <c r="BG14" i="3" s="1"/>
  <c r="AH36" i="3"/>
  <c r="AI36" i="3" s="1"/>
  <c r="AJ36" i="3" s="1"/>
  <c r="AK36" i="3" s="1"/>
  <c r="AL36" i="3" s="1"/>
  <c r="AM36" i="3" s="1"/>
  <c r="AN36" i="3" s="1"/>
  <c r="AO36" i="3" s="1"/>
  <c r="AP36" i="3" s="1"/>
  <c r="AQ36" i="3" s="1"/>
  <c r="AR36" i="3" s="1"/>
  <c r="AV36" i="3"/>
  <c r="AW29" i="3"/>
  <c r="AX29" i="3" s="1"/>
  <c r="AY29" i="3" s="1"/>
  <c r="AZ29" i="3" s="1"/>
  <c r="BA29" i="3" s="1"/>
  <c r="BB29" i="3" s="1"/>
  <c r="BC29" i="3" s="1"/>
  <c r="BD29" i="3" s="1"/>
  <c r="BE29" i="3" s="1"/>
  <c r="BF29" i="3" s="1"/>
  <c r="BG29" i="3" s="1"/>
  <c r="BK29" i="3"/>
  <c r="BK16" i="3"/>
  <c r="AW16" i="3"/>
  <c r="AX16" i="3" s="1"/>
  <c r="AY16" i="3" s="1"/>
  <c r="AZ16" i="3" s="1"/>
  <c r="BA16" i="3" s="1"/>
  <c r="BB16" i="3" s="1"/>
  <c r="BC16" i="3" s="1"/>
  <c r="BD16" i="3" s="1"/>
  <c r="BE16" i="3" s="1"/>
  <c r="BF16" i="3" s="1"/>
  <c r="BG16" i="3" s="1"/>
  <c r="AW12" i="3"/>
  <c r="AX12" i="3" s="1"/>
  <c r="AY12" i="3" s="1"/>
  <c r="AZ12" i="3" s="1"/>
  <c r="BA12" i="3" s="1"/>
  <c r="BB12" i="3" s="1"/>
  <c r="BC12" i="3" s="1"/>
  <c r="BD12" i="3" s="1"/>
  <c r="BE12" i="3" s="1"/>
  <c r="BF12" i="3" s="1"/>
  <c r="BG12" i="3" s="1"/>
  <c r="BK12" i="3"/>
  <c r="AS16" i="3"/>
  <c r="AW9" i="3"/>
  <c r="AX9" i="3" s="1"/>
  <c r="AY9" i="3" s="1"/>
  <c r="AZ9" i="3" s="1"/>
  <c r="BA9" i="3" s="1"/>
  <c r="BB9" i="3" s="1"/>
  <c r="BC9" i="3" s="1"/>
  <c r="BD9" i="3" s="1"/>
  <c r="BE9" i="3" s="1"/>
  <c r="BF9" i="3" s="1"/>
  <c r="BG9" i="3" s="1"/>
  <c r="BK9" i="3"/>
  <c r="BL13" i="3"/>
  <c r="BM13" i="3" s="1"/>
  <c r="BN13" i="3" s="1"/>
  <c r="BO13" i="3" s="1"/>
  <c r="BP13" i="3" s="1"/>
  <c r="BQ13" i="3" s="1"/>
  <c r="BR13" i="3" s="1"/>
  <c r="BS13" i="3" s="1"/>
  <c r="BT13" i="3" s="1"/>
  <c r="BU13" i="3" s="1"/>
  <c r="BV13" i="3" s="1"/>
  <c r="BK22" i="3"/>
  <c r="AW22" i="3"/>
  <c r="AX22" i="3" s="1"/>
  <c r="AY22" i="3" s="1"/>
  <c r="AZ22" i="3" s="1"/>
  <c r="BA22" i="3" s="1"/>
  <c r="BB22" i="3" s="1"/>
  <c r="BC22" i="3" s="1"/>
  <c r="BD22" i="3" s="1"/>
  <c r="BE22" i="3" s="1"/>
  <c r="BF22" i="3" s="1"/>
  <c r="BG22" i="3" s="1"/>
  <c r="AW20" i="3"/>
  <c r="AX20" i="3" s="1"/>
  <c r="AY20" i="3" s="1"/>
  <c r="AZ20" i="3" s="1"/>
  <c r="BA20" i="3" s="1"/>
  <c r="BB20" i="3" s="1"/>
  <c r="BC20" i="3" s="1"/>
  <c r="BD20" i="3" s="1"/>
  <c r="BE20" i="3" s="1"/>
  <c r="BF20" i="3" s="1"/>
  <c r="BG20" i="3" s="1"/>
  <c r="BK20" i="3"/>
  <c r="U6" i="3"/>
  <c r="U12" i="8" s="1"/>
  <c r="AS22" i="3"/>
  <c r="BH13" i="3"/>
  <c r="BH35" i="3"/>
  <c r="AS18" i="3"/>
  <c r="AS32" i="3"/>
  <c r="AS24" i="3"/>
  <c r="BL28" i="3"/>
  <c r="BM28" i="3" s="1"/>
  <c r="BN28" i="3" s="1"/>
  <c r="BO28" i="3" s="1"/>
  <c r="BP28" i="3" s="1"/>
  <c r="BQ28" i="3" s="1"/>
  <c r="BR28" i="3" s="1"/>
  <c r="BS28" i="3" s="1"/>
  <c r="BT28" i="3" s="1"/>
  <c r="BU28" i="3" s="1"/>
  <c r="BV28" i="3" s="1"/>
  <c r="AW15" i="3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BK15" i="3"/>
  <c r="AW21" i="3"/>
  <c r="AX21" i="3" s="1"/>
  <c r="AY21" i="3" s="1"/>
  <c r="AZ21" i="3" s="1"/>
  <c r="BA21" i="3" s="1"/>
  <c r="BB21" i="3" s="1"/>
  <c r="BC21" i="3" s="1"/>
  <c r="BD21" i="3" s="1"/>
  <c r="BE21" i="3" s="1"/>
  <c r="BF21" i="3" s="1"/>
  <c r="BG21" i="3" s="1"/>
  <c r="BK21" i="3"/>
  <c r="BK7" i="3"/>
  <c r="AW7" i="3"/>
  <c r="AX7" i="3" s="1"/>
  <c r="AY7" i="3" s="1"/>
  <c r="AZ7" i="3" s="1"/>
  <c r="BA7" i="3" s="1"/>
  <c r="BB7" i="3" s="1"/>
  <c r="BC7" i="3" s="1"/>
  <c r="BD7" i="3" s="1"/>
  <c r="BE7" i="3" s="1"/>
  <c r="BF7" i="3" s="1"/>
  <c r="BG7" i="3" s="1"/>
  <c r="BK27" i="3"/>
  <c r="AW27" i="3"/>
  <c r="BK10" i="3"/>
  <c r="AW10" i="3"/>
  <c r="AX10" i="3" s="1"/>
  <c r="AY10" i="3" s="1"/>
  <c r="AZ10" i="3" s="1"/>
  <c r="BA10" i="3" s="1"/>
  <c r="BB10" i="3" s="1"/>
  <c r="BC10" i="3" s="1"/>
  <c r="BD10" i="3" s="1"/>
  <c r="BE10" i="3" s="1"/>
  <c r="BF10" i="3" s="1"/>
  <c r="BG10" i="3" s="1"/>
  <c r="AW17" i="3"/>
  <c r="AX17" i="3" s="1"/>
  <c r="AY17" i="3" s="1"/>
  <c r="AZ17" i="3" s="1"/>
  <c r="BA17" i="3" s="1"/>
  <c r="BB17" i="3" s="1"/>
  <c r="BC17" i="3" s="1"/>
  <c r="BD17" i="3" s="1"/>
  <c r="BE17" i="3" s="1"/>
  <c r="BF17" i="3" s="1"/>
  <c r="BG17" i="3" s="1"/>
  <c r="BK17" i="3"/>
  <c r="BL35" i="3"/>
  <c r="BM35" i="3" s="1"/>
  <c r="BN35" i="3" s="1"/>
  <c r="BO35" i="3" s="1"/>
  <c r="BP35" i="3" s="1"/>
  <c r="BQ35" i="3" s="1"/>
  <c r="BR35" i="3" s="1"/>
  <c r="BS35" i="3" s="1"/>
  <c r="BT35" i="3" s="1"/>
  <c r="BU35" i="3" s="1"/>
  <c r="BV35" i="3" s="1"/>
  <c r="AW18" i="3"/>
  <c r="AX18" i="3" s="1"/>
  <c r="AY18" i="3" s="1"/>
  <c r="AZ18" i="3" s="1"/>
  <c r="BA18" i="3" s="1"/>
  <c r="BB18" i="3" s="1"/>
  <c r="BC18" i="3" s="1"/>
  <c r="BD18" i="3" s="1"/>
  <c r="BE18" i="3" s="1"/>
  <c r="BF18" i="3" s="1"/>
  <c r="BG18" i="3" s="1"/>
  <c r="BK18" i="3"/>
  <c r="AW32" i="3"/>
  <c r="AX32" i="3" s="1"/>
  <c r="AY32" i="3" s="1"/>
  <c r="AZ32" i="3" s="1"/>
  <c r="BA32" i="3" s="1"/>
  <c r="BB32" i="3" s="1"/>
  <c r="BC32" i="3" s="1"/>
  <c r="BD32" i="3" s="1"/>
  <c r="BE32" i="3" s="1"/>
  <c r="BF32" i="3" s="1"/>
  <c r="BG32" i="3" s="1"/>
  <c r="BK32" i="3"/>
  <c r="AW24" i="3"/>
  <c r="AX24" i="3" s="1"/>
  <c r="AY24" i="3" s="1"/>
  <c r="AZ24" i="3" s="1"/>
  <c r="BA24" i="3" s="1"/>
  <c r="BB24" i="3" s="1"/>
  <c r="BC24" i="3" s="1"/>
  <c r="BD24" i="3" s="1"/>
  <c r="BE24" i="3" s="1"/>
  <c r="BF24" i="3" s="1"/>
  <c r="BG24" i="3" s="1"/>
  <c r="BK24" i="3"/>
  <c r="AD24" i="3"/>
  <c r="AS10" i="3"/>
  <c r="AW6" i="3"/>
  <c r="BK6" i="3"/>
  <c r="AI6" i="3"/>
  <c r="BK34" i="3"/>
  <c r="AW34" i="3"/>
  <c r="AX34" i="3" s="1"/>
  <c r="AY34" i="3" s="1"/>
  <c r="AZ34" i="3" s="1"/>
  <c r="BA34" i="3" s="1"/>
  <c r="BB34" i="3" s="1"/>
  <c r="BC34" i="3" s="1"/>
  <c r="BD34" i="3" s="1"/>
  <c r="BE34" i="3" s="1"/>
  <c r="BF34" i="3" s="1"/>
  <c r="BG34" i="3" s="1"/>
  <c r="AW23" i="3"/>
  <c r="AX23" i="3" s="1"/>
  <c r="AY23" i="3" s="1"/>
  <c r="AZ23" i="3" s="1"/>
  <c r="BA23" i="3" s="1"/>
  <c r="BB23" i="3" s="1"/>
  <c r="BC23" i="3" s="1"/>
  <c r="BD23" i="3" s="1"/>
  <c r="BE23" i="3" s="1"/>
  <c r="BF23" i="3" s="1"/>
  <c r="BG23" i="3" s="1"/>
  <c r="BK23" i="3"/>
  <c r="BL25" i="3"/>
  <c r="BM25" i="3" s="1"/>
  <c r="BN25" i="3" s="1"/>
  <c r="BO25" i="3" s="1"/>
  <c r="BP25" i="3" s="1"/>
  <c r="BQ25" i="3" s="1"/>
  <c r="BR25" i="3" s="1"/>
  <c r="BS25" i="3" s="1"/>
  <c r="BT25" i="3" s="1"/>
  <c r="BU25" i="3" s="1"/>
  <c r="BV25" i="3" s="1"/>
  <c r="AW33" i="3"/>
  <c r="AX33" i="3" s="1"/>
  <c r="AY33" i="3" s="1"/>
  <c r="AZ33" i="3" s="1"/>
  <c r="BA33" i="3" s="1"/>
  <c r="BB33" i="3" s="1"/>
  <c r="BC33" i="3" s="1"/>
  <c r="BD33" i="3" s="1"/>
  <c r="BE33" i="3" s="1"/>
  <c r="BF33" i="3" s="1"/>
  <c r="BG33" i="3" s="1"/>
  <c r="BK33" i="3"/>
  <c r="AS23" i="3"/>
  <c r="AS8" i="3"/>
  <c r="AW11" i="3"/>
  <c r="AX11" i="3" s="1"/>
  <c r="AY11" i="3" s="1"/>
  <c r="AZ11" i="3" s="1"/>
  <c r="BA11" i="3" s="1"/>
  <c r="BB11" i="3" s="1"/>
  <c r="BC11" i="3" s="1"/>
  <c r="BD11" i="3" s="1"/>
  <c r="BE11" i="3" s="1"/>
  <c r="BF11" i="3" s="1"/>
  <c r="BG11" i="3" s="1"/>
  <c r="BK11" i="3"/>
  <c r="AW31" i="3"/>
  <c r="AX31" i="3" s="1"/>
  <c r="AY31" i="3" s="1"/>
  <c r="AZ31" i="3" s="1"/>
  <c r="BA31" i="3" s="1"/>
  <c r="BB31" i="3" s="1"/>
  <c r="BC31" i="3" s="1"/>
  <c r="BD31" i="3" s="1"/>
  <c r="BE31" i="3" s="1"/>
  <c r="BF31" i="3" s="1"/>
  <c r="BG31" i="3" s="1"/>
  <c r="BK31" i="3"/>
  <c r="BL19" i="3"/>
  <c r="BM19" i="3" s="1"/>
  <c r="BN19" i="3" s="1"/>
  <c r="BO19" i="3" s="1"/>
  <c r="BP19" i="3" s="1"/>
  <c r="BQ19" i="3" s="1"/>
  <c r="BR19" i="3" s="1"/>
  <c r="BS19" i="3" s="1"/>
  <c r="BT19" i="3" s="1"/>
  <c r="BU19" i="3" s="1"/>
  <c r="BV19" i="3" s="1"/>
  <c r="AS34" i="3"/>
  <c r="AW8" i="3"/>
  <c r="AX8" i="3" s="1"/>
  <c r="AY8" i="3" s="1"/>
  <c r="AZ8" i="3" s="1"/>
  <c r="BA8" i="3" s="1"/>
  <c r="BB8" i="3" s="1"/>
  <c r="BC8" i="3" s="1"/>
  <c r="BD8" i="3" s="1"/>
  <c r="BE8" i="3" s="1"/>
  <c r="BF8" i="3" s="1"/>
  <c r="BG8" i="3" s="1"/>
  <c r="BK8" i="3"/>
  <c r="AS30" i="3"/>
  <c r="AS29" i="3"/>
  <c r="F33" i="3"/>
  <c r="F13" i="8" s="1"/>
  <c r="F21" i="13" s="1"/>
  <c r="D32" i="43"/>
  <c r="C18" i="43"/>
  <c r="C19" i="43" s="1"/>
  <c r="C9" i="43"/>
  <c r="D83" i="49"/>
  <c r="G50" i="41"/>
  <c r="F83" i="49"/>
  <c r="E68" i="57" s="1"/>
  <c r="M28" i="43"/>
  <c r="K28" i="43"/>
  <c r="E32" i="43"/>
  <c r="C32" i="43"/>
  <c r="G119" i="49"/>
  <c r="C119" i="49"/>
  <c r="D119" i="49"/>
  <c r="C75" i="49"/>
  <c r="C29" i="49"/>
  <c r="C31" i="49"/>
  <c r="C98" i="49" s="1"/>
  <c r="C102" i="49" s="1"/>
  <c r="J28" i="43"/>
  <c r="L28" i="43"/>
  <c r="E19" i="43"/>
  <c r="C46" i="42"/>
  <c r="E5" i="42"/>
  <c r="F5" i="42"/>
  <c r="D5" i="42"/>
  <c r="BW48" i="3" l="1"/>
  <c r="D100" i="57"/>
  <c r="BH25" i="3"/>
  <c r="BH7" i="3"/>
  <c r="AD48" i="3"/>
  <c r="H27" i="3"/>
  <c r="E40" i="3"/>
  <c r="H6" i="3"/>
  <c r="G12" i="8"/>
  <c r="G20" i="13" s="1"/>
  <c r="AX27" i="3"/>
  <c r="V27" i="3"/>
  <c r="BH32" i="3"/>
  <c r="BK12" i="8"/>
  <c r="AW12" i="8"/>
  <c r="BH9" i="3"/>
  <c r="U39" i="3"/>
  <c r="G39" i="3"/>
  <c r="S40" i="3"/>
  <c r="BW28" i="3"/>
  <c r="AG40" i="3"/>
  <c r="BH12" i="3"/>
  <c r="BH20" i="3"/>
  <c r="BH22" i="3"/>
  <c r="BH33" i="3"/>
  <c r="O44" i="3"/>
  <c r="BH24" i="3"/>
  <c r="C68" i="57"/>
  <c r="D68" i="57"/>
  <c r="BH11" i="3"/>
  <c r="BW13" i="3"/>
  <c r="AS36" i="3"/>
  <c r="BH34" i="3"/>
  <c r="J46" i="3"/>
  <c r="I15" i="8"/>
  <c r="I23" i="13" s="1"/>
  <c r="S42" i="3"/>
  <c r="T42" i="3" s="1"/>
  <c r="U42" i="3" s="1"/>
  <c r="V42" i="3" s="1"/>
  <c r="W42" i="3" s="1"/>
  <c r="X42" i="3" s="1"/>
  <c r="Y42" i="3" s="1"/>
  <c r="Z42" i="3" s="1"/>
  <c r="AA42" i="3" s="1"/>
  <c r="AB42" i="3" s="1"/>
  <c r="AC42" i="3" s="1"/>
  <c r="AD42" i="3" s="1"/>
  <c r="BH14" i="3"/>
  <c r="AV42" i="3"/>
  <c r="AH42" i="3"/>
  <c r="AI42" i="3" s="1"/>
  <c r="AJ42" i="3" s="1"/>
  <c r="AK42" i="3" s="1"/>
  <c r="AL42" i="3" s="1"/>
  <c r="AM42" i="3" s="1"/>
  <c r="AN42" i="3" s="1"/>
  <c r="AO42" i="3" s="1"/>
  <c r="AP42" i="3" s="1"/>
  <c r="AQ42" i="3" s="1"/>
  <c r="AR42" i="3" s="1"/>
  <c r="AS42" i="3" s="1"/>
  <c r="E41" i="3"/>
  <c r="O42" i="3"/>
  <c r="AG41" i="3"/>
  <c r="S41" i="3"/>
  <c r="AW39" i="3"/>
  <c r="BK39" i="3"/>
  <c r="AW36" i="3"/>
  <c r="AX36" i="3" s="1"/>
  <c r="AY36" i="3" s="1"/>
  <c r="AZ36" i="3" s="1"/>
  <c r="BA36" i="3" s="1"/>
  <c r="BB36" i="3" s="1"/>
  <c r="BC36" i="3" s="1"/>
  <c r="BD36" i="3" s="1"/>
  <c r="BE36" i="3" s="1"/>
  <c r="BF36" i="3" s="1"/>
  <c r="BG36" i="3" s="1"/>
  <c r="BK36" i="3"/>
  <c r="BW19" i="3"/>
  <c r="BH18" i="3"/>
  <c r="BL27" i="3"/>
  <c r="BL6" i="3"/>
  <c r="BL31" i="3"/>
  <c r="BM31" i="3" s="1"/>
  <c r="BN31" i="3" s="1"/>
  <c r="BO31" i="3" s="1"/>
  <c r="BP31" i="3" s="1"/>
  <c r="BQ31" i="3" s="1"/>
  <c r="BR31" i="3" s="1"/>
  <c r="BS31" i="3" s="1"/>
  <c r="BT31" i="3" s="1"/>
  <c r="BU31" i="3" s="1"/>
  <c r="BV31" i="3" s="1"/>
  <c r="BW25" i="3"/>
  <c r="AX6" i="3"/>
  <c r="AX12" i="8" s="1"/>
  <c r="BW35" i="3"/>
  <c r="BL20" i="3"/>
  <c r="BM20" i="3" s="1"/>
  <c r="BN20" i="3" s="1"/>
  <c r="BO20" i="3" s="1"/>
  <c r="BP20" i="3" s="1"/>
  <c r="BQ20" i="3" s="1"/>
  <c r="BR20" i="3" s="1"/>
  <c r="BS20" i="3" s="1"/>
  <c r="BT20" i="3" s="1"/>
  <c r="BU20" i="3" s="1"/>
  <c r="BV20" i="3" s="1"/>
  <c r="BL12" i="3"/>
  <c r="BM12" i="3" s="1"/>
  <c r="BN12" i="3" s="1"/>
  <c r="BO12" i="3" s="1"/>
  <c r="BP12" i="3" s="1"/>
  <c r="BQ12" i="3" s="1"/>
  <c r="BR12" i="3" s="1"/>
  <c r="BS12" i="3" s="1"/>
  <c r="BT12" i="3" s="1"/>
  <c r="BU12" i="3" s="1"/>
  <c r="BV12" i="3" s="1"/>
  <c r="BL9" i="3"/>
  <c r="BM9" i="3" s="1"/>
  <c r="BN9" i="3" s="1"/>
  <c r="BO9" i="3" s="1"/>
  <c r="BP9" i="3" s="1"/>
  <c r="BQ9" i="3" s="1"/>
  <c r="BR9" i="3" s="1"/>
  <c r="BS9" i="3" s="1"/>
  <c r="BT9" i="3" s="1"/>
  <c r="BU9" i="3" s="1"/>
  <c r="BV9" i="3" s="1"/>
  <c r="BL33" i="3"/>
  <c r="BM33" i="3" s="1"/>
  <c r="BN33" i="3" s="1"/>
  <c r="BO33" i="3" s="1"/>
  <c r="BP33" i="3" s="1"/>
  <c r="BQ33" i="3" s="1"/>
  <c r="BR33" i="3" s="1"/>
  <c r="BS33" i="3" s="1"/>
  <c r="BT33" i="3" s="1"/>
  <c r="BU33" i="3" s="1"/>
  <c r="BV33" i="3" s="1"/>
  <c r="V6" i="3"/>
  <c r="V12" i="8" s="1"/>
  <c r="BH23" i="3"/>
  <c r="BL7" i="3"/>
  <c r="BM7" i="3" s="1"/>
  <c r="BN7" i="3" s="1"/>
  <c r="BO7" i="3" s="1"/>
  <c r="BP7" i="3" s="1"/>
  <c r="BQ7" i="3" s="1"/>
  <c r="BR7" i="3" s="1"/>
  <c r="BS7" i="3" s="1"/>
  <c r="BT7" i="3" s="1"/>
  <c r="BU7" i="3" s="1"/>
  <c r="BV7" i="3" s="1"/>
  <c r="BL14" i="3"/>
  <c r="BM14" i="3" s="1"/>
  <c r="BN14" i="3" s="1"/>
  <c r="BO14" i="3" s="1"/>
  <c r="BP14" i="3" s="1"/>
  <c r="BQ14" i="3" s="1"/>
  <c r="BR14" i="3" s="1"/>
  <c r="BS14" i="3" s="1"/>
  <c r="BT14" i="3" s="1"/>
  <c r="BU14" i="3" s="1"/>
  <c r="BV14" i="3" s="1"/>
  <c r="BH31" i="3"/>
  <c r="BL23" i="3"/>
  <c r="BM23" i="3" s="1"/>
  <c r="BN23" i="3" s="1"/>
  <c r="BO23" i="3" s="1"/>
  <c r="BP23" i="3" s="1"/>
  <c r="BQ23" i="3" s="1"/>
  <c r="BR23" i="3" s="1"/>
  <c r="BS23" i="3" s="1"/>
  <c r="BT23" i="3" s="1"/>
  <c r="BU23" i="3" s="1"/>
  <c r="BV23" i="3" s="1"/>
  <c r="BH17" i="3"/>
  <c r="BH21" i="3"/>
  <c r="BH16" i="3"/>
  <c r="BH30" i="3"/>
  <c r="BL29" i="3"/>
  <c r="BM29" i="3" s="1"/>
  <c r="BN29" i="3" s="1"/>
  <c r="BO29" i="3" s="1"/>
  <c r="BP29" i="3" s="1"/>
  <c r="BQ29" i="3" s="1"/>
  <c r="BR29" i="3" s="1"/>
  <c r="BS29" i="3" s="1"/>
  <c r="BT29" i="3" s="1"/>
  <c r="BU29" i="3" s="1"/>
  <c r="BV29" i="3" s="1"/>
  <c r="BL10" i="3"/>
  <c r="BM10" i="3" s="1"/>
  <c r="BN10" i="3" s="1"/>
  <c r="BO10" i="3" s="1"/>
  <c r="BP10" i="3" s="1"/>
  <c r="BQ10" i="3" s="1"/>
  <c r="BR10" i="3" s="1"/>
  <c r="BS10" i="3" s="1"/>
  <c r="BT10" i="3" s="1"/>
  <c r="BU10" i="3" s="1"/>
  <c r="BV10" i="3" s="1"/>
  <c r="BW10" i="3"/>
  <c r="AJ6" i="3"/>
  <c r="BL21" i="3"/>
  <c r="BM21" i="3" s="1"/>
  <c r="BN21" i="3" s="1"/>
  <c r="BO21" i="3" s="1"/>
  <c r="BP21" i="3" s="1"/>
  <c r="BQ21" i="3" s="1"/>
  <c r="BR21" i="3" s="1"/>
  <c r="BS21" i="3" s="1"/>
  <c r="BT21" i="3" s="1"/>
  <c r="BU21" i="3" s="1"/>
  <c r="BV21" i="3" s="1"/>
  <c r="BL30" i="3"/>
  <c r="BM30" i="3" s="1"/>
  <c r="BN30" i="3" s="1"/>
  <c r="BO30" i="3" s="1"/>
  <c r="BP30" i="3" s="1"/>
  <c r="BQ30" i="3" s="1"/>
  <c r="BR30" i="3" s="1"/>
  <c r="BS30" i="3" s="1"/>
  <c r="BT30" i="3" s="1"/>
  <c r="BU30" i="3" s="1"/>
  <c r="BV30" i="3" s="1"/>
  <c r="BL8" i="3"/>
  <c r="BM8" i="3" s="1"/>
  <c r="BN8" i="3" s="1"/>
  <c r="BO8" i="3" s="1"/>
  <c r="BP8" i="3" s="1"/>
  <c r="BQ8" i="3" s="1"/>
  <c r="BR8" i="3" s="1"/>
  <c r="BS8" i="3" s="1"/>
  <c r="BT8" i="3" s="1"/>
  <c r="BU8" i="3" s="1"/>
  <c r="BV8" i="3" s="1"/>
  <c r="BL32" i="3"/>
  <c r="BM32" i="3" s="1"/>
  <c r="BN32" i="3" s="1"/>
  <c r="BO32" i="3" s="1"/>
  <c r="BP32" i="3" s="1"/>
  <c r="BQ32" i="3" s="1"/>
  <c r="BR32" i="3" s="1"/>
  <c r="BS32" i="3" s="1"/>
  <c r="BT32" i="3" s="1"/>
  <c r="BU32" i="3" s="1"/>
  <c r="BV32" i="3" s="1"/>
  <c r="BL11" i="3"/>
  <c r="BM11" i="3" s="1"/>
  <c r="BN11" i="3" s="1"/>
  <c r="BO11" i="3" s="1"/>
  <c r="BP11" i="3" s="1"/>
  <c r="BQ11" i="3" s="1"/>
  <c r="BR11" i="3" s="1"/>
  <c r="BS11" i="3" s="1"/>
  <c r="BT11" i="3" s="1"/>
  <c r="BU11" i="3" s="1"/>
  <c r="BV11" i="3" s="1"/>
  <c r="BL15" i="3"/>
  <c r="BM15" i="3" s="1"/>
  <c r="BN15" i="3" s="1"/>
  <c r="BO15" i="3" s="1"/>
  <c r="BP15" i="3" s="1"/>
  <c r="BQ15" i="3" s="1"/>
  <c r="BR15" i="3" s="1"/>
  <c r="BS15" i="3" s="1"/>
  <c r="BT15" i="3" s="1"/>
  <c r="BU15" i="3" s="1"/>
  <c r="BV15" i="3" s="1"/>
  <c r="BL18" i="3"/>
  <c r="BM18" i="3" s="1"/>
  <c r="BN18" i="3" s="1"/>
  <c r="BO18" i="3" s="1"/>
  <c r="BP18" i="3" s="1"/>
  <c r="BQ18" i="3" s="1"/>
  <c r="BR18" i="3" s="1"/>
  <c r="BS18" i="3" s="1"/>
  <c r="BT18" i="3" s="1"/>
  <c r="BU18" i="3" s="1"/>
  <c r="BV18" i="3" s="1"/>
  <c r="BL17" i="3"/>
  <c r="BM17" i="3" s="1"/>
  <c r="BN17" i="3" s="1"/>
  <c r="BO17" i="3" s="1"/>
  <c r="BP17" i="3" s="1"/>
  <c r="BQ17" i="3" s="1"/>
  <c r="BR17" i="3" s="1"/>
  <c r="BS17" i="3" s="1"/>
  <c r="BT17" i="3" s="1"/>
  <c r="BU17" i="3" s="1"/>
  <c r="BV17" i="3" s="1"/>
  <c r="BL24" i="3"/>
  <c r="BM24" i="3" s="1"/>
  <c r="BN24" i="3" s="1"/>
  <c r="BO24" i="3" s="1"/>
  <c r="BP24" i="3" s="1"/>
  <c r="BQ24" i="3" s="1"/>
  <c r="BR24" i="3" s="1"/>
  <c r="BS24" i="3" s="1"/>
  <c r="BT24" i="3" s="1"/>
  <c r="BU24" i="3" s="1"/>
  <c r="BV24" i="3" s="1"/>
  <c r="BL22" i="3"/>
  <c r="BM22" i="3" s="1"/>
  <c r="BN22" i="3" s="1"/>
  <c r="BO22" i="3" s="1"/>
  <c r="BP22" i="3" s="1"/>
  <c r="BQ22" i="3" s="1"/>
  <c r="BR22" i="3" s="1"/>
  <c r="BS22" i="3" s="1"/>
  <c r="BT22" i="3" s="1"/>
  <c r="BU22" i="3" s="1"/>
  <c r="BV22" i="3" s="1"/>
  <c r="BL16" i="3"/>
  <c r="BM16" i="3" s="1"/>
  <c r="BN16" i="3" s="1"/>
  <c r="BO16" i="3" s="1"/>
  <c r="BP16" i="3" s="1"/>
  <c r="BQ16" i="3" s="1"/>
  <c r="BR16" i="3" s="1"/>
  <c r="BS16" i="3" s="1"/>
  <c r="BT16" i="3" s="1"/>
  <c r="BU16" i="3" s="1"/>
  <c r="BV16" i="3" s="1"/>
  <c r="BH8" i="3"/>
  <c r="BL34" i="3"/>
  <c r="BM34" i="3" s="1"/>
  <c r="BN34" i="3" s="1"/>
  <c r="BO34" i="3" s="1"/>
  <c r="BP34" i="3" s="1"/>
  <c r="BQ34" i="3" s="1"/>
  <c r="BR34" i="3" s="1"/>
  <c r="BS34" i="3" s="1"/>
  <c r="BT34" i="3" s="1"/>
  <c r="BU34" i="3" s="1"/>
  <c r="BV34" i="3" s="1"/>
  <c r="BH10" i="3"/>
  <c r="BH15" i="3"/>
  <c r="BH29" i="3"/>
  <c r="G33" i="3"/>
  <c r="G13" i="8" s="1"/>
  <c r="G21" i="13" s="1"/>
  <c r="F50" i="41"/>
  <c r="F16" i="42" s="1"/>
  <c r="C32" i="49"/>
  <c r="C99" i="49"/>
  <c r="C109" i="49"/>
  <c r="C104" i="49"/>
  <c r="C105" i="49" s="1"/>
  <c r="H85" i="49"/>
  <c r="I117" i="49"/>
  <c r="J117" i="49" s="1"/>
  <c r="J113" i="49"/>
  <c r="I113" i="49"/>
  <c r="H113" i="49"/>
  <c r="H119" i="49" s="1"/>
  <c r="J96" i="49"/>
  <c r="I96" i="49"/>
  <c r="H96" i="49"/>
  <c r="G96" i="49"/>
  <c r="F96" i="49"/>
  <c r="E96" i="49"/>
  <c r="D96" i="49"/>
  <c r="J85" i="49"/>
  <c r="I85" i="49"/>
  <c r="J74" i="49"/>
  <c r="I74" i="49"/>
  <c r="H74" i="49"/>
  <c r="G74" i="49"/>
  <c r="F74" i="49"/>
  <c r="J39" i="49"/>
  <c r="I39" i="49"/>
  <c r="G39" i="49"/>
  <c r="H39" i="49" s="1"/>
  <c r="F39" i="49"/>
  <c r="E39" i="49"/>
  <c r="D39" i="49"/>
  <c r="J28" i="49"/>
  <c r="I28" i="49"/>
  <c r="H28" i="49"/>
  <c r="G28" i="49"/>
  <c r="F28" i="49"/>
  <c r="E28" i="49"/>
  <c r="D28" i="49"/>
  <c r="J15" i="49"/>
  <c r="I15" i="49"/>
  <c r="G15" i="49"/>
  <c r="D16" i="49"/>
  <c r="BW24" i="3" l="1"/>
  <c r="C110" i="49"/>
  <c r="BW30" i="3"/>
  <c r="BW12" i="3"/>
  <c r="F68" i="57"/>
  <c r="C43" i="3" s="1"/>
  <c r="D43" i="3" s="1"/>
  <c r="D14" i="8" s="1"/>
  <c r="D22" i="13" s="1"/>
  <c r="H39" i="3"/>
  <c r="BL12" i="8"/>
  <c r="V39" i="3"/>
  <c r="I6" i="3"/>
  <c r="H12" i="8"/>
  <c r="H20" i="13" s="1"/>
  <c r="T40" i="3"/>
  <c r="BM27" i="3"/>
  <c r="BL39" i="3"/>
  <c r="F40" i="3"/>
  <c r="AX39" i="3"/>
  <c r="AH40" i="3"/>
  <c r="AI40" i="3" s="1"/>
  <c r="AJ40" i="3" s="1"/>
  <c r="AK40" i="3" s="1"/>
  <c r="AL40" i="3" s="1"/>
  <c r="AM40" i="3" s="1"/>
  <c r="AN40" i="3" s="1"/>
  <c r="AO40" i="3" s="1"/>
  <c r="AP40" i="3" s="1"/>
  <c r="AQ40" i="3" s="1"/>
  <c r="AR40" i="3" s="1"/>
  <c r="AS40" i="3" s="1"/>
  <c r="AY27" i="3"/>
  <c r="I27" i="3"/>
  <c r="BW34" i="3"/>
  <c r="W27" i="3"/>
  <c r="AV40" i="3"/>
  <c r="AW40" i="3" s="1"/>
  <c r="AX40" i="3" s="1"/>
  <c r="AY40" i="3" s="1"/>
  <c r="AZ40" i="3" s="1"/>
  <c r="BA40" i="3" s="1"/>
  <c r="BB40" i="3" s="1"/>
  <c r="BC40" i="3" s="1"/>
  <c r="BD40" i="3" s="1"/>
  <c r="BE40" i="3" s="1"/>
  <c r="BF40" i="3" s="1"/>
  <c r="BG40" i="3" s="1"/>
  <c r="BH40" i="3" s="1"/>
  <c r="BW18" i="3"/>
  <c r="BW8" i="3"/>
  <c r="BW31" i="3"/>
  <c r="BW9" i="3"/>
  <c r="BW7" i="3"/>
  <c r="K46" i="3"/>
  <c r="J15" i="8"/>
  <c r="J23" i="13" s="1"/>
  <c r="BW15" i="3"/>
  <c r="BW33" i="3"/>
  <c r="BW16" i="3"/>
  <c r="BH36" i="3"/>
  <c r="BW20" i="3"/>
  <c r="BW21" i="3"/>
  <c r="AH41" i="3"/>
  <c r="AV41" i="3"/>
  <c r="F41" i="3"/>
  <c r="AW42" i="3"/>
  <c r="AX42" i="3" s="1"/>
  <c r="AY42" i="3" s="1"/>
  <c r="AZ42" i="3" s="1"/>
  <c r="BA42" i="3" s="1"/>
  <c r="BB42" i="3" s="1"/>
  <c r="BC42" i="3" s="1"/>
  <c r="BD42" i="3" s="1"/>
  <c r="BE42" i="3" s="1"/>
  <c r="BF42" i="3" s="1"/>
  <c r="BG42" i="3" s="1"/>
  <c r="BH42" i="3" s="1"/>
  <c r="BK42" i="3"/>
  <c r="BL42" i="3" s="1"/>
  <c r="BM42" i="3" s="1"/>
  <c r="BN42" i="3" s="1"/>
  <c r="BO42" i="3" s="1"/>
  <c r="BP42" i="3" s="1"/>
  <c r="BQ42" i="3" s="1"/>
  <c r="BR42" i="3" s="1"/>
  <c r="BS42" i="3" s="1"/>
  <c r="BT42" i="3" s="1"/>
  <c r="BU42" i="3" s="1"/>
  <c r="BV42" i="3" s="1"/>
  <c r="BW42" i="3" s="1"/>
  <c r="T41" i="3"/>
  <c r="BW22" i="3"/>
  <c r="AK6" i="3"/>
  <c r="BW14" i="3"/>
  <c r="BW11" i="3"/>
  <c r="BW23" i="3"/>
  <c r="BM6" i="3"/>
  <c r="BM12" i="8" s="1"/>
  <c r="BW32" i="3"/>
  <c r="BW29" i="3"/>
  <c r="AY6" i="3"/>
  <c r="AY12" i="8" s="1"/>
  <c r="BL36" i="3"/>
  <c r="BM36" i="3" s="1"/>
  <c r="BN36" i="3" s="1"/>
  <c r="BO36" i="3" s="1"/>
  <c r="BP36" i="3" s="1"/>
  <c r="BQ36" i="3" s="1"/>
  <c r="BR36" i="3" s="1"/>
  <c r="BS36" i="3" s="1"/>
  <c r="BT36" i="3" s="1"/>
  <c r="BU36" i="3" s="1"/>
  <c r="BV36" i="3" s="1"/>
  <c r="BW17" i="3"/>
  <c r="W6" i="3"/>
  <c r="W12" i="8" s="1"/>
  <c r="H33" i="3"/>
  <c r="H13" i="8" s="1"/>
  <c r="H21" i="13" s="1"/>
  <c r="E16" i="49"/>
  <c r="F16" i="49"/>
  <c r="J31" i="49"/>
  <c r="J32" i="49" s="1"/>
  <c r="I75" i="49"/>
  <c r="C121" i="49"/>
  <c r="I119" i="49"/>
  <c r="E119" i="49"/>
  <c r="F119" i="49"/>
  <c r="J119" i="49"/>
  <c r="G31" i="49"/>
  <c r="G32" i="49" s="1"/>
  <c r="G29" i="49"/>
  <c r="J16" i="49"/>
  <c r="I16" i="49"/>
  <c r="E29" i="49"/>
  <c r="F31" i="49"/>
  <c r="F109" i="49" s="1"/>
  <c r="F29" i="49"/>
  <c r="F75" i="49"/>
  <c r="J76" i="49"/>
  <c r="J75" i="49"/>
  <c r="I31" i="49"/>
  <c r="I32" i="49" s="1"/>
  <c r="J29" i="49"/>
  <c r="D31" i="49"/>
  <c r="I29" i="49"/>
  <c r="G75" i="49"/>
  <c r="D29" i="49"/>
  <c r="H15" i="49"/>
  <c r="E31" i="49"/>
  <c r="C122" i="49" l="1"/>
  <c r="BK40" i="3"/>
  <c r="BL40" i="3" s="1"/>
  <c r="BM40" i="3" s="1"/>
  <c r="BN40" i="3" s="1"/>
  <c r="BO40" i="3" s="1"/>
  <c r="BP40" i="3" s="1"/>
  <c r="BQ40" i="3" s="1"/>
  <c r="BR40" i="3" s="1"/>
  <c r="BS40" i="3" s="1"/>
  <c r="BT40" i="3" s="1"/>
  <c r="BU40" i="3" s="1"/>
  <c r="BV40" i="3" s="1"/>
  <c r="BW40" i="3" s="1"/>
  <c r="R44" i="3"/>
  <c r="AG44" i="3" s="1"/>
  <c r="AZ27" i="3"/>
  <c r="U40" i="3"/>
  <c r="J27" i="3"/>
  <c r="J6" i="3"/>
  <c r="I12" i="8"/>
  <c r="I20" i="13" s="1"/>
  <c r="AY39" i="3"/>
  <c r="W39" i="3"/>
  <c r="G40" i="3"/>
  <c r="BN27" i="3"/>
  <c r="X27" i="3"/>
  <c r="I39" i="3"/>
  <c r="BM39" i="3"/>
  <c r="C8" i="40"/>
  <c r="D8" i="40" s="1"/>
  <c r="E8" i="40" s="1"/>
  <c r="F8" i="40" s="1"/>
  <c r="BW36" i="3"/>
  <c r="L46" i="3"/>
  <c r="K15" i="8"/>
  <c r="K23" i="13" s="1"/>
  <c r="U41" i="3"/>
  <c r="G41" i="3"/>
  <c r="E43" i="3"/>
  <c r="E14" i="8" s="1"/>
  <c r="E22" i="13" s="1"/>
  <c r="D54" i="3"/>
  <c r="AI41" i="3"/>
  <c r="AW41" i="3"/>
  <c r="BK41" i="3"/>
  <c r="S44" i="3"/>
  <c r="T44" i="3" s="1"/>
  <c r="U44" i="3" s="1"/>
  <c r="V44" i="3" s="1"/>
  <c r="W44" i="3" s="1"/>
  <c r="X44" i="3" s="1"/>
  <c r="Y44" i="3" s="1"/>
  <c r="Z44" i="3" s="1"/>
  <c r="AA44" i="3" s="1"/>
  <c r="AB44" i="3" s="1"/>
  <c r="AC44" i="3" s="1"/>
  <c r="AD44" i="3" s="1"/>
  <c r="R43" i="3"/>
  <c r="C54" i="3"/>
  <c r="C14" i="8"/>
  <c r="BN6" i="3"/>
  <c r="BN12" i="8" s="1"/>
  <c r="AZ6" i="3"/>
  <c r="AZ12" i="8" s="1"/>
  <c r="AL6" i="3"/>
  <c r="X6" i="3"/>
  <c r="X12" i="8" s="1"/>
  <c r="I33" i="3"/>
  <c r="I13" i="8" s="1"/>
  <c r="I21" i="13" s="1"/>
  <c r="F26" i="57"/>
  <c r="G109" i="49"/>
  <c r="G110" i="49" s="1"/>
  <c r="J109" i="49"/>
  <c r="J121" i="49" s="1"/>
  <c r="J122" i="49" s="1"/>
  <c r="J98" i="49"/>
  <c r="J104" i="49" s="1"/>
  <c r="J105" i="49" s="1"/>
  <c r="F32" i="49"/>
  <c r="I98" i="49"/>
  <c r="I104" i="49" s="1"/>
  <c r="I105" i="49" s="1"/>
  <c r="I109" i="49"/>
  <c r="I121" i="49" s="1"/>
  <c r="I122" i="49" s="1"/>
  <c r="D32" i="49"/>
  <c r="F110" i="49"/>
  <c r="F121" i="49"/>
  <c r="F122" i="49" s="1"/>
  <c r="E32" i="49"/>
  <c r="H16" i="49"/>
  <c r="H75" i="49"/>
  <c r="H31" i="49"/>
  <c r="H29" i="49"/>
  <c r="R14" i="8" l="1"/>
  <c r="K6" i="3"/>
  <c r="J12" i="8"/>
  <c r="J20" i="13" s="1"/>
  <c r="BO27" i="3"/>
  <c r="K27" i="3"/>
  <c r="V40" i="3"/>
  <c r="AZ39" i="3"/>
  <c r="Y27" i="3"/>
  <c r="D19" i="40"/>
  <c r="BN39" i="3"/>
  <c r="X39" i="3"/>
  <c r="BA27" i="3"/>
  <c r="H40" i="3"/>
  <c r="J39" i="3"/>
  <c r="C16" i="8"/>
  <c r="C22" i="13"/>
  <c r="O17" i="10"/>
  <c r="C17" i="10" s="1"/>
  <c r="M46" i="3"/>
  <c r="L15" i="8"/>
  <c r="L23" i="13" s="1"/>
  <c r="G8" i="40"/>
  <c r="O28" i="10"/>
  <c r="C28" i="10" s="1"/>
  <c r="BL41" i="3"/>
  <c r="AX41" i="3"/>
  <c r="AJ41" i="3"/>
  <c r="F43" i="3"/>
  <c r="F14" i="8" s="1"/>
  <c r="F22" i="13" s="1"/>
  <c r="E54" i="3"/>
  <c r="H41" i="3"/>
  <c r="S43" i="3"/>
  <c r="S14" i="8" s="1"/>
  <c r="AG43" i="3"/>
  <c r="AG14" i="8" s="1"/>
  <c r="AH44" i="3"/>
  <c r="AI44" i="3" s="1"/>
  <c r="AJ44" i="3" s="1"/>
  <c r="AK44" i="3" s="1"/>
  <c r="AL44" i="3" s="1"/>
  <c r="AM44" i="3" s="1"/>
  <c r="AN44" i="3" s="1"/>
  <c r="AO44" i="3" s="1"/>
  <c r="AP44" i="3" s="1"/>
  <c r="AQ44" i="3" s="1"/>
  <c r="AR44" i="3" s="1"/>
  <c r="AS44" i="3" s="1"/>
  <c r="AV44" i="3"/>
  <c r="V41" i="3"/>
  <c r="AM6" i="3"/>
  <c r="Y6" i="3"/>
  <c r="Y12" i="8" s="1"/>
  <c r="BA6" i="3"/>
  <c r="BA12" i="8" s="1"/>
  <c r="BO6" i="3"/>
  <c r="BO12" i="8" s="1"/>
  <c r="J33" i="3"/>
  <c r="J13" i="8" s="1"/>
  <c r="J21" i="13" s="1"/>
  <c r="C19" i="40"/>
  <c r="O6" i="10"/>
  <c r="J110" i="49"/>
  <c r="J99" i="49"/>
  <c r="J102" i="49"/>
  <c r="G121" i="49"/>
  <c r="G122" i="49" s="1"/>
  <c r="I110" i="49"/>
  <c r="I99" i="49"/>
  <c r="I102" i="49"/>
  <c r="H109" i="49"/>
  <c r="H32" i="49"/>
  <c r="H98" i="49"/>
  <c r="K39" i="3" l="1"/>
  <c r="I40" i="3"/>
  <c r="BA39" i="3"/>
  <c r="BB27" i="3"/>
  <c r="W40" i="3"/>
  <c r="Y39" i="3"/>
  <c r="L27" i="3"/>
  <c r="BO39" i="3"/>
  <c r="BP27" i="3"/>
  <c r="Z27" i="3"/>
  <c r="E19" i="40"/>
  <c r="O7" i="8"/>
  <c r="L6" i="3"/>
  <c r="K12" i="8"/>
  <c r="K20" i="13" s="1"/>
  <c r="H8" i="40"/>
  <c r="O50" i="10" s="1"/>
  <c r="C50" i="10" s="1"/>
  <c r="O39" i="10"/>
  <c r="C39" i="10" s="1"/>
  <c r="N46" i="3"/>
  <c r="M15" i="8"/>
  <c r="M23" i="13" s="1"/>
  <c r="G43" i="3"/>
  <c r="G14" i="8" s="1"/>
  <c r="G22" i="13" s="1"/>
  <c r="F54" i="3"/>
  <c r="AW44" i="3"/>
  <c r="AX44" i="3" s="1"/>
  <c r="AY44" i="3" s="1"/>
  <c r="AZ44" i="3" s="1"/>
  <c r="BA44" i="3" s="1"/>
  <c r="BB44" i="3" s="1"/>
  <c r="BC44" i="3" s="1"/>
  <c r="BD44" i="3" s="1"/>
  <c r="BE44" i="3" s="1"/>
  <c r="BF44" i="3" s="1"/>
  <c r="BG44" i="3" s="1"/>
  <c r="BH44" i="3" s="1"/>
  <c r="BK44" i="3"/>
  <c r="BL44" i="3" s="1"/>
  <c r="BM44" i="3" s="1"/>
  <c r="BN44" i="3" s="1"/>
  <c r="BO44" i="3" s="1"/>
  <c r="BP44" i="3" s="1"/>
  <c r="BQ44" i="3" s="1"/>
  <c r="BR44" i="3" s="1"/>
  <c r="BS44" i="3" s="1"/>
  <c r="BT44" i="3" s="1"/>
  <c r="BU44" i="3" s="1"/>
  <c r="BV44" i="3" s="1"/>
  <c r="BW44" i="3" s="1"/>
  <c r="AK41" i="3"/>
  <c r="I41" i="3"/>
  <c r="AY41" i="3"/>
  <c r="AH43" i="3"/>
  <c r="AV43" i="3"/>
  <c r="AV14" i="8" s="1"/>
  <c r="W41" i="3"/>
  <c r="T43" i="3"/>
  <c r="T14" i="8" s="1"/>
  <c r="BM41" i="3"/>
  <c r="BP6" i="3"/>
  <c r="BP12" i="8" s="1"/>
  <c r="Z6" i="3"/>
  <c r="Z12" i="8" s="1"/>
  <c r="BB6" i="3"/>
  <c r="BB12" i="8" s="1"/>
  <c r="AN6" i="3"/>
  <c r="K33" i="3"/>
  <c r="K13" i="8" s="1"/>
  <c r="K21" i="13" s="1"/>
  <c r="O12" i="10"/>
  <c r="C6" i="10"/>
  <c r="H102" i="49"/>
  <c r="H99" i="49"/>
  <c r="H104" i="49"/>
  <c r="H110" i="49"/>
  <c r="H121" i="49"/>
  <c r="H122" i="49" s="1"/>
  <c r="BQ27" i="3" l="1"/>
  <c r="BC27" i="3"/>
  <c r="BP39" i="3"/>
  <c r="BB39" i="3"/>
  <c r="C7" i="8"/>
  <c r="J7" i="8"/>
  <c r="K7" i="8"/>
  <c r="N7" i="8"/>
  <c r="D7" i="8"/>
  <c r="E7" i="8"/>
  <c r="M7" i="8"/>
  <c r="F7" i="8"/>
  <c r="H7" i="8"/>
  <c r="I7" i="8"/>
  <c r="L7" i="8"/>
  <c r="G7" i="8"/>
  <c r="M27" i="3"/>
  <c r="AD7" i="8"/>
  <c r="F19" i="40"/>
  <c r="Z39" i="3"/>
  <c r="J40" i="3"/>
  <c r="AA27" i="3"/>
  <c r="M6" i="3"/>
  <c r="L12" i="8"/>
  <c r="L20" i="13" s="1"/>
  <c r="X40" i="3"/>
  <c r="L39" i="3"/>
  <c r="N15" i="8"/>
  <c r="N23" i="13" s="1"/>
  <c r="O46" i="3"/>
  <c r="AW43" i="3"/>
  <c r="AW14" i="8" s="1"/>
  <c r="BK43" i="3"/>
  <c r="BK14" i="8" s="1"/>
  <c r="AL41" i="3"/>
  <c r="AZ41" i="3"/>
  <c r="AI43" i="3"/>
  <c r="BN41" i="3"/>
  <c r="U43" i="3"/>
  <c r="U14" i="8" s="1"/>
  <c r="X41" i="3"/>
  <c r="J41" i="3"/>
  <c r="H43" i="3"/>
  <c r="H14" i="8" s="1"/>
  <c r="H22" i="13" s="1"/>
  <c r="G54" i="3"/>
  <c r="AO6" i="3"/>
  <c r="BC6" i="3"/>
  <c r="BC12" i="8" s="1"/>
  <c r="AA6" i="3"/>
  <c r="AA12" i="8" s="1"/>
  <c r="BQ6" i="3"/>
  <c r="BQ12" i="8" s="1"/>
  <c r="L33" i="3"/>
  <c r="L13" i="8" s="1"/>
  <c r="L21" i="13" s="1"/>
  <c r="H105" i="49"/>
  <c r="G8" i="43"/>
  <c r="B4" i="29"/>
  <c r="B7" i="29"/>
  <c r="C12" i="29"/>
  <c r="C13" i="29" s="1"/>
  <c r="J24" i="45"/>
  <c r="I24" i="45"/>
  <c r="H24" i="45"/>
  <c r="G24" i="45"/>
  <c r="F24" i="45"/>
  <c r="E24" i="45"/>
  <c r="D24" i="45"/>
  <c r="C24" i="45"/>
  <c r="B24" i="45"/>
  <c r="E20" i="45"/>
  <c r="D20" i="45"/>
  <c r="C20" i="45"/>
  <c r="E19" i="45"/>
  <c r="E18" i="45" s="1"/>
  <c r="D19" i="45"/>
  <c r="D18" i="45" s="1"/>
  <c r="C19" i="45"/>
  <c r="C18" i="45" s="1"/>
  <c r="C17" i="45" s="1"/>
  <c r="E16" i="45"/>
  <c r="D16" i="45"/>
  <c r="C16" i="45"/>
  <c r="E13" i="45"/>
  <c r="D13" i="45"/>
  <c r="C13" i="45"/>
  <c r="E11" i="45"/>
  <c r="E15" i="45" s="1"/>
  <c r="D11" i="45"/>
  <c r="D15" i="45" s="1"/>
  <c r="C11" i="45"/>
  <c r="C15" i="45" s="1"/>
  <c r="E8" i="45"/>
  <c r="E28" i="45" s="1"/>
  <c r="D8" i="45"/>
  <c r="D28" i="45" s="1"/>
  <c r="C8" i="45"/>
  <c r="C9" i="45" s="1"/>
  <c r="E5" i="45"/>
  <c r="E27" i="45" s="1"/>
  <c r="D5" i="45"/>
  <c r="D27" i="45" s="1"/>
  <c r="C5" i="45"/>
  <c r="C6" i="45" s="1"/>
  <c r="D25" i="45"/>
  <c r="C31" i="42"/>
  <c r="C40" i="42" s="1"/>
  <c r="C20" i="42"/>
  <c r="N6" i="3" l="1"/>
  <c r="N12" i="8" s="1"/>
  <c r="N20" i="13" s="1"/>
  <c r="M12" i="8"/>
  <c r="M20" i="13" s="1"/>
  <c r="Z7" i="8"/>
  <c r="S7" i="8"/>
  <c r="AC7" i="8"/>
  <c r="AB7" i="8"/>
  <c r="V7" i="8"/>
  <c r="R7" i="8"/>
  <c r="X7" i="8"/>
  <c r="U7" i="8"/>
  <c r="W7" i="8"/>
  <c r="Y7" i="8"/>
  <c r="T7" i="8"/>
  <c r="AA7" i="8"/>
  <c r="BC39" i="3"/>
  <c r="N27" i="3"/>
  <c r="O27" i="3" s="1"/>
  <c r="BQ39" i="3"/>
  <c r="AB27" i="3"/>
  <c r="K40" i="3"/>
  <c r="BD27" i="3"/>
  <c r="M39" i="3"/>
  <c r="AA39" i="3"/>
  <c r="Y40" i="3"/>
  <c r="AS7" i="8"/>
  <c r="G19" i="40"/>
  <c r="BH7" i="8" s="1"/>
  <c r="BR27" i="3"/>
  <c r="BO41" i="3"/>
  <c r="AJ43" i="3"/>
  <c r="I43" i="3"/>
  <c r="I14" i="8" s="1"/>
  <c r="I22" i="13" s="1"/>
  <c r="H54" i="3"/>
  <c r="BA41" i="3"/>
  <c r="K41" i="3"/>
  <c r="AM41" i="3"/>
  <c r="V43" i="3"/>
  <c r="V14" i="8" s="1"/>
  <c r="Y41" i="3"/>
  <c r="BL43" i="3"/>
  <c r="BL14" i="8" s="1"/>
  <c r="AX43" i="3"/>
  <c r="AX14" i="8" s="1"/>
  <c r="AB6" i="3"/>
  <c r="AB12" i="8" s="1"/>
  <c r="BR6" i="3"/>
  <c r="BR12" i="8" s="1"/>
  <c r="BD6" i="3"/>
  <c r="BD12" i="8" s="1"/>
  <c r="AP6" i="3"/>
  <c r="M33" i="3"/>
  <c r="M13" i="8" s="1"/>
  <c r="M21" i="13" s="1"/>
  <c r="C24" i="43"/>
  <c r="D24" i="43"/>
  <c r="D17" i="45"/>
  <c r="E17" i="45"/>
  <c r="C47" i="42"/>
  <c r="G26" i="43"/>
  <c r="D85" i="49"/>
  <c r="E85" i="49"/>
  <c r="D9" i="43"/>
  <c r="G9" i="43"/>
  <c r="E9" i="43"/>
  <c r="F26" i="43"/>
  <c r="C10" i="45"/>
  <c r="C12" i="45" s="1"/>
  <c r="C29" i="45" s="1"/>
  <c r="E9" i="45"/>
  <c r="C27" i="45"/>
  <c r="D9" i="45"/>
  <c r="F27" i="45"/>
  <c r="G27" i="45" s="1"/>
  <c r="H27" i="45" s="1"/>
  <c r="I27" i="45" s="1"/>
  <c r="J27" i="45" s="1"/>
  <c r="E6" i="45"/>
  <c r="C28" i="45"/>
  <c r="F28" i="45" s="1"/>
  <c r="G28" i="45" s="1"/>
  <c r="H28" i="45" s="1"/>
  <c r="I28" i="45" s="1"/>
  <c r="J28" i="45" s="1"/>
  <c r="E25" i="45"/>
  <c r="D6" i="45"/>
  <c r="C21" i="42"/>
  <c r="AB39" i="3" l="1"/>
  <c r="BR39" i="3"/>
  <c r="AC27" i="3"/>
  <c r="N39" i="3"/>
  <c r="Z40" i="3"/>
  <c r="BC7" i="8"/>
  <c r="BA7" i="8"/>
  <c r="BG7" i="8"/>
  <c r="AZ7" i="8"/>
  <c r="BF7" i="8"/>
  <c r="BD7" i="8"/>
  <c r="AW7" i="8"/>
  <c r="BB7" i="8"/>
  <c r="AX7" i="8"/>
  <c r="BE7" i="8"/>
  <c r="AV7" i="8"/>
  <c r="AY7" i="8"/>
  <c r="BE27" i="3"/>
  <c r="BD39" i="3"/>
  <c r="H19" i="40"/>
  <c r="BW7" i="8" s="1"/>
  <c r="AM7" i="8"/>
  <c r="AJ7" i="8"/>
  <c r="AK7" i="8"/>
  <c r="AL7" i="8"/>
  <c r="AI7" i="8"/>
  <c r="AP7" i="8"/>
  <c r="AN7" i="8"/>
  <c r="AG7" i="8"/>
  <c r="AQ7" i="8"/>
  <c r="AH7" i="8"/>
  <c r="AO7" i="8"/>
  <c r="AR7" i="8"/>
  <c r="BS27" i="3"/>
  <c r="L40" i="3"/>
  <c r="AN41" i="3"/>
  <c r="L41" i="3"/>
  <c r="AY43" i="3"/>
  <c r="AY14" i="8" s="1"/>
  <c r="BB41" i="3"/>
  <c r="BM43" i="3"/>
  <c r="BM14" i="8" s="1"/>
  <c r="J43" i="3"/>
  <c r="J14" i="8" s="1"/>
  <c r="J22" i="13" s="1"/>
  <c r="I54" i="3"/>
  <c r="Z41" i="3"/>
  <c r="AK43" i="3"/>
  <c r="W43" i="3"/>
  <c r="W14" i="8" s="1"/>
  <c r="BP41" i="3"/>
  <c r="BE6" i="3"/>
  <c r="BE12" i="8" s="1"/>
  <c r="AQ6" i="3"/>
  <c r="BS6" i="3"/>
  <c r="BS12" i="8" s="1"/>
  <c r="AC6" i="3"/>
  <c r="AC12" i="8" s="1"/>
  <c r="N33" i="3"/>
  <c r="N13" i="8" s="1"/>
  <c r="N21" i="13" s="1"/>
  <c r="C49" i="42"/>
  <c r="G16" i="42"/>
  <c r="H16" i="42" s="1"/>
  <c r="G17" i="43"/>
  <c r="G19" i="43" s="1"/>
  <c r="G15" i="42"/>
  <c r="F19" i="43"/>
  <c r="E10" i="45"/>
  <c r="E12" i="45" s="1"/>
  <c r="E14" i="45" s="1"/>
  <c r="E21" i="45" s="1"/>
  <c r="D10" i="45"/>
  <c r="D12" i="45" s="1"/>
  <c r="D14" i="45" s="1"/>
  <c r="D21" i="45" s="1"/>
  <c r="C14" i="45"/>
  <c r="C21" i="45" s="1"/>
  <c r="F85" i="49"/>
  <c r="G85" i="49"/>
  <c r="G98" i="49" s="1"/>
  <c r="E29" i="45"/>
  <c r="F39" i="42"/>
  <c r="M40" i="3" l="1"/>
  <c r="AA40" i="3"/>
  <c r="O39" i="3"/>
  <c r="BT27" i="3"/>
  <c r="BS7" i="8"/>
  <c r="BR7" i="8"/>
  <c r="BV7" i="8"/>
  <c r="BP7" i="8"/>
  <c r="BN7" i="8"/>
  <c r="BQ7" i="8"/>
  <c r="BM7" i="8"/>
  <c r="BT7" i="8"/>
  <c r="BK7" i="8"/>
  <c r="BL7" i="8"/>
  <c r="BU7" i="8"/>
  <c r="BO7" i="8"/>
  <c r="AD27" i="3"/>
  <c r="BE39" i="3"/>
  <c r="BS39" i="3"/>
  <c r="BF27" i="3"/>
  <c r="AC39" i="3"/>
  <c r="BN43" i="3"/>
  <c r="BN14" i="8" s="1"/>
  <c r="BQ41" i="3"/>
  <c r="K43" i="3"/>
  <c r="K14" i="8" s="1"/>
  <c r="K22" i="13" s="1"/>
  <c r="J54" i="3"/>
  <c r="BC41" i="3"/>
  <c r="AZ43" i="3"/>
  <c r="AZ14" i="8" s="1"/>
  <c r="X43" i="3"/>
  <c r="X14" i="8" s="1"/>
  <c r="M41" i="3"/>
  <c r="AL43" i="3"/>
  <c r="AA41" i="3"/>
  <c r="AO41" i="3"/>
  <c r="AD6" i="3"/>
  <c r="BT6" i="3"/>
  <c r="BT12" i="8" s="1"/>
  <c r="AR6" i="3"/>
  <c r="BF6" i="3"/>
  <c r="BF12" i="8" s="1"/>
  <c r="O33" i="3"/>
  <c r="E74" i="49"/>
  <c r="F98" i="49"/>
  <c r="R46" i="3"/>
  <c r="R15" i="8" s="1"/>
  <c r="D29" i="45"/>
  <c r="G104" i="49"/>
  <c r="G102" i="49"/>
  <c r="G99" i="49"/>
  <c r="D18" i="42"/>
  <c r="D20" i="42" s="1"/>
  <c r="G29" i="42"/>
  <c r="G38" i="42"/>
  <c r="BU27" i="3" l="1"/>
  <c r="AB40" i="3"/>
  <c r="BT39" i="3"/>
  <c r="AD39" i="3"/>
  <c r="BG27" i="3"/>
  <c r="BF39" i="3"/>
  <c r="N40" i="3"/>
  <c r="AG46" i="3"/>
  <c r="AG15" i="8" s="1"/>
  <c r="S46" i="3"/>
  <c r="BA43" i="3"/>
  <c r="BA14" i="8" s="1"/>
  <c r="BD41" i="3"/>
  <c r="AB41" i="3"/>
  <c r="L43" i="3"/>
  <c r="L14" i="8" s="1"/>
  <c r="L22" i="13" s="1"/>
  <c r="K54" i="3"/>
  <c r="AP41" i="3"/>
  <c r="AM43" i="3"/>
  <c r="BR41" i="3"/>
  <c r="Y43" i="3"/>
  <c r="Y14" i="8" s="1"/>
  <c r="N41" i="3"/>
  <c r="BO43" i="3"/>
  <c r="BO14" i="8" s="1"/>
  <c r="AS6" i="3"/>
  <c r="BG6" i="3"/>
  <c r="BG12" i="8" s="1"/>
  <c r="BU6" i="3"/>
  <c r="BU12" i="8" s="1"/>
  <c r="F99" i="49"/>
  <c r="F102" i="49"/>
  <c r="F104" i="49"/>
  <c r="E18" i="42"/>
  <c r="E20" i="42" s="1"/>
  <c r="G105" i="49"/>
  <c r="F8" i="43"/>
  <c r="H29" i="42"/>
  <c r="H38" i="42"/>
  <c r="BH27" i="3" l="1"/>
  <c r="BU39" i="3"/>
  <c r="O40" i="3"/>
  <c r="AC40" i="3"/>
  <c r="BG39" i="3"/>
  <c r="BV27" i="3"/>
  <c r="T46" i="3"/>
  <c r="S15" i="8"/>
  <c r="AV46" i="3"/>
  <c r="AV15" i="8" s="1"/>
  <c r="AH46" i="3"/>
  <c r="AI46" i="3" s="1"/>
  <c r="AJ46" i="3" s="1"/>
  <c r="AK46" i="3" s="1"/>
  <c r="AL46" i="3" s="1"/>
  <c r="AM46" i="3" s="1"/>
  <c r="AN46" i="3" s="1"/>
  <c r="AO46" i="3" s="1"/>
  <c r="AP46" i="3" s="1"/>
  <c r="AQ46" i="3" s="1"/>
  <c r="AR46" i="3" s="1"/>
  <c r="R45" i="3"/>
  <c r="BP43" i="3"/>
  <c r="BP14" i="8" s="1"/>
  <c r="M43" i="3"/>
  <c r="M14" i="8" s="1"/>
  <c r="M22" i="13" s="1"/>
  <c r="L54" i="3"/>
  <c r="AC41" i="3"/>
  <c r="AN43" i="3"/>
  <c r="BE41" i="3"/>
  <c r="AQ41" i="3"/>
  <c r="Z43" i="3"/>
  <c r="Z14" i="8" s="1"/>
  <c r="O41" i="3"/>
  <c r="BS41" i="3"/>
  <c r="BB43" i="3"/>
  <c r="BB14" i="8" s="1"/>
  <c r="BV6" i="3"/>
  <c r="BV12" i="8" s="1"/>
  <c r="BH6" i="3"/>
  <c r="E25" i="43"/>
  <c r="E26" i="43" s="1"/>
  <c r="E8" i="43"/>
  <c r="E14" i="43" s="1"/>
  <c r="F105" i="49"/>
  <c r="F18" i="42"/>
  <c r="F20" i="42" s="1"/>
  <c r="G11" i="43"/>
  <c r="G30" i="42"/>
  <c r="G39" i="42" s="1"/>
  <c r="F31" i="42"/>
  <c r="F40" i="42" s="1"/>
  <c r="E31" i="42"/>
  <c r="E40" i="42" s="1"/>
  <c r="D31" i="42"/>
  <c r="D40" i="42" s="1"/>
  <c r="AD40" i="3" l="1"/>
  <c r="BH39" i="3"/>
  <c r="BV39" i="3"/>
  <c r="BW27" i="3"/>
  <c r="U46" i="3"/>
  <c r="T15" i="8"/>
  <c r="AS46" i="3"/>
  <c r="S45" i="3"/>
  <c r="T45" i="3" s="1"/>
  <c r="U45" i="3" s="1"/>
  <c r="V45" i="3" s="1"/>
  <c r="W45" i="3" s="1"/>
  <c r="X45" i="3" s="1"/>
  <c r="Y45" i="3" s="1"/>
  <c r="Z45" i="3" s="1"/>
  <c r="AA45" i="3" s="1"/>
  <c r="AB45" i="3" s="1"/>
  <c r="AC45" i="3" s="1"/>
  <c r="BK46" i="3"/>
  <c r="BK15" i="8" s="1"/>
  <c r="AW46" i="3"/>
  <c r="AG45" i="3"/>
  <c r="BC43" i="3"/>
  <c r="BC14" i="8" s="1"/>
  <c r="N43" i="3"/>
  <c r="N14" i="8" s="1"/>
  <c r="N22" i="13" s="1"/>
  <c r="M54" i="3"/>
  <c r="BF41" i="3"/>
  <c r="AO43" i="3"/>
  <c r="AA43" i="3"/>
  <c r="AA14" i="8" s="1"/>
  <c r="AD41" i="3"/>
  <c r="BQ43" i="3"/>
  <c r="BQ14" i="8" s="1"/>
  <c r="BT41" i="3"/>
  <c r="AR41" i="3"/>
  <c r="BW6" i="3"/>
  <c r="E28" i="43"/>
  <c r="E34" i="43" s="1"/>
  <c r="H15" i="42"/>
  <c r="H17" i="42" s="1"/>
  <c r="H19" i="42" s="1"/>
  <c r="G17" i="42"/>
  <c r="G19" i="42" s="1"/>
  <c r="F14" i="43"/>
  <c r="F28" i="43" s="1"/>
  <c r="F34" i="43" s="1"/>
  <c r="H30" i="42"/>
  <c r="H39" i="42" s="1"/>
  <c r="G12" i="43"/>
  <c r="G14" i="43" s="1"/>
  <c r="G28" i="43" s="1"/>
  <c r="G34" i="43" s="1"/>
  <c r="BW39" i="3" l="1"/>
  <c r="AX46" i="3"/>
  <c r="AW15" i="8"/>
  <c r="V46" i="3"/>
  <c r="U15" i="8"/>
  <c r="AD45" i="3"/>
  <c r="AH45" i="3"/>
  <c r="AI45" i="3" s="1"/>
  <c r="AJ45" i="3" s="1"/>
  <c r="AK45" i="3" s="1"/>
  <c r="AL45" i="3" s="1"/>
  <c r="AM45" i="3" s="1"/>
  <c r="AN45" i="3" s="1"/>
  <c r="AO45" i="3" s="1"/>
  <c r="AP45" i="3" s="1"/>
  <c r="AQ45" i="3" s="1"/>
  <c r="AR45" i="3" s="1"/>
  <c r="BL46" i="3"/>
  <c r="AV45" i="3"/>
  <c r="AB43" i="3"/>
  <c r="AB14" i="8" s="1"/>
  <c r="AS41" i="3"/>
  <c r="AP43" i="3"/>
  <c r="N54" i="3"/>
  <c r="O43" i="3"/>
  <c r="BG41" i="3"/>
  <c r="BR43" i="3"/>
  <c r="BR14" i="8" s="1"/>
  <c r="BU41" i="3"/>
  <c r="BD43" i="3"/>
  <c r="BD14" i="8" s="1"/>
  <c r="D13" i="42"/>
  <c r="E13" i="42"/>
  <c r="D46" i="42"/>
  <c r="D47" i="42" s="1"/>
  <c r="C13" i="36"/>
  <c r="C10" i="36"/>
  <c r="D10" i="36"/>
  <c r="E10" i="36"/>
  <c r="F10" i="36"/>
  <c r="G10" i="36"/>
  <c r="B34" i="29"/>
  <c r="BM46" i="3" l="1"/>
  <c r="BL15" i="8"/>
  <c r="W46" i="3"/>
  <c r="V15" i="8"/>
  <c r="AY46" i="3"/>
  <c r="AX15" i="8"/>
  <c r="AS45" i="3"/>
  <c r="AW45" i="3"/>
  <c r="AX45" i="3" s="1"/>
  <c r="AY45" i="3" s="1"/>
  <c r="AZ45" i="3" s="1"/>
  <c r="BA45" i="3" s="1"/>
  <c r="BB45" i="3" s="1"/>
  <c r="BC45" i="3" s="1"/>
  <c r="BD45" i="3" s="1"/>
  <c r="BE45" i="3" s="1"/>
  <c r="BF45" i="3" s="1"/>
  <c r="BG45" i="3" s="1"/>
  <c r="BS43" i="3"/>
  <c r="BS14" i="8" s="1"/>
  <c r="BV41" i="3"/>
  <c r="BH41" i="3"/>
  <c r="AQ43" i="3"/>
  <c r="BE43" i="3"/>
  <c r="BE14" i="8" s="1"/>
  <c r="AC43" i="3"/>
  <c r="AC14" i="8" s="1"/>
  <c r="D21" i="42"/>
  <c r="D49" i="42" s="1"/>
  <c r="E21" i="42"/>
  <c r="F13" i="42"/>
  <c r="E46" i="42"/>
  <c r="E47" i="42" s="1"/>
  <c r="X46" i="3" l="1"/>
  <c r="W15" i="8"/>
  <c r="AZ46" i="3"/>
  <c r="AY15" i="8"/>
  <c r="BN46" i="3"/>
  <c r="BM15" i="8"/>
  <c r="BH45" i="3"/>
  <c r="BW41" i="3"/>
  <c r="AD43" i="3"/>
  <c r="BF43" i="3"/>
  <c r="BF14" i="8" s="1"/>
  <c r="AR43" i="3"/>
  <c r="BT43" i="3"/>
  <c r="BT14" i="8" s="1"/>
  <c r="E49" i="42"/>
  <c r="F21" i="42"/>
  <c r="G12" i="42"/>
  <c r="F46" i="42"/>
  <c r="F47" i="42" s="1"/>
  <c r="C37" i="20"/>
  <c r="A37" i="20"/>
  <c r="B36" i="20"/>
  <c r="A36" i="20"/>
  <c r="B35" i="20"/>
  <c r="A35" i="20"/>
  <c r="B34" i="20"/>
  <c r="A34" i="20"/>
  <c r="C33" i="20"/>
  <c r="A33" i="20"/>
  <c r="C32" i="20"/>
  <c r="A32" i="20"/>
  <c r="B28" i="20"/>
  <c r="A28" i="20"/>
  <c r="E27" i="20"/>
  <c r="D27" i="20"/>
  <c r="B27" i="20"/>
  <c r="A27" i="20"/>
  <c r="E26" i="20"/>
  <c r="D26" i="20"/>
  <c r="B26" i="20"/>
  <c r="A26" i="20"/>
  <c r="E25" i="20"/>
  <c r="D25" i="20"/>
  <c r="B25" i="20"/>
  <c r="A25" i="20"/>
  <c r="E24" i="20"/>
  <c r="D24" i="20"/>
  <c r="B24" i="20"/>
  <c r="D4" i="26" s="1"/>
  <c r="A24" i="20"/>
  <c r="E23" i="20"/>
  <c r="D23" i="20"/>
  <c r="B23" i="20"/>
  <c r="A23" i="20"/>
  <c r="E22" i="20"/>
  <c r="D22" i="20"/>
  <c r="B22" i="20"/>
  <c r="A22" i="20"/>
  <c r="E21" i="20"/>
  <c r="D21" i="20"/>
  <c r="B21" i="20"/>
  <c r="A21" i="20"/>
  <c r="E20" i="20"/>
  <c r="D20" i="20"/>
  <c r="C20" i="20"/>
  <c r="A20" i="20"/>
  <c r="B17" i="20"/>
  <c r="B16" i="20"/>
  <c r="J10" i="20"/>
  <c r="J8" i="20"/>
  <c r="J7" i="20"/>
  <c r="C7" i="20"/>
  <c r="B36" i="29"/>
  <c r="B38" i="29"/>
  <c r="B39" i="29"/>
  <c r="B41" i="29"/>
  <c r="B43" i="29"/>
  <c r="B44" i="29"/>
  <c r="B46" i="29"/>
  <c r="B48" i="29"/>
  <c r="B53" i="29" s="1"/>
  <c r="C10" i="20" s="1"/>
  <c r="B49" i="29"/>
  <c r="B54" i="29" s="1"/>
  <c r="C11" i="20" s="1"/>
  <c r="BA46" i="3" l="1"/>
  <c r="AZ15" i="8"/>
  <c r="BO46" i="3"/>
  <c r="BN15" i="8"/>
  <c r="Y46" i="3"/>
  <c r="X15" i="8"/>
  <c r="AS43" i="3"/>
  <c r="BG43" i="3"/>
  <c r="BG14" i="8" s="1"/>
  <c r="BU43" i="3"/>
  <c r="BU14" i="8" s="1"/>
  <c r="F49" i="42"/>
  <c r="B33" i="20"/>
  <c r="G20" i="42"/>
  <c r="H45" i="42"/>
  <c r="H46" i="42" s="1"/>
  <c r="G45" i="42"/>
  <c r="G46" i="42" s="1"/>
  <c r="B37" i="20"/>
  <c r="B20" i="20"/>
  <c r="K8" i="20"/>
  <c r="J9" i="20"/>
  <c r="D11" i="20"/>
  <c r="F10" i="20"/>
  <c r="F11" i="20"/>
  <c r="E2" i="37"/>
  <c r="C30" i="36"/>
  <c r="Z46" i="3" l="1"/>
  <c r="Y15" i="8"/>
  <c r="BP46" i="3"/>
  <c r="BO15" i="8"/>
  <c r="BB46" i="3"/>
  <c r="BA15" i="8"/>
  <c r="BV43" i="3"/>
  <c r="BV14" i="8" s="1"/>
  <c r="BH43" i="3"/>
  <c r="H12" i="42"/>
  <c r="H20" i="42" s="1"/>
  <c r="H48" i="42" s="1"/>
  <c r="G48" i="42"/>
  <c r="B32" i="20"/>
  <c r="G11" i="20"/>
  <c r="E30" i="36"/>
  <c r="E40" i="37"/>
  <c r="BC46" i="3" l="1"/>
  <c r="BB15" i="8"/>
  <c r="BQ46" i="3"/>
  <c r="BP15" i="8"/>
  <c r="AA46" i="3"/>
  <c r="Z15" i="8"/>
  <c r="BW43" i="3"/>
  <c r="B38" i="20"/>
  <c r="C28" i="13"/>
  <c r="F30" i="36"/>
  <c r="D30" i="36"/>
  <c r="G69" i="37"/>
  <c r="E72" i="37"/>
  <c r="G66" i="37"/>
  <c r="C72" i="37"/>
  <c r="C17" i="36"/>
  <c r="BL30" i="13"/>
  <c r="BM30" i="13"/>
  <c r="BN30" i="13"/>
  <c r="BO30" i="13"/>
  <c r="BP30" i="13"/>
  <c r="BQ30" i="13"/>
  <c r="BR30" i="13"/>
  <c r="BS30" i="13"/>
  <c r="BT30" i="13"/>
  <c r="BU30" i="13"/>
  <c r="BV30" i="13"/>
  <c r="BK30" i="13"/>
  <c r="BR46" i="3" l="1"/>
  <c r="BQ15" i="8"/>
  <c r="AB46" i="3"/>
  <c r="AA15" i="8"/>
  <c r="BD46" i="3"/>
  <c r="BC15" i="8"/>
  <c r="H32" i="37"/>
  <c r="G32" i="37"/>
  <c r="H31" i="37"/>
  <c r="J31" i="37"/>
  <c r="L31" i="37" s="1"/>
  <c r="N31" i="37" s="1"/>
  <c r="P31" i="37" s="1"/>
  <c r="R31" i="37" s="1"/>
  <c r="G31" i="37"/>
  <c r="I31" i="37"/>
  <c r="K31" i="37"/>
  <c r="M31" i="37" s="1"/>
  <c r="O31" i="37" s="1"/>
  <c r="Q31" i="37" s="1"/>
  <c r="B24" i="34"/>
  <c r="E52" i="37"/>
  <c r="BN57" i="37"/>
  <c r="BN55" i="37"/>
  <c r="BN53" i="37"/>
  <c r="BN51" i="37"/>
  <c r="G58" i="37"/>
  <c r="E56" i="37"/>
  <c r="G56" i="37" s="1"/>
  <c r="E55" i="37"/>
  <c r="E54" i="37"/>
  <c r="E31" i="37"/>
  <c r="E32" i="37"/>
  <c r="E33" i="37"/>
  <c r="E34" i="37"/>
  <c r="E61" i="37"/>
  <c r="E6" i="37"/>
  <c r="E5" i="37"/>
  <c r="H12" i="37"/>
  <c r="I12" i="37"/>
  <c r="J12" i="37"/>
  <c r="K12" i="37"/>
  <c r="L12" i="37"/>
  <c r="M12" i="37"/>
  <c r="N12" i="37"/>
  <c r="O12" i="37"/>
  <c r="P12" i="37"/>
  <c r="Q12" i="37"/>
  <c r="R12" i="37"/>
  <c r="S12" i="37"/>
  <c r="T12" i="37"/>
  <c r="U12" i="37"/>
  <c r="V12" i="37"/>
  <c r="W12" i="37"/>
  <c r="X12" i="37"/>
  <c r="Y12" i="37"/>
  <c r="Z12" i="37"/>
  <c r="AA12" i="37"/>
  <c r="AB12" i="37"/>
  <c r="AC12" i="37"/>
  <c r="AD12" i="37"/>
  <c r="AE12" i="37"/>
  <c r="AF12" i="37"/>
  <c r="AG12" i="37"/>
  <c r="AH12" i="37"/>
  <c r="AI12" i="37"/>
  <c r="AJ12" i="37"/>
  <c r="AK12" i="37"/>
  <c r="AL12" i="37"/>
  <c r="AM12" i="37"/>
  <c r="AN12" i="37"/>
  <c r="AO12" i="37"/>
  <c r="AP12" i="37"/>
  <c r="AQ12" i="37"/>
  <c r="AR12" i="37"/>
  <c r="AS12" i="37"/>
  <c r="AT12" i="37"/>
  <c r="AU12" i="37"/>
  <c r="AV12" i="37"/>
  <c r="AW12" i="37"/>
  <c r="AX12" i="37"/>
  <c r="AY12" i="37"/>
  <c r="AZ12" i="37"/>
  <c r="BA12" i="37"/>
  <c r="BB12" i="37"/>
  <c r="BC12" i="37"/>
  <c r="BD12" i="37"/>
  <c r="BE12" i="37"/>
  <c r="BF12" i="37"/>
  <c r="BG12" i="37"/>
  <c r="BH12" i="37"/>
  <c r="BI12" i="37"/>
  <c r="BJ12" i="37"/>
  <c r="BK12" i="37"/>
  <c r="BL12" i="37"/>
  <c r="BM12" i="37"/>
  <c r="BN12" i="37"/>
  <c r="E12" i="37"/>
  <c r="G14" i="37"/>
  <c r="H14" i="37" s="1"/>
  <c r="E14" i="37"/>
  <c r="E15" i="37"/>
  <c r="BE46" i="3" l="1"/>
  <c r="BD15" i="8"/>
  <c r="AC46" i="3"/>
  <c r="AB15" i="8"/>
  <c r="BS46" i="3"/>
  <c r="BR15" i="8"/>
  <c r="T30" i="13"/>
  <c r="X30" i="13"/>
  <c r="AB30" i="13"/>
  <c r="U30" i="13"/>
  <c r="Y30" i="13"/>
  <c r="AC30" i="13"/>
  <c r="V30" i="13"/>
  <c r="Z30" i="13"/>
  <c r="R30" i="13"/>
  <c r="S30" i="13"/>
  <c r="W30" i="13"/>
  <c r="AA30" i="13"/>
  <c r="G52" i="37"/>
  <c r="H52" i="37" s="1"/>
  <c r="I52" i="37" s="1"/>
  <c r="J52" i="37" s="1"/>
  <c r="K52" i="37" s="1"/>
  <c r="L52" i="37" s="1"/>
  <c r="M52" i="37" s="1"/>
  <c r="N52" i="37" s="1"/>
  <c r="O52" i="37" s="1"/>
  <c r="P52" i="37" s="1"/>
  <c r="Q52" i="37" s="1"/>
  <c r="R52" i="37" s="1"/>
  <c r="S52" i="37" s="1"/>
  <c r="T52" i="37" s="1"/>
  <c r="U52" i="37" s="1"/>
  <c r="V52" i="37" s="1"/>
  <c r="W52" i="37" s="1"/>
  <c r="X52" i="37" s="1"/>
  <c r="Y52" i="37" s="1"/>
  <c r="Z52" i="37" s="1"/>
  <c r="AA52" i="37" s="1"/>
  <c r="AB52" i="37" s="1"/>
  <c r="AC52" i="37" s="1"/>
  <c r="AD52" i="37" s="1"/>
  <c r="G53" i="37"/>
  <c r="H53" i="37"/>
  <c r="I53" i="37"/>
  <c r="J53" i="37"/>
  <c r="K53" i="37"/>
  <c r="L53" i="37"/>
  <c r="M53" i="37"/>
  <c r="N53" i="37"/>
  <c r="O53" i="37"/>
  <c r="P53" i="37" s="1"/>
  <c r="Q53" i="37"/>
  <c r="R53" i="37"/>
  <c r="S53" i="37" s="1"/>
  <c r="T53" i="37" s="1"/>
  <c r="U53" i="37"/>
  <c r="V53" i="37" s="1"/>
  <c r="W53" i="37" s="1"/>
  <c r="X53" i="37" s="1"/>
  <c r="Y53" i="37" s="1"/>
  <c r="Z53" i="37" s="1"/>
  <c r="AA53" i="37" s="1"/>
  <c r="AB53" i="37" s="1"/>
  <c r="AC53" i="37" s="1"/>
  <c r="AD53" i="37" s="1"/>
  <c r="G54" i="37"/>
  <c r="H54" i="37"/>
  <c r="I54" i="37" s="1"/>
  <c r="J54" i="37" s="1"/>
  <c r="K54" i="37" s="1"/>
  <c r="L54" i="37" s="1"/>
  <c r="M54" i="37" s="1"/>
  <c r="N54" i="37" s="1"/>
  <c r="O54" i="37" s="1"/>
  <c r="P54" i="37" s="1"/>
  <c r="Q54" i="37" s="1"/>
  <c r="R54" i="37" s="1"/>
  <c r="S54" i="37" s="1"/>
  <c r="T54" i="37" s="1"/>
  <c r="U54" i="37" s="1"/>
  <c r="V54" i="37" s="1"/>
  <c r="W54" i="37" s="1"/>
  <c r="X54" i="37" s="1"/>
  <c r="Y54" i="37" s="1"/>
  <c r="Z54" i="37" s="1"/>
  <c r="AA54" i="37" s="1"/>
  <c r="AB54" i="37" s="1"/>
  <c r="AC54" i="37" s="1"/>
  <c r="AD54" i="37" s="1"/>
  <c r="G55" i="37"/>
  <c r="H55" i="37" s="1"/>
  <c r="I55" i="37" s="1"/>
  <c r="J55" i="37" s="1"/>
  <c r="K55" i="37" s="1"/>
  <c r="L55" i="37" s="1"/>
  <c r="M55" i="37" s="1"/>
  <c r="N55" i="37" s="1"/>
  <c r="O55" i="37" s="1"/>
  <c r="P55" i="37" s="1"/>
  <c r="R55" i="37"/>
  <c r="S55" i="37"/>
  <c r="T55" i="37"/>
  <c r="U55" i="37"/>
  <c r="V55" i="37"/>
  <c r="W55" i="37"/>
  <c r="X55" i="37"/>
  <c r="Y55" i="37"/>
  <c r="Z55" i="37"/>
  <c r="AA55" i="37"/>
  <c r="AB55" i="37" s="1"/>
  <c r="AC55" i="37" s="1"/>
  <c r="AD55" i="37"/>
  <c r="H56" i="37"/>
  <c r="I56" i="37" s="1"/>
  <c r="J56" i="37" s="1"/>
  <c r="K56" i="37" s="1"/>
  <c r="L56" i="37" s="1"/>
  <c r="M56" i="37" s="1"/>
  <c r="N56" i="37" s="1"/>
  <c r="O56" i="37" s="1"/>
  <c r="P56" i="37" s="1"/>
  <c r="Q56" i="37" s="1"/>
  <c r="R56" i="37" s="1"/>
  <c r="S56" i="37" s="1"/>
  <c r="T56" i="37" s="1"/>
  <c r="U56" i="37" s="1"/>
  <c r="V56" i="37" s="1"/>
  <c r="W56" i="37" s="1"/>
  <c r="X56" i="37" s="1"/>
  <c r="Y56" i="37" s="1"/>
  <c r="Z56" i="37" s="1"/>
  <c r="AA56" i="37" s="1"/>
  <c r="AB56" i="37" s="1"/>
  <c r="AC56" i="37" s="1"/>
  <c r="AD56" i="37" s="1"/>
  <c r="G57" i="37"/>
  <c r="H57" i="37" s="1"/>
  <c r="I57" i="37" s="1"/>
  <c r="J57" i="37" s="1"/>
  <c r="K57" i="37" s="1"/>
  <c r="L57" i="37" s="1"/>
  <c r="M57" i="37" s="1"/>
  <c r="N57" i="37" s="1"/>
  <c r="O57" i="37" s="1"/>
  <c r="P57" i="37" s="1"/>
  <c r="Q57" i="37" s="1"/>
  <c r="R57" i="37" s="1"/>
  <c r="S57" i="37" s="1"/>
  <c r="T57" i="37" s="1"/>
  <c r="U57" i="37" s="1"/>
  <c r="V57" i="37" s="1"/>
  <c r="W57" i="37" s="1"/>
  <c r="X57" i="37" s="1"/>
  <c r="Y57" i="37" s="1"/>
  <c r="Z57" i="37" s="1"/>
  <c r="AA57" i="37" s="1"/>
  <c r="AB57" i="37" s="1"/>
  <c r="AC57" i="37" s="1"/>
  <c r="AD57" i="37" s="1"/>
  <c r="H58" i="37"/>
  <c r="I58" i="37"/>
  <c r="J58" i="37" s="1"/>
  <c r="K58" i="37" s="1"/>
  <c r="L58" i="37" s="1"/>
  <c r="M58" i="37" s="1"/>
  <c r="N58" i="37" s="1"/>
  <c r="O58" i="37" s="1"/>
  <c r="P58" i="37" s="1"/>
  <c r="Q58" i="37" s="1"/>
  <c r="R58" i="37" s="1"/>
  <c r="S58" i="37" s="1"/>
  <c r="T58" i="37" s="1"/>
  <c r="U58" i="37" s="1"/>
  <c r="V58" i="37" s="1"/>
  <c r="W58" i="37" s="1"/>
  <c r="X58" i="37" s="1"/>
  <c r="Y58" i="37" s="1"/>
  <c r="Z58" i="37" s="1"/>
  <c r="AA58" i="37" s="1"/>
  <c r="AB58" i="37" s="1"/>
  <c r="AC58" i="37" s="1"/>
  <c r="AD58" i="37" s="1"/>
  <c r="H60" i="37"/>
  <c r="I60" i="37" s="1"/>
  <c r="J60" i="37" s="1"/>
  <c r="K60" i="37" s="1"/>
  <c r="L60" i="37" s="1"/>
  <c r="M60" i="37" s="1"/>
  <c r="N60" i="37" s="1"/>
  <c r="O60" i="37" s="1"/>
  <c r="P60" i="37" s="1"/>
  <c r="Q60" i="37" s="1"/>
  <c r="R60" i="37" s="1"/>
  <c r="S60" i="37" s="1"/>
  <c r="T60" i="37" s="1"/>
  <c r="U60" i="37" s="1"/>
  <c r="V60" i="37" s="1"/>
  <c r="W60" i="37" s="1"/>
  <c r="X60" i="37" s="1"/>
  <c r="Y60" i="37" s="1"/>
  <c r="Z60" i="37" s="1"/>
  <c r="AA60" i="37" s="1"/>
  <c r="AB60" i="37" s="1"/>
  <c r="AC60" i="37" s="1"/>
  <c r="AD60" i="37" s="1"/>
  <c r="G61" i="37"/>
  <c r="H61" i="37" s="1"/>
  <c r="I61" i="37" s="1"/>
  <c r="J61" i="37" s="1"/>
  <c r="K61" i="37" s="1"/>
  <c r="L61" i="37" s="1"/>
  <c r="M61" i="37" s="1"/>
  <c r="N61" i="37" s="1"/>
  <c r="O61" i="37" s="1"/>
  <c r="P61" i="37" s="1"/>
  <c r="Q61" i="37" s="1"/>
  <c r="R61" i="37" s="1"/>
  <c r="S61" i="37" s="1"/>
  <c r="T61" i="37" s="1"/>
  <c r="U61" i="37" s="1"/>
  <c r="V61" i="37" s="1"/>
  <c r="W61" i="37" s="1"/>
  <c r="X61" i="37" s="1"/>
  <c r="Y61" i="37" s="1"/>
  <c r="Z61" i="37" s="1"/>
  <c r="AA61" i="37" s="1"/>
  <c r="AB61" i="37" s="1"/>
  <c r="AC61" i="37" s="1"/>
  <c r="AD61" i="37" s="1"/>
  <c r="H66" i="37"/>
  <c r="I66" i="37" s="1"/>
  <c r="J66" i="37" s="1"/>
  <c r="K66" i="37" s="1"/>
  <c r="L66" i="37" s="1"/>
  <c r="M66" i="37" s="1"/>
  <c r="N66" i="37" s="1"/>
  <c r="O66" i="37" s="1"/>
  <c r="P66" i="37" s="1"/>
  <c r="Q66" i="37" s="1"/>
  <c r="R66" i="37" s="1"/>
  <c r="S66" i="37" s="1"/>
  <c r="T66" i="37" s="1"/>
  <c r="U66" i="37" s="1"/>
  <c r="V66" i="37" s="1"/>
  <c r="W66" i="37" s="1"/>
  <c r="X66" i="37" s="1"/>
  <c r="Y66" i="37" s="1"/>
  <c r="Z66" i="37" s="1"/>
  <c r="AA66" i="37" s="1"/>
  <c r="AB66" i="37" s="1"/>
  <c r="AC66" i="37" s="1"/>
  <c r="AD66" i="37" s="1"/>
  <c r="G67" i="37"/>
  <c r="H67" i="37"/>
  <c r="I67" i="37"/>
  <c r="J67" i="37"/>
  <c r="K67" i="37"/>
  <c r="L67" i="37"/>
  <c r="M67" i="37"/>
  <c r="N67" i="37"/>
  <c r="O67" i="37"/>
  <c r="P67" i="37"/>
  <c r="Q67" i="37"/>
  <c r="R67" i="37"/>
  <c r="S67" i="37"/>
  <c r="T67" i="37"/>
  <c r="U67" i="37"/>
  <c r="V67" i="37"/>
  <c r="W67" i="37"/>
  <c r="X67" i="37"/>
  <c r="Y67" i="37"/>
  <c r="Z67" i="37"/>
  <c r="AA67" i="37"/>
  <c r="AB67" i="37"/>
  <c r="AC67" i="37"/>
  <c r="AD67" i="37"/>
  <c r="G68" i="37"/>
  <c r="H68" i="37" s="1"/>
  <c r="I68" i="37" s="1"/>
  <c r="J68" i="37" s="1"/>
  <c r="K68" i="37" s="1"/>
  <c r="L68" i="37" s="1"/>
  <c r="M68" i="37" s="1"/>
  <c r="N68" i="37" s="1"/>
  <c r="O68" i="37" s="1"/>
  <c r="P68" i="37" s="1"/>
  <c r="Q68" i="37" s="1"/>
  <c r="R68" i="37" s="1"/>
  <c r="S68" i="37" s="1"/>
  <c r="T68" i="37" s="1"/>
  <c r="U68" i="37" s="1"/>
  <c r="V68" i="37" s="1"/>
  <c r="W68" i="37" s="1"/>
  <c r="X68" i="37" s="1"/>
  <c r="Y68" i="37" s="1"/>
  <c r="Z68" i="37" s="1"/>
  <c r="AA68" i="37" s="1"/>
  <c r="AB68" i="37" s="1"/>
  <c r="AC68" i="37" s="1"/>
  <c r="AD68" i="37" s="1"/>
  <c r="E10" i="37"/>
  <c r="E9" i="37"/>
  <c r="E1" i="36"/>
  <c r="B3" i="34"/>
  <c r="B2" i="34"/>
  <c r="B25" i="34"/>
  <c r="A16" i="34"/>
  <c r="A17" i="34"/>
  <c r="A9" i="34"/>
  <c r="A10" i="34"/>
  <c r="A11" i="34"/>
  <c r="A12" i="34"/>
  <c r="A13" i="34"/>
  <c r="A14" i="34"/>
  <c r="A15" i="34"/>
  <c r="A8" i="34"/>
  <c r="C22" i="36"/>
  <c r="B20" i="36"/>
  <c r="BT46" i="3" l="1"/>
  <c r="BS15" i="8"/>
  <c r="AC15" i="8"/>
  <c r="AD46" i="3"/>
  <c r="BF46" i="3"/>
  <c r="BE15" i="8"/>
  <c r="AI30" i="13"/>
  <c r="AM30" i="13"/>
  <c r="AQ30" i="13"/>
  <c r="AN30" i="13"/>
  <c r="AR30" i="13"/>
  <c r="AK30" i="13"/>
  <c r="AO30" i="13"/>
  <c r="AG30" i="13"/>
  <c r="AL30" i="13"/>
  <c r="AP30" i="13"/>
  <c r="AJ30" i="13"/>
  <c r="AH30" i="13"/>
  <c r="B26" i="34"/>
  <c r="C26" i="36"/>
  <c r="C24" i="36"/>
  <c r="B27" i="34" s="1"/>
  <c r="C23" i="36"/>
  <c r="G12" i="37"/>
  <c r="AE68" i="37"/>
  <c r="AF68" i="37" s="1"/>
  <c r="AG68" i="37" s="1"/>
  <c r="AH68" i="37" s="1"/>
  <c r="AI68" i="37" s="1"/>
  <c r="AJ68" i="37" s="1"/>
  <c r="AK68" i="37" s="1"/>
  <c r="AL68" i="37" s="1"/>
  <c r="AM68" i="37" s="1"/>
  <c r="AN68" i="37" s="1"/>
  <c r="AO68" i="37" s="1"/>
  <c r="AP68" i="37" s="1"/>
  <c r="AQ68" i="37" s="1"/>
  <c r="AR68" i="37" s="1"/>
  <c r="AS68" i="37" s="1"/>
  <c r="AT68" i="37" s="1"/>
  <c r="AU68" i="37" s="1"/>
  <c r="AV68" i="37" s="1"/>
  <c r="AW68" i="37" s="1"/>
  <c r="AX68" i="37" s="1"/>
  <c r="AY68" i="37" s="1"/>
  <c r="AZ68" i="37" s="1"/>
  <c r="BA68" i="37" s="1"/>
  <c r="BB68" i="37" s="1"/>
  <c r="BC68" i="37" s="1"/>
  <c r="BD68" i="37" s="1"/>
  <c r="BE68" i="37" s="1"/>
  <c r="BF68" i="37" s="1"/>
  <c r="BG68" i="37" s="1"/>
  <c r="BH68" i="37" s="1"/>
  <c r="BI68" i="37" s="1"/>
  <c r="BJ68" i="37" s="1"/>
  <c r="BK68" i="37" s="1"/>
  <c r="BL68" i="37" s="1"/>
  <c r="BM68" i="37" s="1"/>
  <c r="BN68" i="37" s="1"/>
  <c r="BN67" i="37"/>
  <c r="BM67" i="37"/>
  <c r="BL67" i="37"/>
  <c r="BK67" i="37"/>
  <c r="BJ67" i="37"/>
  <c r="BI67" i="37"/>
  <c r="BH67" i="37"/>
  <c r="BG67" i="37"/>
  <c r="BF67" i="37"/>
  <c r="BE67" i="37"/>
  <c r="BD67" i="37"/>
  <c r="BC67" i="37"/>
  <c r="BB67" i="37"/>
  <c r="BA67" i="37"/>
  <c r="AZ67" i="37"/>
  <c r="AY67" i="37"/>
  <c r="AX67" i="37"/>
  <c r="AW67" i="37"/>
  <c r="AV67" i="37"/>
  <c r="AU67" i="37"/>
  <c r="AT67" i="37"/>
  <c r="AS67" i="37"/>
  <c r="AR67" i="37"/>
  <c r="AQ67" i="37"/>
  <c r="AP67" i="37"/>
  <c r="AO67" i="37"/>
  <c r="AN67" i="37"/>
  <c r="AM67" i="37"/>
  <c r="AL67" i="37"/>
  <c r="AK67" i="37"/>
  <c r="AJ67" i="37"/>
  <c r="AI67" i="37"/>
  <c r="AH67" i="37"/>
  <c r="AG67" i="37"/>
  <c r="AF67" i="37"/>
  <c r="AE67" i="37"/>
  <c r="AE66" i="37"/>
  <c r="AF66" i="37" s="1"/>
  <c r="AG66" i="37" s="1"/>
  <c r="AH66" i="37" s="1"/>
  <c r="AI66" i="37" s="1"/>
  <c r="AJ66" i="37" s="1"/>
  <c r="AK66" i="37" s="1"/>
  <c r="AL66" i="37" s="1"/>
  <c r="AM66" i="37" s="1"/>
  <c r="AN66" i="37" s="1"/>
  <c r="AO66" i="37" s="1"/>
  <c r="AP66" i="37" s="1"/>
  <c r="AQ66" i="37" s="1"/>
  <c r="AR66" i="37" s="1"/>
  <c r="AS66" i="37" s="1"/>
  <c r="AT66" i="37" s="1"/>
  <c r="AU66" i="37" s="1"/>
  <c r="AV66" i="37" s="1"/>
  <c r="AW66" i="37" s="1"/>
  <c r="AX66" i="37" s="1"/>
  <c r="AY66" i="37" s="1"/>
  <c r="AZ66" i="37" s="1"/>
  <c r="BA66" i="37" s="1"/>
  <c r="BB66" i="37" s="1"/>
  <c r="BC66" i="37" s="1"/>
  <c r="BD66" i="37" s="1"/>
  <c r="BE66" i="37" s="1"/>
  <c r="BF66" i="37" s="1"/>
  <c r="BG66" i="37" s="1"/>
  <c r="BH66" i="37" s="1"/>
  <c r="BI66" i="37" s="1"/>
  <c r="BJ66" i="37" s="1"/>
  <c r="BK66" i="37" s="1"/>
  <c r="BL66" i="37" s="1"/>
  <c r="BM66" i="37" s="1"/>
  <c r="BN66" i="37" s="1"/>
  <c r="C62" i="37"/>
  <c r="AE61" i="37"/>
  <c r="AF61" i="37" s="1"/>
  <c r="AG61" i="37" s="1"/>
  <c r="AH61" i="37" s="1"/>
  <c r="AI61" i="37" s="1"/>
  <c r="AJ61" i="37" s="1"/>
  <c r="AK61" i="37" s="1"/>
  <c r="AL61" i="37" s="1"/>
  <c r="AM61" i="37" s="1"/>
  <c r="AN61" i="37" s="1"/>
  <c r="AO61" i="37" s="1"/>
  <c r="AP61" i="37" s="1"/>
  <c r="AQ61" i="37" s="1"/>
  <c r="AR61" i="37" s="1"/>
  <c r="AS61" i="37" s="1"/>
  <c r="AT61" i="37" s="1"/>
  <c r="AU61" i="37" s="1"/>
  <c r="AV61" i="37" s="1"/>
  <c r="AW61" i="37" s="1"/>
  <c r="AX61" i="37" s="1"/>
  <c r="AY61" i="37" s="1"/>
  <c r="AZ61" i="37" s="1"/>
  <c r="BA61" i="37" s="1"/>
  <c r="BB61" i="37" s="1"/>
  <c r="BC61" i="37" s="1"/>
  <c r="BD61" i="37" s="1"/>
  <c r="BE61" i="37" s="1"/>
  <c r="BF61" i="37" s="1"/>
  <c r="BG61" i="37" s="1"/>
  <c r="BH61" i="37" s="1"/>
  <c r="BI61" i="37" s="1"/>
  <c r="BJ61" i="37" s="1"/>
  <c r="BK61" i="37" s="1"/>
  <c r="BL61" i="37" s="1"/>
  <c r="BM61" i="37" s="1"/>
  <c r="BN61" i="37" s="1"/>
  <c r="AE60" i="37"/>
  <c r="AF60" i="37" s="1"/>
  <c r="AG60" i="37" s="1"/>
  <c r="AH60" i="37" s="1"/>
  <c r="AI60" i="37" s="1"/>
  <c r="AJ60" i="37" s="1"/>
  <c r="AK60" i="37" s="1"/>
  <c r="AL60" i="37" s="1"/>
  <c r="AM60" i="37" s="1"/>
  <c r="AN60" i="37" s="1"/>
  <c r="AO60" i="37" s="1"/>
  <c r="AP60" i="37" s="1"/>
  <c r="AQ60" i="37" s="1"/>
  <c r="AR60" i="37" s="1"/>
  <c r="AS60" i="37" s="1"/>
  <c r="AT60" i="37" s="1"/>
  <c r="AU60" i="37" s="1"/>
  <c r="AV60" i="37" s="1"/>
  <c r="AW60" i="37" s="1"/>
  <c r="AX60" i="37" s="1"/>
  <c r="AY60" i="37" s="1"/>
  <c r="AZ60" i="37" s="1"/>
  <c r="BA60" i="37" s="1"/>
  <c r="BB60" i="37" s="1"/>
  <c r="BC60" i="37" s="1"/>
  <c r="BD60" i="37" s="1"/>
  <c r="BE60" i="37" s="1"/>
  <c r="BF60" i="37" s="1"/>
  <c r="BG60" i="37" s="1"/>
  <c r="BH60" i="37" s="1"/>
  <c r="BI60" i="37" s="1"/>
  <c r="BJ60" i="37" s="1"/>
  <c r="BK60" i="37" s="1"/>
  <c r="BL60" i="37" s="1"/>
  <c r="BM60" i="37" s="1"/>
  <c r="BN60" i="37" s="1"/>
  <c r="AE58" i="37"/>
  <c r="AF58" i="37" s="1"/>
  <c r="AG58" i="37" s="1"/>
  <c r="AH58" i="37" s="1"/>
  <c r="AI58" i="37" s="1"/>
  <c r="AJ58" i="37" s="1"/>
  <c r="AK58" i="37" s="1"/>
  <c r="AL58" i="37" s="1"/>
  <c r="AM58" i="37" s="1"/>
  <c r="AN58" i="37" s="1"/>
  <c r="AO58" i="37" s="1"/>
  <c r="AP58" i="37" s="1"/>
  <c r="AQ58" i="37" s="1"/>
  <c r="AR58" i="37" s="1"/>
  <c r="AS58" i="37" s="1"/>
  <c r="AT58" i="37" s="1"/>
  <c r="AU58" i="37" s="1"/>
  <c r="AV58" i="37" s="1"/>
  <c r="AW58" i="37" s="1"/>
  <c r="AX58" i="37" s="1"/>
  <c r="AY58" i="37" s="1"/>
  <c r="AZ58" i="37" s="1"/>
  <c r="BA58" i="37" s="1"/>
  <c r="BB58" i="37" s="1"/>
  <c r="BC58" i="37" s="1"/>
  <c r="BD58" i="37" s="1"/>
  <c r="BE58" i="37" s="1"/>
  <c r="BF58" i="37" s="1"/>
  <c r="BG58" i="37" s="1"/>
  <c r="BH58" i="37" s="1"/>
  <c r="BI58" i="37" s="1"/>
  <c r="BJ58" i="37" s="1"/>
  <c r="BK58" i="37" s="1"/>
  <c r="BL58" i="37" s="1"/>
  <c r="BM58" i="37" s="1"/>
  <c r="BN58" i="37" s="1"/>
  <c r="AE57" i="37"/>
  <c r="AF57" i="37" s="1"/>
  <c r="AG57" i="37" s="1"/>
  <c r="AH57" i="37" s="1"/>
  <c r="AI57" i="37" s="1"/>
  <c r="AJ57" i="37" s="1"/>
  <c r="AK57" i="37" s="1"/>
  <c r="AL57" i="37" s="1"/>
  <c r="AM57" i="37" s="1"/>
  <c r="AN57" i="37" s="1"/>
  <c r="AO57" i="37" s="1"/>
  <c r="AP57" i="37" s="1"/>
  <c r="AQ57" i="37" s="1"/>
  <c r="AR57" i="37" s="1"/>
  <c r="AS57" i="37" s="1"/>
  <c r="AT57" i="37" s="1"/>
  <c r="AU57" i="37" s="1"/>
  <c r="AV57" i="37" s="1"/>
  <c r="AW57" i="37" s="1"/>
  <c r="AX57" i="37" s="1"/>
  <c r="AY57" i="37" s="1"/>
  <c r="AZ57" i="37" s="1"/>
  <c r="BA57" i="37" s="1"/>
  <c r="BB57" i="37" s="1"/>
  <c r="BC57" i="37" s="1"/>
  <c r="BD57" i="37" s="1"/>
  <c r="BE57" i="37" s="1"/>
  <c r="BF57" i="37" s="1"/>
  <c r="BG57" i="37" s="1"/>
  <c r="BH57" i="37" s="1"/>
  <c r="BI57" i="37" s="1"/>
  <c r="BJ57" i="37" s="1"/>
  <c r="BK57" i="37" s="1"/>
  <c r="BL57" i="37" s="1"/>
  <c r="BM57" i="37" s="1"/>
  <c r="AE56" i="37"/>
  <c r="AF56" i="37" s="1"/>
  <c r="AG56" i="37" s="1"/>
  <c r="AH56" i="37" s="1"/>
  <c r="AI56" i="37" s="1"/>
  <c r="AJ56" i="37" s="1"/>
  <c r="AK56" i="37" s="1"/>
  <c r="AL56" i="37" s="1"/>
  <c r="AM56" i="37" s="1"/>
  <c r="AN56" i="37" s="1"/>
  <c r="AO56" i="37" s="1"/>
  <c r="AP56" i="37" s="1"/>
  <c r="AQ56" i="37" s="1"/>
  <c r="AR56" i="37" s="1"/>
  <c r="AS56" i="37" s="1"/>
  <c r="AT56" i="37" s="1"/>
  <c r="AU56" i="37" s="1"/>
  <c r="AV56" i="37" s="1"/>
  <c r="AW56" i="37" s="1"/>
  <c r="AX56" i="37" s="1"/>
  <c r="AY56" i="37" s="1"/>
  <c r="AZ56" i="37" s="1"/>
  <c r="BA56" i="37" s="1"/>
  <c r="BB56" i="37" s="1"/>
  <c r="BC56" i="37" s="1"/>
  <c r="BD56" i="37" s="1"/>
  <c r="BE56" i="37" s="1"/>
  <c r="BF56" i="37" s="1"/>
  <c r="BG56" i="37" s="1"/>
  <c r="BH56" i="37" s="1"/>
  <c r="BI56" i="37" s="1"/>
  <c r="BJ56" i="37" s="1"/>
  <c r="BK56" i="37" s="1"/>
  <c r="BL56" i="37" s="1"/>
  <c r="BM56" i="37" s="1"/>
  <c r="BN56" i="37" s="1"/>
  <c r="AE55" i="37"/>
  <c r="AF55" i="37" s="1"/>
  <c r="AG55" i="37" s="1"/>
  <c r="AH55" i="37" s="1"/>
  <c r="AI55" i="37" s="1"/>
  <c r="AJ55" i="37" s="1"/>
  <c r="AK55" i="37" s="1"/>
  <c r="AL55" i="37" s="1"/>
  <c r="AM55" i="37" s="1"/>
  <c r="AN55" i="37" s="1"/>
  <c r="AO55" i="37" s="1"/>
  <c r="AP55" i="37" s="1"/>
  <c r="AQ55" i="37" s="1"/>
  <c r="AR55" i="37" s="1"/>
  <c r="AS55" i="37" s="1"/>
  <c r="AT55" i="37" s="1"/>
  <c r="AU55" i="37" s="1"/>
  <c r="AV55" i="37" s="1"/>
  <c r="AW55" i="37" s="1"/>
  <c r="AX55" i="37" s="1"/>
  <c r="AY55" i="37" s="1"/>
  <c r="AZ55" i="37" s="1"/>
  <c r="BA55" i="37" s="1"/>
  <c r="BB55" i="37" s="1"/>
  <c r="BC55" i="37" s="1"/>
  <c r="BD55" i="37" s="1"/>
  <c r="BE55" i="37" s="1"/>
  <c r="BF55" i="37" s="1"/>
  <c r="BG55" i="37" s="1"/>
  <c r="BH55" i="37" s="1"/>
  <c r="BI55" i="37" s="1"/>
  <c r="BJ55" i="37" s="1"/>
  <c r="BK55" i="37" s="1"/>
  <c r="BL55" i="37" s="1"/>
  <c r="BM55" i="37" s="1"/>
  <c r="AE54" i="37"/>
  <c r="AF54" i="37" s="1"/>
  <c r="AG54" i="37" s="1"/>
  <c r="AH54" i="37" s="1"/>
  <c r="AI54" i="37" s="1"/>
  <c r="AJ54" i="37" s="1"/>
  <c r="AK54" i="37" s="1"/>
  <c r="AL54" i="37" s="1"/>
  <c r="AM54" i="37" s="1"/>
  <c r="AN54" i="37" s="1"/>
  <c r="AO54" i="37" s="1"/>
  <c r="AP54" i="37" s="1"/>
  <c r="AQ54" i="37" s="1"/>
  <c r="AR54" i="37" s="1"/>
  <c r="AS54" i="37" s="1"/>
  <c r="AT54" i="37" s="1"/>
  <c r="AU54" i="37" s="1"/>
  <c r="AV54" i="37" s="1"/>
  <c r="AW54" i="37" s="1"/>
  <c r="AX54" i="37" s="1"/>
  <c r="AY54" i="37" s="1"/>
  <c r="AZ54" i="37" s="1"/>
  <c r="BA54" i="37" s="1"/>
  <c r="BB54" i="37" s="1"/>
  <c r="BC54" i="37" s="1"/>
  <c r="BD54" i="37" s="1"/>
  <c r="BE54" i="37" s="1"/>
  <c r="BF54" i="37" s="1"/>
  <c r="BG54" i="37" s="1"/>
  <c r="BH54" i="37" s="1"/>
  <c r="BI54" i="37" s="1"/>
  <c r="BJ54" i="37" s="1"/>
  <c r="BK54" i="37" s="1"/>
  <c r="BL54" i="37" s="1"/>
  <c r="BM54" i="37" s="1"/>
  <c r="BN54" i="37" s="1"/>
  <c r="C40" i="37"/>
  <c r="E38" i="37"/>
  <c r="E37" i="37"/>
  <c r="E36" i="37"/>
  <c r="E35" i="37"/>
  <c r="G34" i="37"/>
  <c r="H34" i="37" s="1"/>
  <c r="I34" i="37" s="1"/>
  <c r="J34" i="37" s="1"/>
  <c r="K34" i="37" s="1"/>
  <c r="L34" i="37" s="1"/>
  <c r="M34" i="37" s="1"/>
  <c r="N34" i="37" s="1"/>
  <c r="O34" i="37" s="1"/>
  <c r="P34" i="37" s="1"/>
  <c r="Q34" i="37" s="1"/>
  <c r="R34" i="37" s="1"/>
  <c r="S34" i="37" s="1"/>
  <c r="T34" i="37" s="1"/>
  <c r="U34" i="37" s="1"/>
  <c r="V34" i="37" s="1"/>
  <c r="W34" i="37" s="1"/>
  <c r="X34" i="37" s="1"/>
  <c r="Y34" i="37" s="1"/>
  <c r="Z34" i="37" s="1"/>
  <c r="AA34" i="37" s="1"/>
  <c r="AB34" i="37" s="1"/>
  <c r="AC34" i="37" s="1"/>
  <c r="AD34" i="37" s="1"/>
  <c r="AE34" i="37" s="1"/>
  <c r="AF34" i="37" s="1"/>
  <c r="AG34" i="37" s="1"/>
  <c r="AH34" i="37" s="1"/>
  <c r="AI34" i="37" s="1"/>
  <c r="AJ34" i="37" s="1"/>
  <c r="AK34" i="37" s="1"/>
  <c r="AL34" i="37" s="1"/>
  <c r="AM34" i="37" s="1"/>
  <c r="AN34" i="37" s="1"/>
  <c r="AO34" i="37" s="1"/>
  <c r="AP34" i="37" s="1"/>
  <c r="AQ34" i="37" s="1"/>
  <c r="AR34" i="37" s="1"/>
  <c r="AS34" i="37" s="1"/>
  <c r="AT34" i="37" s="1"/>
  <c r="AU34" i="37" s="1"/>
  <c r="AV34" i="37" s="1"/>
  <c r="AW34" i="37" s="1"/>
  <c r="AX34" i="37" s="1"/>
  <c r="AY34" i="37" s="1"/>
  <c r="AZ34" i="37" s="1"/>
  <c r="BA34" i="37" s="1"/>
  <c r="BB34" i="37" s="1"/>
  <c r="BC34" i="37" s="1"/>
  <c r="BD34" i="37" s="1"/>
  <c r="BE34" i="37" s="1"/>
  <c r="BF34" i="37" s="1"/>
  <c r="BG34" i="37" s="1"/>
  <c r="BH34" i="37" s="1"/>
  <c r="BI34" i="37" s="1"/>
  <c r="BJ34" i="37" s="1"/>
  <c r="BK34" i="37" s="1"/>
  <c r="BL34" i="37" s="1"/>
  <c r="BM34" i="37" s="1"/>
  <c r="BN34" i="37" s="1"/>
  <c r="B13" i="34"/>
  <c r="E30" i="37"/>
  <c r="B9" i="34" s="1"/>
  <c r="E29" i="37"/>
  <c r="B8" i="34" s="1"/>
  <c r="C27" i="37"/>
  <c r="G25" i="37"/>
  <c r="H25" i="37" s="1"/>
  <c r="I25" i="37" s="1"/>
  <c r="J25" i="37" s="1"/>
  <c r="K25" i="37" s="1"/>
  <c r="L25" i="37" s="1"/>
  <c r="M25" i="37" s="1"/>
  <c r="N25" i="37" s="1"/>
  <c r="O25" i="37" s="1"/>
  <c r="P25" i="37" s="1"/>
  <c r="Q25" i="37" s="1"/>
  <c r="R25" i="37" s="1"/>
  <c r="S25" i="37" s="1"/>
  <c r="T25" i="37" s="1"/>
  <c r="U25" i="37" s="1"/>
  <c r="V25" i="37" s="1"/>
  <c r="W25" i="37" s="1"/>
  <c r="X25" i="37" s="1"/>
  <c r="Y25" i="37" s="1"/>
  <c r="Z25" i="37" s="1"/>
  <c r="AA25" i="37" s="1"/>
  <c r="AB25" i="37" s="1"/>
  <c r="AC25" i="37" s="1"/>
  <c r="AD25" i="37" s="1"/>
  <c r="AE25" i="37" s="1"/>
  <c r="AF25" i="37" s="1"/>
  <c r="AG25" i="37" s="1"/>
  <c r="AH25" i="37" s="1"/>
  <c r="AI25" i="37" s="1"/>
  <c r="AJ25" i="37" s="1"/>
  <c r="AK25" i="37" s="1"/>
  <c r="AL25" i="37" s="1"/>
  <c r="AM25" i="37" s="1"/>
  <c r="AN25" i="37" s="1"/>
  <c r="AO25" i="37" s="1"/>
  <c r="AP25" i="37" s="1"/>
  <c r="AQ25" i="37" s="1"/>
  <c r="AR25" i="37" s="1"/>
  <c r="AS25" i="37" s="1"/>
  <c r="AT25" i="37" s="1"/>
  <c r="AU25" i="37" s="1"/>
  <c r="AV25" i="37" s="1"/>
  <c r="AW25" i="37" s="1"/>
  <c r="AX25" i="37" s="1"/>
  <c r="AY25" i="37" s="1"/>
  <c r="AZ25" i="37" s="1"/>
  <c r="BA25" i="37" s="1"/>
  <c r="BB25" i="37" s="1"/>
  <c r="BC25" i="37" s="1"/>
  <c r="BD25" i="37" s="1"/>
  <c r="BE25" i="37" s="1"/>
  <c r="BF25" i="37" s="1"/>
  <c r="BG25" i="37" s="1"/>
  <c r="BH25" i="37" s="1"/>
  <c r="BI25" i="37" s="1"/>
  <c r="BJ25" i="37" s="1"/>
  <c r="BK25" i="37" s="1"/>
  <c r="BL25" i="37" s="1"/>
  <c r="BM25" i="37" s="1"/>
  <c r="BN25" i="37" s="1"/>
  <c r="G24" i="37"/>
  <c r="H24" i="37" s="1"/>
  <c r="I24" i="37" s="1"/>
  <c r="J24" i="37" s="1"/>
  <c r="K24" i="37" s="1"/>
  <c r="L24" i="37" s="1"/>
  <c r="M24" i="37" s="1"/>
  <c r="N24" i="37" s="1"/>
  <c r="O24" i="37" s="1"/>
  <c r="P24" i="37" s="1"/>
  <c r="Q24" i="37" s="1"/>
  <c r="R24" i="37" s="1"/>
  <c r="S24" i="37" s="1"/>
  <c r="T24" i="37" s="1"/>
  <c r="U24" i="37" s="1"/>
  <c r="V24" i="37" s="1"/>
  <c r="W24" i="37" s="1"/>
  <c r="X24" i="37" s="1"/>
  <c r="Y24" i="37" s="1"/>
  <c r="Z24" i="37" s="1"/>
  <c r="AA24" i="37" s="1"/>
  <c r="AB24" i="37" s="1"/>
  <c r="AC24" i="37" s="1"/>
  <c r="AD24" i="37" s="1"/>
  <c r="AE24" i="37" s="1"/>
  <c r="AF24" i="37" s="1"/>
  <c r="AG24" i="37" s="1"/>
  <c r="AH24" i="37" s="1"/>
  <c r="AI24" i="37" s="1"/>
  <c r="AJ24" i="37" s="1"/>
  <c r="AK24" i="37" s="1"/>
  <c r="AL24" i="37" s="1"/>
  <c r="AM24" i="37" s="1"/>
  <c r="AN24" i="37" s="1"/>
  <c r="AO24" i="37" s="1"/>
  <c r="AP24" i="37" s="1"/>
  <c r="AQ24" i="37" s="1"/>
  <c r="AR24" i="37" s="1"/>
  <c r="AS24" i="37" s="1"/>
  <c r="AT24" i="37" s="1"/>
  <c r="AU24" i="37" s="1"/>
  <c r="AV24" i="37" s="1"/>
  <c r="AW24" i="37" s="1"/>
  <c r="AX24" i="37" s="1"/>
  <c r="AY24" i="37" s="1"/>
  <c r="AZ24" i="37" s="1"/>
  <c r="BA24" i="37" s="1"/>
  <c r="BB24" i="37" s="1"/>
  <c r="BC24" i="37" s="1"/>
  <c r="BD24" i="37" s="1"/>
  <c r="BE24" i="37" s="1"/>
  <c r="BF24" i="37" s="1"/>
  <c r="BG24" i="37" s="1"/>
  <c r="BH24" i="37" s="1"/>
  <c r="BI24" i="37" s="1"/>
  <c r="BJ24" i="37" s="1"/>
  <c r="BK24" i="37" s="1"/>
  <c r="BL24" i="37" s="1"/>
  <c r="BM24" i="37" s="1"/>
  <c r="BN24" i="37" s="1"/>
  <c r="E23" i="37"/>
  <c r="G23" i="37" s="1"/>
  <c r="H23" i="37" s="1"/>
  <c r="I23" i="37" s="1"/>
  <c r="J23" i="37" s="1"/>
  <c r="K23" i="37" s="1"/>
  <c r="L23" i="37" s="1"/>
  <c r="M23" i="37" s="1"/>
  <c r="N23" i="37" s="1"/>
  <c r="O23" i="37" s="1"/>
  <c r="P23" i="37" s="1"/>
  <c r="Q23" i="37" s="1"/>
  <c r="R23" i="37" s="1"/>
  <c r="S23" i="37" s="1"/>
  <c r="T23" i="37" s="1"/>
  <c r="U23" i="37" s="1"/>
  <c r="V23" i="37" s="1"/>
  <c r="W23" i="37" s="1"/>
  <c r="X23" i="37" s="1"/>
  <c r="Y23" i="37" s="1"/>
  <c r="Z23" i="37" s="1"/>
  <c r="AA23" i="37" s="1"/>
  <c r="AB23" i="37" s="1"/>
  <c r="AC23" i="37" s="1"/>
  <c r="AD23" i="37" s="1"/>
  <c r="AE23" i="37" s="1"/>
  <c r="AF23" i="37" s="1"/>
  <c r="AG23" i="37" s="1"/>
  <c r="AH23" i="37" s="1"/>
  <c r="AI23" i="37" s="1"/>
  <c r="AJ23" i="37" s="1"/>
  <c r="AK23" i="37" s="1"/>
  <c r="AL23" i="37" s="1"/>
  <c r="AM23" i="37" s="1"/>
  <c r="AN23" i="37" s="1"/>
  <c r="AO23" i="37" s="1"/>
  <c r="AP23" i="37" s="1"/>
  <c r="AQ23" i="37" s="1"/>
  <c r="AR23" i="37" s="1"/>
  <c r="AS23" i="37" s="1"/>
  <c r="AT23" i="37" s="1"/>
  <c r="AU23" i="37" s="1"/>
  <c r="AV23" i="37" s="1"/>
  <c r="AW23" i="37" s="1"/>
  <c r="AX23" i="37" s="1"/>
  <c r="AY23" i="37" s="1"/>
  <c r="AZ23" i="37" s="1"/>
  <c r="BA23" i="37" s="1"/>
  <c r="BB23" i="37" s="1"/>
  <c r="BC23" i="37" s="1"/>
  <c r="BD23" i="37" s="1"/>
  <c r="BE23" i="37" s="1"/>
  <c r="BF23" i="37" s="1"/>
  <c r="BG23" i="37" s="1"/>
  <c r="BH23" i="37" s="1"/>
  <c r="BI23" i="37" s="1"/>
  <c r="BJ23" i="37" s="1"/>
  <c r="BK23" i="37" s="1"/>
  <c r="BL23" i="37" s="1"/>
  <c r="BM23" i="37" s="1"/>
  <c r="BN23" i="37" s="1"/>
  <c r="E22" i="37"/>
  <c r="B5" i="34" s="1"/>
  <c r="E21" i="37"/>
  <c r="G21" i="37" s="1"/>
  <c r="H21" i="37" s="1"/>
  <c r="I21" i="37" s="1"/>
  <c r="J21" i="37" s="1"/>
  <c r="K21" i="37" s="1"/>
  <c r="L21" i="37" s="1"/>
  <c r="M21" i="37" s="1"/>
  <c r="N21" i="37" s="1"/>
  <c r="O21" i="37" s="1"/>
  <c r="P21" i="37" s="1"/>
  <c r="Q21" i="37" s="1"/>
  <c r="R21" i="37" s="1"/>
  <c r="S21" i="37" s="1"/>
  <c r="T21" i="37" s="1"/>
  <c r="U21" i="37" s="1"/>
  <c r="V21" i="37" s="1"/>
  <c r="W21" i="37" s="1"/>
  <c r="X21" i="37" s="1"/>
  <c r="Y21" i="37" s="1"/>
  <c r="Z21" i="37" s="1"/>
  <c r="AA21" i="37" s="1"/>
  <c r="AB21" i="37" s="1"/>
  <c r="AC21" i="37" s="1"/>
  <c r="AD21" i="37" s="1"/>
  <c r="AE21" i="37" s="1"/>
  <c r="AF21" i="37" s="1"/>
  <c r="AG21" i="37" s="1"/>
  <c r="AH21" i="37" s="1"/>
  <c r="AI21" i="37" s="1"/>
  <c r="AJ21" i="37" s="1"/>
  <c r="AK21" i="37" s="1"/>
  <c r="AL21" i="37" s="1"/>
  <c r="AM21" i="37" s="1"/>
  <c r="AN21" i="37" s="1"/>
  <c r="AO21" i="37" s="1"/>
  <c r="AP21" i="37" s="1"/>
  <c r="AQ21" i="37" s="1"/>
  <c r="AR21" i="37" s="1"/>
  <c r="AS21" i="37" s="1"/>
  <c r="AT21" i="37" s="1"/>
  <c r="AU21" i="37" s="1"/>
  <c r="AV21" i="37" s="1"/>
  <c r="AW21" i="37" s="1"/>
  <c r="AX21" i="37" s="1"/>
  <c r="AY21" i="37" s="1"/>
  <c r="AZ21" i="37" s="1"/>
  <c r="BA21" i="37" s="1"/>
  <c r="BB21" i="37" s="1"/>
  <c r="BC21" i="37" s="1"/>
  <c r="BD21" i="37" s="1"/>
  <c r="BE21" i="37" s="1"/>
  <c r="BF21" i="37" s="1"/>
  <c r="BG21" i="37" s="1"/>
  <c r="BH21" i="37" s="1"/>
  <c r="BI21" i="37" s="1"/>
  <c r="BJ21" i="37" s="1"/>
  <c r="BK21" i="37" s="1"/>
  <c r="BL21" i="37" s="1"/>
  <c r="BM21" i="37" s="1"/>
  <c r="BN21" i="37" s="1"/>
  <c r="H20" i="37"/>
  <c r="I20" i="37" s="1"/>
  <c r="J20" i="37" s="1"/>
  <c r="K20" i="37" s="1"/>
  <c r="L20" i="37" s="1"/>
  <c r="M20" i="37" s="1"/>
  <c r="N20" i="37" s="1"/>
  <c r="O20" i="37" s="1"/>
  <c r="P20" i="37" s="1"/>
  <c r="Q20" i="37" s="1"/>
  <c r="R20" i="37" s="1"/>
  <c r="S20" i="37" s="1"/>
  <c r="T20" i="37" s="1"/>
  <c r="U20" i="37" s="1"/>
  <c r="V20" i="37" s="1"/>
  <c r="W20" i="37" s="1"/>
  <c r="X20" i="37" s="1"/>
  <c r="Y20" i="37" s="1"/>
  <c r="Z20" i="37" s="1"/>
  <c r="AA20" i="37" s="1"/>
  <c r="AB20" i="37" s="1"/>
  <c r="AC20" i="37" s="1"/>
  <c r="AD20" i="37" s="1"/>
  <c r="AE20" i="37" s="1"/>
  <c r="AF20" i="37" s="1"/>
  <c r="AG20" i="37" s="1"/>
  <c r="AH20" i="37" s="1"/>
  <c r="AI20" i="37" s="1"/>
  <c r="AJ20" i="37" s="1"/>
  <c r="AK20" i="37" s="1"/>
  <c r="AL20" i="37" s="1"/>
  <c r="AM20" i="37" s="1"/>
  <c r="AN20" i="37" s="1"/>
  <c r="AO20" i="37" s="1"/>
  <c r="AP20" i="37" s="1"/>
  <c r="AQ20" i="37" s="1"/>
  <c r="AR20" i="37" s="1"/>
  <c r="AS20" i="37" s="1"/>
  <c r="AT20" i="37" s="1"/>
  <c r="AU20" i="37" s="1"/>
  <c r="AV20" i="37" s="1"/>
  <c r="AW20" i="37" s="1"/>
  <c r="AX20" i="37" s="1"/>
  <c r="AY20" i="37" s="1"/>
  <c r="AZ20" i="37" s="1"/>
  <c r="BA20" i="37" s="1"/>
  <c r="BB20" i="37" s="1"/>
  <c r="BC20" i="37" s="1"/>
  <c r="BD20" i="37" s="1"/>
  <c r="BE20" i="37" s="1"/>
  <c r="BF20" i="37" s="1"/>
  <c r="BG20" i="37" s="1"/>
  <c r="BH20" i="37" s="1"/>
  <c r="BI20" i="37" s="1"/>
  <c r="BJ20" i="37" s="1"/>
  <c r="BK20" i="37" s="1"/>
  <c r="BL20" i="37" s="1"/>
  <c r="BM20" i="37" s="1"/>
  <c r="BN20" i="37" s="1"/>
  <c r="E20" i="37"/>
  <c r="G20" i="37" s="1"/>
  <c r="E19" i="37"/>
  <c r="G19" i="37" s="1"/>
  <c r="H19" i="37" s="1"/>
  <c r="I19" i="37" s="1"/>
  <c r="J19" i="37" s="1"/>
  <c r="K19" i="37" s="1"/>
  <c r="L19" i="37" s="1"/>
  <c r="M19" i="37" s="1"/>
  <c r="N19" i="37" s="1"/>
  <c r="O19" i="37" s="1"/>
  <c r="P19" i="37" s="1"/>
  <c r="Q19" i="37" s="1"/>
  <c r="R19" i="37" s="1"/>
  <c r="S19" i="37" s="1"/>
  <c r="T19" i="37" s="1"/>
  <c r="U19" i="37" s="1"/>
  <c r="V19" i="37" s="1"/>
  <c r="W19" i="37" s="1"/>
  <c r="X19" i="37" s="1"/>
  <c r="Y19" i="37" s="1"/>
  <c r="Z19" i="37" s="1"/>
  <c r="AA19" i="37" s="1"/>
  <c r="AB19" i="37" s="1"/>
  <c r="AC19" i="37" s="1"/>
  <c r="AD19" i="37" s="1"/>
  <c r="AE19" i="37" s="1"/>
  <c r="AF19" i="37" s="1"/>
  <c r="AG19" i="37" s="1"/>
  <c r="AH19" i="37" s="1"/>
  <c r="AI19" i="37" s="1"/>
  <c r="AJ19" i="37" s="1"/>
  <c r="AK19" i="37" s="1"/>
  <c r="AL19" i="37" s="1"/>
  <c r="AM19" i="37" s="1"/>
  <c r="AN19" i="37" s="1"/>
  <c r="AO19" i="37" s="1"/>
  <c r="AP19" i="37" s="1"/>
  <c r="AQ19" i="37" s="1"/>
  <c r="AR19" i="37" s="1"/>
  <c r="AS19" i="37" s="1"/>
  <c r="AT19" i="37" s="1"/>
  <c r="AU19" i="37" s="1"/>
  <c r="AV19" i="37" s="1"/>
  <c r="AW19" i="37" s="1"/>
  <c r="AX19" i="37" s="1"/>
  <c r="AY19" i="37" s="1"/>
  <c r="AZ19" i="37" s="1"/>
  <c r="BA19" i="37" s="1"/>
  <c r="BB19" i="37" s="1"/>
  <c r="BC19" i="37" s="1"/>
  <c r="BD19" i="37" s="1"/>
  <c r="BE19" i="37" s="1"/>
  <c r="BF19" i="37" s="1"/>
  <c r="BG19" i="37" s="1"/>
  <c r="BH19" i="37" s="1"/>
  <c r="BI19" i="37" s="1"/>
  <c r="BJ19" i="37" s="1"/>
  <c r="BK19" i="37" s="1"/>
  <c r="BL19" i="37" s="1"/>
  <c r="BM19" i="37" s="1"/>
  <c r="BN19" i="37" s="1"/>
  <c r="E17" i="37"/>
  <c r="H16" i="37"/>
  <c r="I16" i="37" s="1"/>
  <c r="J16" i="37" s="1"/>
  <c r="K16" i="37" s="1"/>
  <c r="L16" i="37" s="1"/>
  <c r="M16" i="37" s="1"/>
  <c r="N16" i="37" s="1"/>
  <c r="O16" i="37" s="1"/>
  <c r="P16" i="37" s="1"/>
  <c r="Q16" i="37" s="1"/>
  <c r="R16" i="37" s="1"/>
  <c r="S16" i="37" s="1"/>
  <c r="T16" i="37" s="1"/>
  <c r="U16" i="37" s="1"/>
  <c r="V16" i="37" s="1"/>
  <c r="W16" i="37" s="1"/>
  <c r="X16" i="37" s="1"/>
  <c r="Y16" i="37" s="1"/>
  <c r="Z16" i="37" s="1"/>
  <c r="AA16" i="37" s="1"/>
  <c r="AB16" i="37" s="1"/>
  <c r="AC16" i="37" s="1"/>
  <c r="AD16" i="37" s="1"/>
  <c r="AE16" i="37" s="1"/>
  <c r="AF16" i="37" s="1"/>
  <c r="AG16" i="37" s="1"/>
  <c r="AH16" i="37" s="1"/>
  <c r="AI16" i="37" s="1"/>
  <c r="AJ16" i="37" s="1"/>
  <c r="AK16" i="37" s="1"/>
  <c r="AL16" i="37" s="1"/>
  <c r="AM16" i="37" s="1"/>
  <c r="AN16" i="37" s="1"/>
  <c r="AO16" i="37" s="1"/>
  <c r="AP16" i="37" s="1"/>
  <c r="AQ16" i="37" s="1"/>
  <c r="AR16" i="37" s="1"/>
  <c r="AS16" i="37" s="1"/>
  <c r="AT16" i="37" s="1"/>
  <c r="AU16" i="37" s="1"/>
  <c r="AV16" i="37" s="1"/>
  <c r="AW16" i="37" s="1"/>
  <c r="AX16" i="37" s="1"/>
  <c r="AY16" i="37" s="1"/>
  <c r="AZ16" i="37" s="1"/>
  <c r="BA16" i="37" s="1"/>
  <c r="BB16" i="37" s="1"/>
  <c r="BC16" i="37" s="1"/>
  <c r="BD16" i="37" s="1"/>
  <c r="BE16" i="37" s="1"/>
  <c r="BF16" i="37" s="1"/>
  <c r="BG16" i="37" s="1"/>
  <c r="BH16" i="37" s="1"/>
  <c r="BI16" i="37" s="1"/>
  <c r="BJ16" i="37" s="1"/>
  <c r="BK16" i="37" s="1"/>
  <c r="BL16" i="37" s="1"/>
  <c r="BM16" i="37" s="1"/>
  <c r="BN16" i="37" s="1"/>
  <c r="G15" i="37"/>
  <c r="H15" i="37" s="1"/>
  <c r="I15" i="37" s="1"/>
  <c r="J15" i="37" s="1"/>
  <c r="K15" i="37" s="1"/>
  <c r="L15" i="37" s="1"/>
  <c r="M15" i="37" s="1"/>
  <c r="N15" i="37" s="1"/>
  <c r="O15" i="37" s="1"/>
  <c r="P15" i="37" s="1"/>
  <c r="Q15" i="37" s="1"/>
  <c r="R15" i="37" s="1"/>
  <c r="S15" i="37" s="1"/>
  <c r="T15" i="37" s="1"/>
  <c r="U15" i="37" s="1"/>
  <c r="V15" i="37" s="1"/>
  <c r="W15" i="37" s="1"/>
  <c r="X15" i="37" s="1"/>
  <c r="Y15" i="37" s="1"/>
  <c r="Z15" i="37" s="1"/>
  <c r="AA15" i="37" s="1"/>
  <c r="AB15" i="37" s="1"/>
  <c r="AC15" i="37" s="1"/>
  <c r="AD15" i="37" s="1"/>
  <c r="AE15" i="37" s="1"/>
  <c r="AF15" i="37" s="1"/>
  <c r="AG15" i="37" s="1"/>
  <c r="AH15" i="37" s="1"/>
  <c r="AI15" i="37" s="1"/>
  <c r="AJ15" i="37" s="1"/>
  <c r="AK15" i="37" s="1"/>
  <c r="AL15" i="37" s="1"/>
  <c r="AM15" i="37" s="1"/>
  <c r="AN15" i="37" s="1"/>
  <c r="AO15" i="37" s="1"/>
  <c r="AP15" i="37" s="1"/>
  <c r="AQ15" i="37" s="1"/>
  <c r="AR15" i="37" s="1"/>
  <c r="AS15" i="37" s="1"/>
  <c r="AT15" i="37" s="1"/>
  <c r="AU15" i="37" s="1"/>
  <c r="AV15" i="37" s="1"/>
  <c r="AW15" i="37" s="1"/>
  <c r="AX15" i="37" s="1"/>
  <c r="AY15" i="37" s="1"/>
  <c r="AZ15" i="37" s="1"/>
  <c r="BA15" i="37" s="1"/>
  <c r="BB15" i="37" s="1"/>
  <c r="BC15" i="37" s="1"/>
  <c r="BD15" i="37" s="1"/>
  <c r="BE15" i="37" s="1"/>
  <c r="BF15" i="37" s="1"/>
  <c r="BG15" i="37" s="1"/>
  <c r="BH15" i="37" s="1"/>
  <c r="BI15" i="37" s="1"/>
  <c r="BJ15" i="37" s="1"/>
  <c r="BK15" i="37" s="1"/>
  <c r="BL15" i="37" s="1"/>
  <c r="BM15" i="37" s="1"/>
  <c r="BN15" i="37" s="1"/>
  <c r="I14" i="37"/>
  <c r="J14" i="37" s="1"/>
  <c r="K14" i="37" s="1"/>
  <c r="L14" i="37" s="1"/>
  <c r="M14" i="37" s="1"/>
  <c r="N14" i="37" s="1"/>
  <c r="O14" i="37" s="1"/>
  <c r="P14" i="37" s="1"/>
  <c r="Q14" i="37" s="1"/>
  <c r="R14" i="37" s="1"/>
  <c r="S14" i="37" s="1"/>
  <c r="T14" i="37" s="1"/>
  <c r="U14" i="37" s="1"/>
  <c r="V14" i="37" s="1"/>
  <c r="W14" i="37" s="1"/>
  <c r="X14" i="37" s="1"/>
  <c r="Y14" i="37" s="1"/>
  <c r="Z14" i="37" s="1"/>
  <c r="AA14" i="37" s="1"/>
  <c r="AB14" i="37" s="1"/>
  <c r="AC14" i="37" s="1"/>
  <c r="AD14" i="37" s="1"/>
  <c r="AE14" i="37" s="1"/>
  <c r="AF14" i="37" s="1"/>
  <c r="AG14" i="37" s="1"/>
  <c r="AH14" i="37" s="1"/>
  <c r="AI14" i="37" s="1"/>
  <c r="AJ14" i="37" s="1"/>
  <c r="AK14" i="37" s="1"/>
  <c r="AL14" i="37" s="1"/>
  <c r="AM14" i="37" s="1"/>
  <c r="AN14" i="37" s="1"/>
  <c r="AO14" i="37" s="1"/>
  <c r="AP14" i="37" s="1"/>
  <c r="AQ14" i="37" s="1"/>
  <c r="AR14" i="37" s="1"/>
  <c r="AS14" i="37" s="1"/>
  <c r="AT14" i="37" s="1"/>
  <c r="AU14" i="37" s="1"/>
  <c r="AV14" i="37" s="1"/>
  <c r="AW14" i="37" s="1"/>
  <c r="AX14" i="37" s="1"/>
  <c r="AY14" i="37" s="1"/>
  <c r="AZ14" i="37" s="1"/>
  <c r="BA14" i="37" s="1"/>
  <c r="BB14" i="37" s="1"/>
  <c r="BC14" i="37" s="1"/>
  <c r="BD14" i="37" s="1"/>
  <c r="BE14" i="37" s="1"/>
  <c r="BF14" i="37" s="1"/>
  <c r="BG14" i="37" s="1"/>
  <c r="BH14" i="37" s="1"/>
  <c r="BI14" i="37" s="1"/>
  <c r="BJ14" i="37" s="1"/>
  <c r="BK14" i="37" s="1"/>
  <c r="BL14" i="37" s="1"/>
  <c r="BM14" i="37" s="1"/>
  <c r="BN14" i="37" s="1"/>
  <c r="E11" i="37"/>
  <c r="G6" i="37"/>
  <c r="H6" i="37" s="1"/>
  <c r="I6" i="37" s="1"/>
  <c r="J6" i="37" s="1"/>
  <c r="K6" i="37" s="1"/>
  <c r="L6" i="37" s="1"/>
  <c r="M6" i="37" s="1"/>
  <c r="N6" i="37" s="1"/>
  <c r="O6" i="37" s="1"/>
  <c r="P6" i="37" s="1"/>
  <c r="Q6" i="37" s="1"/>
  <c r="R6" i="37" s="1"/>
  <c r="S6" i="37" s="1"/>
  <c r="T6" i="37" s="1"/>
  <c r="U6" i="37" s="1"/>
  <c r="V6" i="37" s="1"/>
  <c r="W6" i="37" s="1"/>
  <c r="X6" i="37" s="1"/>
  <c r="Y6" i="37" s="1"/>
  <c r="Z6" i="37" s="1"/>
  <c r="AA6" i="37" s="1"/>
  <c r="AB6" i="37" s="1"/>
  <c r="AC6" i="37" s="1"/>
  <c r="AD6" i="37" s="1"/>
  <c r="AE6" i="37" s="1"/>
  <c r="AF6" i="37" s="1"/>
  <c r="AG6" i="37" s="1"/>
  <c r="AH6" i="37" s="1"/>
  <c r="AI6" i="37" s="1"/>
  <c r="AJ6" i="37" s="1"/>
  <c r="AK6" i="37" s="1"/>
  <c r="AL6" i="37" s="1"/>
  <c r="AM6" i="37" s="1"/>
  <c r="AN6" i="37" s="1"/>
  <c r="AO6" i="37" s="1"/>
  <c r="AP6" i="37" s="1"/>
  <c r="AQ6" i="37" s="1"/>
  <c r="AR6" i="37" s="1"/>
  <c r="AS6" i="37" s="1"/>
  <c r="AT6" i="37" s="1"/>
  <c r="AU6" i="37" s="1"/>
  <c r="AV6" i="37" s="1"/>
  <c r="AW6" i="37" s="1"/>
  <c r="AX6" i="37" s="1"/>
  <c r="AY6" i="37" s="1"/>
  <c r="AZ6" i="37" s="1"/>
  <c r="BA6" i="37" s="1"/>
  <c r="BB6" i="37" s="1"/>
  <c r="BC6" i="37" s="1"/>
  <c r="BD6" i="37" s="1"/>
  <c r="BE6" i="37" s="1"/>
  <c r="BF6" i="37" s="1"/>
  <c r="BG6" i="37" s="1"/>
  <c r="BH6" i="37" s="1"/>
  <c r="BI6" i="37" s="1"/>
  <c r="BJ6" i="37" s="1"/>
  <c r="BK6" i="37" s="1"/>
  <c r="BL6" i="37" s="1"/>
  <c r="BM6" i="37" s="1"/>
  <c r="BN6" i="37" s="1"/>
  <c r="G5" i="37"/>
  <c r="H5" i="37" s="1"/>
  <c r="I5" i="37" s="1"/>
  <c r="J5" i="37" s="1"/>
  <c r="K5" i="37" s="1"/>
  <c r="L5" i="37" s="1"/>
  <c r="M5" i="37" s="1"/>
  <c r="N5" i="37" s="1"/>
  <c r="O5" i="37" s="1"/>
  <c r="P5" i="37" s="1"/>
  <c r="Q5" i="37" s="1"/>
  <c r="R5" i="37" s="1"/>
  <c r="S5" i="37" s="1"/>
  <c r="T5" i="37" s="1"/>
  <c r="U5" i="37" s="1"/>
  <c r="V5" i="37" s="1"/>
  <c r="W5" i="37" s="1"/>
  <c r="X5" i="37" s="1"/>
  <c r="Y5" i="37" s="1"/>
  <c r="Z5" i="37" s="1"/>
  <c r="AA5" i="37" s="1"/>
  <c r="AB5" i="37" s="1"/>
  <c r="AC5" i="37" s="1"/>
  <c r="AD5" i="37" s="1"/>
  <c r="AE5" i="37" s="1"/>
  <c r="AF5" i="37" s="1"/>
  <c r="AG5" i="37" s="1"/>
  <c r="AH5" i="37" s="1"/>
  <c r="AI5" i="37" s="1"/>
  <c r="AJ5" i="37" s="1"/>
  <c r="AK5" i="37" s="1"/>
  <c r="AL5" i="37" s="1"/>
  <c r="AM5" i="37" s="1"/>
  <c r="AN5" i="37" s="1"/>
  <c r="AO5" i="37" s="1"/>
  <c r="AP5" i="37" s="1"/>
  <c r="AQ5" i="37" s="1"/>
  <c r="AR5" i="37" s="1"/>
  <c r="AS5" i="37" s="1"/>
  <c r="AT5" i="37" s="1"/>
  <c r="AU5" i="37" s="1"/>
  <c r="AV5" i="37" s="1"/>
  <c r="AW5" i="37" s="1"/>
  <c r="AX5" i="37" s="1"/>
  <c r="AY5" i="37" s="1"/>
  <c r="AZ5" i="37" s="1"/>
  <c r="BA5" i="37" s="1"/>
  <c r="BB5" i="37" s="1"/>
  <c r="BC5" i="37" s="1"/>
  <c r="BD5" i="37" s="1"/>
  <c r="BE5" i="37" s="1"/>
  <c r="BF5" i="37" s="1"/>
  <c r="BG5" i="37" s="1"/>
  <c r="BH5" i="37" s="1"/>
  <c r="BI5" i="37" s="1"/>
  <c r="BJ5" i="37" s="1"/>
  <c r="BK5" i="37" s="1"/>
  <c r="BL5" i="37" s="1"/>
  <c r="BM5" i="37" s="1"/>
  <c r="BN5" i="37" s="1"/>
  <c r="BG46" i="3" l="1"/>
  <c r="BF15" i="8"/>
  <c r="BU46" i="3"/>
  <c r="BT15" i="8"/>
  <c r="E27" i="37"/>
  <c r="E42" i="37" s="1"/>
  <c r="AY30" i="13"/>
  <c r="BC30" i="13"/>
  <c r="BG30" i="13"/>
  <c r="AZ30" i="13"/>
  <c r="BD30" i="13"/>
  <c r="AV30" i="13"/>
  <c r="AW30" i="13"/>
  <c r="BA30" i="13"/>
  <c r="BE30" i="13"/>
  <c r="AX30" i="13"/>
  <c r="BB30" i="13"/>
  <c r="BF30" i="13"/>
  <c r="G11" i="37"/>
  <c r="H11" i="37" s="1"/>
  <c r="I11" i="37" s="1"/>
  <c r="J11" i="37" s="1"/>
  <c r="K11" i="37" s="1"/>
  <c r="L11" i="37" s="1"/>
  <c r="M11" i="37" s="1"/>
  <c r="N11" i="37" s="1"/>
  <c r="O11" i="37" s="1"/>
  <c r="P11" i="37" s="1"/>
  <c r="Q11" i="37" s="1"/>
  <c r="R11" i="37" s="1"/>
  <c r="S11" i="37" s="1"/>
  <c r="T11" i="37" s="1"/>
  <c r="U11" i="37" s="1"/>
  <c r="V11" i="37" s="1"/>
  <c r="W11" i="37" s="1"/>
  <c r="X11" i="37" s="1"/>
  <c r="Y11" i="37" s="1"/>
  <c r="Z11" i="37" s="1"/>
  <c r="AA11" i="37" s="1"/>
  <c r="AB11" i="37" s="1"/>
  <c r="AC11" i="37" s="1"/>
  <c r="AD11" i="37" s="1"/>
  <c r="AE11" i="37" s="1"/>
  <c r="AF11" i="37" s="1"/>
  <c r="AG11" i="37" s="1"/>
  <c r="AH11" i="37" s="1"/>
  <c r="AI11" i="37" s="1"/>
  <c r="AJ11" i="37" s="1"/>
  <c r="AK11" i="37" s="1"/>
  <c r="AL11" i="37" s="1"/>
  <c r="AM11" i="37" s="1"/>
  <c r="AN11" i="37" s="1"/>
  <c r="AO11" i="37" s="1"/>
  <c r="AP11" i="37" s="1"/>
  <c r="AQ11" i="37" s="1"/>
  <c r="AR11" i="37" s="1"/>
  <c r="AS11" i="37" s="1"/>
  <c r="AT11" i="37" s="1"/>
  <c r="AU11" i="37" s="1"/>
  <c r="AV11" i="37" s="1"/>
  <c r="AW11" i="37" s="1"/>
  <c r="AX11" i="37" s="1"/>
  <c r="AY11" i="37" s="1"/>
  <c r="AZ11" i="37" s="1"/>
  <c r="BA11" i="37" s="1"/>
  <c r="BB11" i="37" s="1"/>
  <c r="BC11" i="37" s="1"/>
  <c r="BD11" i="37" s="1"/>
  <c r="BE11" i="37" s="1"/>
  <c r="BF11" i="37" s="1"/>
  <c r="BG11" i="37" s="1"/>
  <c r="BH11" i="37" s="1"/>
  <c r="BI11" i="37" s="1"/>
  <c r="BJ11" i="37" s="1"/>
  <c r="BK11" i="37" s="1"/>
  <c r="BL11" i="37" s="1"/>
  <c r="BM11" i="37" s="1"/>
  <c r="BN11" i="37" s="1"/>
  <c r="AE52" i="37"/>
  <c r="AF52" i="37" s="1"/>
  <c r="AG52" i="37" s="1"/>
  <c r="AH52" i="37" s="1"/>
  <c r="AI52" i="37" s="1"/>
  <c r="AJ52" i="37" s="1"/>
  <c r="AK52" i="37" s="1"/>
  <c r="AL52" i="37" s="1"/>
  <c r="AM52" i="37" s="1"/>
  <c r="AN52" i="37" s="1"/>
  <c r="AO52" i="37" s="1"/>
  <c r="AP52" i="37" s="1"/>
  <c r="AQ52" i="37" s="1"/>
  <c r="AR52" i="37" s="1"/>
  <c r="AS52" i="37" s="1"/>
  <c r="AT52" i="37" s="1"/>
  <c r="AU52" i="37" s="1"/>
  <c r="AV52" i="37" s="1"/>
  <c r="AW52" i="37" s="1"/>
  <c r="AX52" i="37" s="1"/>
  <c r="AY52" i="37" s="1"/>
  <c r="AZ52" i="37" s="1"/>
  <c r="BA52" i="37" s="1"/>
  <c r="BB52" i="37" s="1"/>
  <c r="BC52" i="37" s="1"/>
  <c r="BD52" i="37" s="1"/>
  <c r="BE52" i="37" s="1"/>
  <c r="BF52" i="37" s="1"/>
  <c r="BG52" i="37" s="1"/>
  <c r="BH52" i="37" s="1"/>
  <c r="BI52" i="37" s="1"/>
  <c r="BJ52" i="37" s="1"/>
  <c r="BK52" i="37" s="1"/>
  <c r="BL52" i="37" s="1"/>
  <c r="BM52" i="37" s="1"/>
  <c r="BN52" i="37" s="1"/>
  <c r="AE53" i="37"/>
  <c r="AF53" i="37" s="1"/>
  <c r="AG53" i="37" s="1"/>
  <c r="AH53" i="37" s="1"/>
  <c r="AI53" i="37" s="1"/>
  <c r="AJ53" i="37" s="1"/>
  <c r="AK53" i="37" s="1"/>
  <c r="AL53" i="37" s="1"/>
  <c r="AM53" i="37" s="1"/>
  <c r="AN53" i="37" s="1"/>
  <c r="AO53" i="37" s="1"/>
  <c r="AP53" i="37" s="1"/>
  <c r="AQ53" i="37" s="1"/>
  <c r="AR53" i="37" s="1"/>
  <c r="AS53" i="37" s="1"/>
  <c r="AT53" i="37" s="1"/>
  <c r="AU53" i="37" s="1"/>
  <c r="AV53" i="37" s="1"/>
  <c r="AW53" i="37" s="1"/>
  <c r="AX53" i="37" s="1"/>
  <c r="AY53" i="37" s="1"/>
  <c r="AZ53" i="37" s="1"/>
  <c r="BA53" i="37" s="1"/>
  <c r="BB53" i="37" s="1"/>
  <c r="BC53" i="37" s="1"/>
  <c r="BD53" i="37" s="1"/>
  <c r="BE53" i="37" s="1"/>
  <c r="BF53" i="37" s="1"/>
  <c r="BG53" i="37" s="1"/>
  <c r="BH53" i="37" s="1"/>
  <c r="BI53" i="37" s="1"/>
  <c r="BJ53" i="37" s="1"/>
  <c r="BK53" i="37" s="1"/>
  <c r="BL53" i="37" s="1"/>
  <c r="BM53" i="37" s="1"/>
  <c r="G33" i="37"/>
  <c r="H33" i="37" s="1"/>
  <c r="I33" i="37" s="1"/>
  <c r="J33" i="37" s="1"/>
  <c r="K33" i="37" s="1"/>
  <c r="L33" i="37" s="1"/>
  <c r="M33" i="37" s="1"/>
  <c r="N33" i="37" s="1"/>
  <c r="O33" i="37" s="1"/>
  <c r="P33" i="37" s="1"/>
  <c r="Q33" i="37" s="1"/>
  <c r="R33" i="37" s="1"/>
  <c r="S33" i="37" s="1"/>
  <c r="T33" i="37" s="1"/>
  <c r="U33" i="37" s="1"/>
  <c r="V33" i="37" s="1"/>
  <c r="W33" i="37" s="1"/>
  <c r="X33" i="37" s="1"/>
  <c r="Y33" i="37" s="1"/>
  <c r="Z33" i="37" s="1"/>
  <c r="AA33" i="37" s="1"/>
  <c r="AB33" i="37" s="1"/>
  <c r="AC33" i="37" s="1"/>
  <c r="AD33" i="37" s="1"/>
  <c r="AE33" i="37" s="1"/>
  <c r="AF33" i="37" s="1"/>
  <c r="AG33" i="37" s="1"/>
  <c r="AH33" i="37" s="1"/>
  <c r="AI33" i="37" s="1"/>
  <c r="AJ33" i="37" s="1"/>
  <c r="AK33" i="37" s="1"/>
  <c r="AL33" i="37" s="1"/>
  <c r="AM33" i="37" s="1"/>
  <c r="AN33" i="37" s="1"/>
  <c r="AO33" i="37" s="1"/>
  <c r="AP33" i="37" s="1"/>
  <c r="AQ33" i="37" s="1"/>
  <c r="AR33" i="37" s="1"/>
  <c r="AS33" i="37" s="1"/>
  <c r="AT33" i="37" s="1"/>
  <c r="AU33" i="37" s="1"/>
  <c r="AV33" i="37" s="1"/>
  <c r="AW33" i="37" s="1"/>
  <c r="AX33" i="37" s="1"/>
  <c r="AY33" i="37" s="1"/>
  <c r="AZ33" i="37" s="1"/>
  <c r="BA33" i="37" s="1"/>
  <c r="BB33" i="37" s="1"/>
  <c r="BC33" i="37" s="1"/>
  <c r="BD33" i="37" s="1"/>
  <c r="BE33" i="37" s="1"/>
  <c r="BF33" i="37" s="1"/>
  <c r="BG33" i="37" s="1"/>
  <c r="BH33" i="37" s="1"/>
  <c r="BI33" i="37" s="1"/>
  <c r="BJ33" i="37" s="1"/>
  <c r="BK33" i="37" s="1"/>
  <c r="BL33" i="37" s="1"/>
  <c r="BM33" i="37" s="1"/>
  <c r="BN33" i="37" s="1"/>
  <c r="B12" i="34"/>
  <c r="G38" i="37"/>
  <c r="H38" i="37" s="1"/>
  <c r="I38" i="37" s="1"/>
  <c r="J38" i="37" s="1"/>
  <c r="K38" i="37" s="1"/>
  <c r="L38" i="37" s="1"/>
  <c r="M38" i="37" s="1"/>
  <c r="N38" i="37" s="1"/>
  <c r="O38" i="37" s="1"/>
  <c r="P38" i="37" s="1"/>
  <c r="Q38" i="37" s="1"/>
  <c r="R38" i="37" s="1"/>
  <c r="S38" i="37" s="1"/>
  <c r="T38" i="37" s="1"/>
  <c r="U38" i="37" s="1"/>
  <c r="V38" i="37" s="1"/>
  <c r="W38" i="37" s="1"/>
  <c r="X38" i="37" s="1"/>
  <c r="Y38" i="37" s="1"/>
  <c r="Z38" i="37" s="1"/>
  <c r="AA38" i="37" s="1"/>
  <c r="AB38" i="37" s="1"/>
  <c r="AC38" i="37" s="1"/>
  <c r="AD38" i="37" s="1"/>
  <c r="AE38" i="37" s="1"/>
  <c r="AF38" i="37" s="1"/>
  <c r="AG38" i="37" s="1"/>
  <c r="AH38" i="37" s="1"/>
  <c r="AI38" i="37" s="1"/>
  <c r="AJ38" i="37" s="1"/>
  <c r="AK38" i="37" s="1"/>
  <c r="AL38" i="37" s="1"/>
  <c r="AM38" i="37" s="1"/>
  <c r="AN38" i="37" s="1"/>
  <c r="AO38" i="37" s="1"/>
  <c r="AP38" i="37" s="1"/>
  <c r="AQ38" i="37" s="1"/>
  <c r="AR38" i="37" s="1"/>
  <c r="AS38" i="37" s="1"/>
  <c r="AT38" i="37" s="1"/>
  <c r="AU38" i="37" s="1"/>
  <c r="AV38" i="37" s="1"/>
  <c r="AW38" i="37" s="1"/>
  <c r="AX38" i="37" s="1"/>
  <c r="AY38" i="37" s="1"/>
  <c r="AZ38" i="37" s="1"/>
  <c r="BA38" i="37" s="1"/>
  <c r="BB38" i="37" s="1"/>
  <c r="BC38" i="37" s="1"/>
  <c r="BD38" i="37" s="1"/>
  <c r="BE38" i="37" s="1"/>
  <c r="BF38" i="37" s="1"/>
  <c r="BG38" i="37" s="1"/>
  <c r="BH38" i="37" s="1"/>
  <c r="BI38" i="37" s="1"/>
  <c r="BJ38" i="37" s="1"/>
  <c r="BK38" i="37" s="1"/>
  <c r="BL38" i="37" s="1"/>
  <c r="BM38" i="37" s="1"/>
  <c r="BN38" i="37" s="1"/>
  <c r="B17" i="34"/>
  <c r="G36" i="37"/>
  <c r="H36" i="37" s="1"/>
  <c r="I36" i="37" s="1"/>
  <c r="J36" i="37" s="1"/>
  <c r="K36" i="37" s="1"/>
  <c r="L36" i="37" s="1"/>
  <c r="M36" i="37" s="1"/>
  <c r="N36" i="37" s="1"/>
  <c r="O36" i="37" s="1"/>
  <c r="P36" i="37" s="1"/>
  <c r="Q36" i="37" s="1"/>
  <c r="R36" i="37" s="1"/>
  <c r="S36" i="37" s="1"/>
  <c r="T36" i="37" s="1"/>
  <c r="U36" i="37" s="1"/>
  <c r="V36" i="37" s="1"/>
  <c r="W36" i="37" s="1"/>
  <c r="X36" i="37" s="1"/>
  <c r="Y36" i="37" s="1"/>
  <c r="Z36" i="37" s="1"/>
  <c r="AA36" i="37" s="1"/>
  <c r="AB36" i="37" s="1"/>
  <c r="AC36" i="37" s="1"/>
  <c r="AD36" i="37" s="1"/>
  <c r="AE36" i="37" s="1"/>
  <c r="AF36" i="37" s="1"/>
  <c r="AG36" i="37" s="1"/>
  <c r="AH36" i="37" s="1"/>
  <c r="AI36" i="37" s="1"/>
  <c r="AJ36" i="37" s="1"/>
  <c r="AK36" i="37" s="1"/>
  <c r="AL36" i="37" s="1"/>
  <c r="AM36" i="37" s="1"/>
  <c r="AN36" i="37" s="1"/>
  <c r="AO36" i="37" s="1"/>
  <c r="AP36" i="37" s="1"/>
  <c r="AQ36" i="37" s="1"/>
  <c r="AR36" i="37" s="1"/>
  <c r="AS36" i="37" s="1"/>
  <c r="AT36" i="37" s="1"/>
  <c r="AU36" i="37" s="1"/>
  <c r="AV36" i="37" s="1"/>
  <c r="AW36" i="37" s="1"/>
  <c r="AX36" i="37" s="1"/>
  <c r="AY36" i="37" s="1"/>
  <c r="AZ36" i="37" s="1"/>
  <c r="BA36" i="37" s="1"/>
  <c r="BB36" i="37" s="1"/>
  <c r="BC36" i="37" s="1"/>
  <c r="BD36" i="37" s="1"/>
  <c r="BE36" i="37" s="1"/>
  <c r="BF36" i="37" s="1"/>
  <c r="BG36" i="37" s="1"/>
  <c r="BH36" i="37" s="1"/>
  <c r="BI36" i="37" s="1"/>
  <c r="BJ36" i="37" s="1"/>
  <c r="BK36" i="37" s="1"/>
  <c r="BL36" i="37" s="1"/>
  <c r="BM36" i="37" s="1"/>
  <c r="BN36" i="37" s="1"/>
  <c r="B15" i="34"/>
  <c r="S31" i="37"/>
  <c r="T31" i="37" s="1"/>
  <c r="U31" i="37" s="1"/>
  <c r="V31" i="37" s="1"/>
  <c r="W31" i="37" s="1"/>
  <c r="X31" i="37" s="1"/>
  <c r="Y31" i="37" s="1"/>
  <c r="Z31" i="37" s="1"/>
  <c r="AA31" i="37" s="1"/>
  <c r="AB31" i="37" s="1"/>
  <c r="AC31" i="37" s="1"/>
  <c r="AD31" i="37" s="1"/>
  <c r="AF31" i="37" s="1"/>
  <c r="AG31" i="37" s="1"/>
  <c r="AH31" i="37" s="1"/>
  <c r="AI31" i="37" s="1"/>
  <c r="AJ31" i="37" s="1"/>
  <c r="AK31" i="37" s="1"/>
  <c r="AL31" i="37" s="1"/>
  <c r="AM31" i="37" s="1"/>
  <c r="AN31" i="37" s="1"/>
  <c r="AO31" i="37" s="1"/>
  <c r="AP31" i="37" s="1"/>
  <c r="AQ31" i="37" s="1"/>
  <c r="AR31" i="37" s="1"/>
  <c r="AS31" i="37" s="1"/>
  <c r="AT31" i="37" s="1"/>
  <c r="AU31" i="37" s="1"/>
  <c r="AV31" i="37" s="1"/>
  <c r="AW31" i="37" s="1"/>
  <c r="AX31" i="37" s="1"/>
  <c r="AY31" i="37" s="1"/>
  <c r="AZ31" i="37" s="1"/>
  <c r="BA31" i="37" s="1"/>
  <c r="BB31" i="37" s="1"/>
  <c r="BC31" i="37" s="1"/>
  <c r="BD31" i="37" s="1"/>
  <c r="BE31" i="37" s="1"/>
  <c r="BF31" i="37" s="1"/>
  <c r="BG31" i="37" s="1"/>
  <c r="BH31" i="37" s="1"/>
  <c r="BI31" i="37" s="1"/>
  <c r="BJ31" i="37" s="1"/>
  <c r="BK31" i="37" s="1"/>
  <c r="BL31" i="37" s="1"/>
  <c r="BM31" i="37" s="1"/>
  <c r="BN31" i="37" s="1"/>
  <c r="B10" i="34"/>
  <c r="I32" i="37"/>
  <c r="J32" i="37" s="1"/>
  <c r="K32" i="37" s="1"/>
  <c r="L32" i="37" s="1"/>
  <c r="M32" i="37" s="1"/>
  <c r="N32" i="37" s="1"/>
  <c r="O32" i="37" s="1"/>
  <c r="P32" i="37" s="1"/>
  <c r="Q32" i="37" s="1"/>
  <c r="B11" i="34"/>
  <c r="G35" i="37"/>
  <c r="H35" i="37" s="1"/>
  <c r="I35" i="37" s="1"/>
  <c r="J35" i="37" s="1"/>
  <c r="K35" i="37" s="1"/>
  <c r="L35" i="37" s="1"/>
  <c r="M35" i="37" s="1"/>
  <c r="N35" i="37" s="1"/>
  <c r="O35" i="37" s="1"/>
  <c r="P35" i="37" s="1"/>
  <c r="Q35" i="37" s="1"/>
  <c r="R35" i="37" s="1"/>
  <c r="S35" i="37" s="1"/>
  <c r="T35" i="37" s="1"/>
  <c r="U35" i="37" s="1"/>
  <c r="V35" i="37" s="1"/>
  <c r="W35" i="37" s="1"/>
  <c r="X35" i="37" s="1"/>
  <c r="Y35" i="37" s="1"/>
  <c r="Z35" i="37" s="1"/>
  <c r="AA35" i="37" s="1"/>
  <c r="AB35" i="37" s="1"/>
  <c r="AC35" i="37" s="1"/>
  <c r="AD35" i="37" s="1"/>
  <c r="AE35" i="37" s="1"/>
  <c r="AF35" i="37" s="1"/>
  <c r="AG35" i="37" s="1"/>
  <c r="AH35" i="37" s="1"/>
  <c r="AI35" i="37" s="1"/>
  <c r="AJ35" i="37" s="1"/>
  <c r="AK35" i="37" s="1"/>
  <c r="AL35" i="37" s="1"/>
  <c r="AM35" i="37" s="1"/>
  <c r="AN35" i="37" s="1"/>
  <c r="AO35" i="37" s="1"/>
  <c r="AP35" i="37" s="1"/>
  <c r="AQ35" i="37" s="1"/>
  <c r="AR35" i="37" s="1"/>
  <c r="AS35" i="37" s="1"/>
  <c r="AT35" i="37" s="1"/>
  <c r="AU35" i="37" s="1"/>
  <c r="AV35" i="37" s="1"/>
  <c r="AW35" i="37" s="1"/>
  <c r="AX35" i="37" s="1"/>
  <c r="AY35" i="37" s="1"/>
  <c r="AZ35" i="37" s="1"/>
  <c r="BA35" i="37" s="1"/>
  <c r="BB35" i="37" s="1"/>
  <c r="BC35" i="37" s="1"/>
  <c r="BD35" i="37" s="1"/>
  <c r="BE35" i="37" s="1"/>
  <c r="BF35" i="37" s="1"/>
  <c r="BG35" i="37" s="1"/>
  <c r="BH35" i="37" s="1"/>
  <c r="BI35" i="37" s="1"/>
  <c r="BJ35" i="37" s="1"/>
  <c r="BK35" i="37" s="1"/>
  <c r="BL35" i="37" s="1"/>
  <c r="BM35" i="37" s="1"/>
  <c r="BN35" i="37" s="1"/>
  <c r="B14" i="34"/>
  <c r="G37" i="37"/>
  <c r="H37" i="37" s="1"/>
  <c r="I37" i="37" s="1"/>
  <c r="J37" i="37" s="1"/>
  <c r="K37" i="37" s="1"/>
  <c r="L37" i="37" s="1"/>
  <c r="M37" i="37" s="1"/>
  <c r="N37" i="37" s="1"/>
  <c r="O37" i="37" s="1"/>
  <c r="P37" i="37" s="1"/>
  <c r="Q37" i="37" s="1"/>
  <c r="R37" i="37" s="1"/>
  <c r="S37" i="37" s="1"/>
  <c r="T37" i="37" s="1"/>
  <c r="U37" i="37" s="1"/>
  <c r="V37" i="37" s="1"/>
  <c r="W37" i="37" s="1"/>
  <c r="X37" i="37" s="1"/>
  <c r="Y37" i="37" s="1"/>
  <c r="Z37" i="37" s="1"/>
  <c r="AA37" i="37" s="1"/>
  <c r="AB37" i="37" s="1"/>
  <c r="AC37" i="37" s="1"/>
  <c r="AD37" i="37" s="1"/>
  <c r="AE37" i="37" s="1"/>
  <c r="AF37" i="37" s="1"/>
  <c r="AG37" i="37" s="1"/>
  <c r="AH37" i="37" s="1"/>
  <c r="AI37" i="37" s="1"/>
  <c r="AJ37" i="37" s="1"/>
  <c r="AK37" i="37" s="1"/>
  <c r="AL37" i="37" s="1"/>
  <c r="AM37" i="37" s="1"/>
  <c r="AN37" i="37" s="1"/>
  <c r="AO37" i="37" s="1"/>
  <c r="AP37" i="37" s="1"/>
  <c r="AQ37" i="37" s="1"/>
  <c r="AR37" i="37" s="1"/>
  <c r="AS37" i="37" s="1"/>
  <c r="AT37" i="37" s="1"/>
  <c r="AU37" i="37" s="1"/>
  <c r="AV37" i="37" s="1"/>
  <c r="AW37" i="37" s="1"/>
  <c r="AX37" i="37" s="1"/>
  <c r="AY37" i="37" s="1"/>
  <c r="AZ37" i="37" s="1"/>
  <c r="BA37" i="37" s="1"/>
  <c r="BB37" i="37" s="1"/>
  <c r="BC37" i="37" s="1"/>
  <c r="BD37" i="37" s="1"/>
  <c r="BE37" i="37" s="1"/>
  <c r="BF37" i="37" s="1"/>
  <c r="BG37" i="37" s="1"/>
  <c r="BH37" i="37" s="1"/>
  <c r="BI37" i="37" s="1"/>
  <c r="BJ37" i="37" s="1"/>
  <c r="BK37" i="37" s="1"/>
  <c r="BL37" i="37" s="1"/>
  <c r="BM37" i="37" s="1"/>
  <c r="BN37" i="37" s="1"/>
  <c r="B16" i="34"/>
  <c r="D24" i="36"/>
  <c r="B28" i="34"/>
  <c r="C42" i="37"/>
  <c r="G10" i="37"/>
  <c r="H10" i="37" s="1"/>
  <c r="BV46" i="3" l="1"/>
  <c r="BU15" i="8"/>
  <c r="BH46" i="3"/>
  <c r="BG15" i="8"/>
  <c r="I10" i="37"/>
  <c r="R32" i="37"/>
  <c r="S32" i="37" s="1"/>
  <c r="T32" i="37" s="1"/>
  <c r="BV15" i="8" l="1"/>
  <c r="BW46" i="3"/>
  <c r="U32" i="37"/>
  <c r="V32" i="37" l="1"/>
  <c r="K10" i="37"/>
  <c r="L10" i="37" l="1"/>
  <c r="W32" i="37"/>
  <c r="X32" i="37" l="1"/>
  <c r="M10" i="37"/>
  <c r="N10" i="37" l="1"/>
  <c r="Y32" i="37"/>
  <c r="O10" i="37" l="1"/>
  <c r="Z32" i="37"/>
  <c r="P10" i="37" l="1"/>
  <c r="AA32" i="37"/>
  <c r="AB32" i="37" l="1"/>
  <c r="Q10" i="37"/>
  <c r="AC32" i="37" l="1"/>
  <c r="R10" i="37"/>
  <c r="S10" i="37" l="1"/>
  <c r="AD32" i="37"/>
  <c r="T10" i="37" l="1"/>
  <c r="AE32" i="37"/>
  <c r="U10" i="37" l="1"/>
  <c r="AF32" i="37"/>
  <c r="AG32" i="37" l="1"/>
  <c r="V10" i="37"/>
  <c r="AH32" i="37" l="1"/>
  <c r="W10" i="37"/>
  <c r="X10" i="37" l="1"/>
  <c r="AI32" i="37"/>
  <c r="Y10" i="37" l="1"/>
  <c r="AJ32" i="37"/>
  <c r="AK32" i="37" l="1"/>
  <c r="Z10" i="37"/>
  <c r="AA10" i="37" l="1"/>
  <c r="AL32" i="37"/>
  <c r="AB10" i="37" l="1"/>
  <c r="AM32" i="37"/>
  <c r="AN32" i="37" l="1"/>
  <c r="AC10" i="37"/>
  <c r="AD10" i="37" l="1"/>
  <c r="AO32" i="37"/>
  <c r="AE10" i="37" l="1"/>
  <c r="AP32" i="37"/>
  <c r="AQ32" i="37" l="1"/>
  <c r="AF10" i="37"/>
  <c r="AR32" i="37" l="1"/>
  <c r="AG10" i="37"/>
  <c r="AH10" i="37" l="1"/>
  <c r="AS32" i="37"/>
  <c r="AT32" i="37" l="1"/>
  <c r="AI10" i="37"/>
  <c r="AJ10" i="37" l="1"/>
  <c r="AU32" i="37"/>
  <c r="AK10" i="37" l="1"/>
  <c r="AV32" i="37"/>
  <c r="AW32" i="37" l="1"/>
  <c r="AL10" i="37"/>
  <c r="AM10" i="37" l="1"/>
  <c r="AX32" i="37"/>
  <c r="AN10" i="37" l="1"/>
  <c r="AY32" i="37"/>
  <c r="AZ32" i="37" l="1"/>
  <c r="AO10" i="37"/>
  <c r="BA32" i="37" l="1"/>
  <c r="AP10" i="37"/>
  <c r="AQ10" i="37" l="1"/>
  <c r="BB32" i="37"/>
  <c r="AR10" i="37" l="1"/>
  <c r="BC32" i="37"/>
  <c r="AS10" i="37" l="1"/>
  <c r="BD32" i="37"/>
  <c r="BE32" i="37" l="1"/>
  <c r="AT10" i="37"/>
  <c r="AU10" i="37" l="1"/>
  <c r="BF32" i="37"/>
  <c r="AV10" i="37" l="1"/>
  <c r="BG32" i="37"/>
  <c r="BH32" i="37" l="1"/>
  <c r="AW10" i="37"/>
  <c r="BI32" i="37" l="1"/>
  <c r="AX10" i="37"/>
  <c r="AY10" i="37" l="1"/>
  <c r="BJ32" i="37"/>
  <c r="AZ10" i="37" l="1"/>
  <c r="BK32" i="37"/>
  <c r="BA10" i="37" l="1"/>
  <c r="BL32" i="37"/>
  <c r="BM32" i="37" l="1"/>
  <c r="BB10" i="37"/>
  <c r="BN32" i="37" l="1"/>
  <c r="BC10" i="37"/>
  <c r="BD10" i="37" l="1"/>
  <c r="BE10" i="37" l="1"/>
  <c r="BF10" i="37" l="1"/>
  <c r="BG10" i="37" l="1"/>
  <c r="BH10" i="37" l="1"/>
  <c r="BI10" i="37" l="1"/>
  <c r="BJ10" i="37" l="1"/>
  <c r="BK10" i="37" l="1"/>
  <c r="BL10" i="37" l="1"/>
  <c r="BM10" i="37" l="1"/>
  <c r="BN10" i="37" l="1"/>
  <c r="E14" i="35" l="1"/>
  <c r="E16" i="35" s="1"/>
  <c r="C25" i="35" s="1"/>
  <c r="E25" i="35" s="1"/>
  <c r="D14" i="35"/>
  <c r="D16" i="35" s="1"/>
  <c r="C14" i="35"/>
  <c r="C16" i="35" s="1"/>
  <c r="F21" i="21"/>
  <c r="C23" i="35" l="1"/>
  <c r="E23" i="35" s="1"/>
  <c r="C21" i="35"/>
  <c r="C27" i="35" l="1"/>
  <c r="C29" i="35" s="1"/>
  <c r="C34" i="35" s="1"/>
  <c r="B32" i="34" s="1"/>
  <c r="E21" i="35"/>
  <c r="E27" i="35" s="1"/>
  <c r="E29" i="35" s="1"/>
  <c r="E34" i="35" s="1"/>
  <c r="A20" i="36" l="1"/>
  <c r="B19" i="36"/>
  <c r="A19" i="36"/>
  <c r="B18" i="36"/>
  <c r="D22" i="36" s="1"/>
  <c r="A18" i="36"/>
  <c r="G17" i="36"/>
  <c r="F17" i="36"/>
  <c r="E17" i="36"/>
  <c r="D17" i="36"/>
  <c r="D26" i="36"/>
  <c r="B13" i="36"/>
  <c r="A13" i="36"/>
  <c r="B12" i="36"/>
  <c r="A12" i="36"/>
  <c r="B11" i="36"/>
  <c r="A11" i="36"/>
  <c r="B7" i="36"/>
  <c r="C20" i="36" s="1"/>
  <c r="B6" i="36"/>
  <c r="B5" i="36"/>
  <c r="C11" i="36" l="1"/>
  <c r="C19" i="36"/>
  <c r="C12" i="36"/>
  <c r="B18" i="34"/>
  <c r="B20" i="34" s="1"/>
  <c r="C18" i="36"/>
  <c r="D23" i="36"/>
  <c r="B30" i="34" l="1"/>
  <c r="B51" i="37"/>
  <c r="D6" i="31" l="1"/>
  <c r="D4" i="31"/>
  <c r="D6" i="32"/>
  <c r="D5" i="32"/>
  <c r="D4" i="32"/>
  <c r="B22" i="33"/>
  <c r="B22" i="32"/>
  <c r="B22" i="31"/>
  <c r="B50" i="37"/>
  <c r="B49" i="37"/>
  <c r="B48" i="37"/>
  <c r="B47" i="37"/>
  <c r="B46" i="37"/>
  <c r="E37" i="8" l="1"/>
  <c r="F37" i="8"/>
  <c r="G37" i="8"/>
  <c r="H37" i="8"/>
  <c r="I37" i="8"/>
  <c r="J37" i="8"/>
  <c r="K37" i="8"/>
  <c r="L37" i="8"/>
  <c r="M37" i="8"/>
  <c r="N37" i="8"/>
  <c r="D37" i="8"/>
  <c r="O37" i="8" l="1"/>
  <c r="E51" i="37" l="1"/>
  <c r="D4" i="33"/>
  <c r="G29" i="21"/>
  <c r="E13" i="21"/>
  <c r="D13" i="21"/>
  <c r="E12" i="21"/>
  <c r="D12" i="21"/>
  <c r="D6" i="33"/>
  <c r="H4" i="33" s="1"/>
  <c r="D22" i="33" l="1"/>
  <c r="H4" i="32"/>
  <c r="H4" i="31"/>
  <c r="R37" i="8"/>
  <c r="J31" i="21"/>
  <c r="J32" i="21"/>
  <c r="J33" i="21"/>
  <c r="J30" i="21"/>
  <c r="I31" i="21"/>
  <c r="I32" i="21"/>
  <c r="I33" i="21"/>
  <c r="I34" i="21"/>
  <c r="I30" i="21"/>
  <c r="G31" i="21"/>
  <c r="G32" i="21"/>
  <c r="G33" i="21"/>
  <c r="G34" i="21"/>
  <c r="G30" i="21"/>
  <c r="F30" i="21"/>
  <c r="F31" i="21"/>
  <c r="F32" i="21"/>
  <c r="F33" i="21"/>
  <c r="F34" i="21"/>
  <c r="F29" i="21"/>
  <c r="J17" i="21"/>
  <c r="J18" i="21"/>
  <c r="J19" i="21"/>
  <c r="J16" i="21"/>
  <c r="I17" i="21"/>
  <c r="I18" i="21"/>
  <c r="I19" i="21"/>
  <c r="I16" i="21"/>
  <c r="H17" i="21"/>
  <c r="H18" i="21"/>
  <c r="H19" i="21"/>
  <c r="H16" i="21"/>
  <c r="G17" i="21"/>
  <c r="G18" i="21"/>
  <c r="G19" i="21"/>
  <c r="G16" i="21"/>
  <c r="E18" i="21"/>
  <c r="E17" i="21"/>
  <c r="E16" i="21"/>
  <c r="C13" i="21"/>
  <c r="C12" i="21"/>
  <c r="B13" i="21"/>
  <c r="B12" i="21"/>
  <c r="C10" i="21"/>
  <c r="C9" i="21"/>
  <c r="B10" i="21"/>
  <c r="B9" i="21"/>
  <c r="D5" i="31"/>
  <c r="E50" i="37"/>
  <c r="E49" i="37"/>
  <c r="E48" i="37"/>
  <c r="E46" i="37"/>
  <c r="B5" i="20"/>
  <c r="B4" i="20"/>
  <c r="B67" i="29"/>
  <c r="C13" i="13" l="1"/>
  <c r="E10" i="21"/>
  <c r="D5" i="26"/>
  <c r="D5" i="33"/>
  <c r="G22" i="33"/>
  <c r="D5" i="25"/>
  <c r="A23" i="31"/>
  <c r="A23" i="32"/>
  <c r="S37" i="8"/>
  <c r="B3" i="20"/>
  <c r="A23" i="33" l="1"/>
  <c r="H5" i="33"/>
  <c r="F25" i="20" s="1"/>
  <c r="D22" i="31"/>
  <c r="B23" i="32"/>
  <c r="A24" i="32"/>
  <c r="D22" i="32"/>
  <c r="H5" i="32"/>
  <c r="F21" i="20" s="1"/>
  <c r="A24" i="31"/>
  <c r="B23" i="31"/>
  <c r="H5" i="31"/>
  <c r="F22" i="20" s="1"/>
  <c r="T37" i="8"/>
  <c r="E47" i="37"/>
  <c r="G47" i="37" s="1"/>
  <c r="H47" i="37" s="1"/>
  <c r="I47" i="37" s="1"/>
  <c r="J47" i="37" s="1"/>
  <c r="K47" i="37" s="1"/>
  <c r="L47" i="37" s="1"/>
  <c r="M47" i="37" s="1"/>
  <c r="N47" i="37" s="1"/>
  <c r="O47" i="37" s="1"/>
  <c r="P47" i="37" s="1"/>
  <c r="Q47" i="37" s="1"/>
  <c r="R47" i="37" s="1"/>
  <c r="S47" i="37" s="1"/>
  <c r="T47" i="37" s="1"/>
  <c r="U47" i="37" s="1"/>
  <c r="V47" i="37" s="1"/>
  <c r="W47" i="37" s="1"/>
  <c r="X47" i="37" s="1"/>
  <c r="Y47" i="37" s="1"/>
  <c r="Z47" i="37" s="1"/>
  <c r="AA47" i="37" s="1"/>
  <c r="AB47" i="37" s="1"/>
  <c r="AC47" i="37" s="1"/>
  <c r="AD47" i="37" s="1"/>
  <c r="AE47" i="37" s="1"/>
  <c r="AF47" i="37" s="1"/>
  <c r="AG47" i="37" s="1"/>
  <c r="AH47" i="37" s="1"/>
  <c r="AI47" i="37" s="1"/>
  <c r="AJ47" i="37" s="1"/>
  <c r="AK47" i="37" s="1"/>
  <c r="AL47" i="37" s="1"/>
  <c r="AM47" i="37" s="1"/>
  <c r="AN47" i="37" s="1"/>
  <c r="AO47" i="37" s="1"/>
  <c r="AP47" i="37" s="1"/>
  <c r="AQ47" i="37" s="1"/>
  <c r="AR47" i="37" s="1"/>
  <c r="AS47" i="37" s="1"/>
  <c r="AT47" i="37" s="1"/>
  <c r="AU47" i="37" s="1"/>
  <c r="AV47" i="37" s="1"/>
  <c r="AW47" i="37" s="1"/>
  <c r="AX47" i="37" s="1"/>
  <c r="AY47" i="37" s="1"/>
  <c r="AZ47" i="37" s="1"/>
  <c r="BA47" i="37" s="1"/>
  <c r="BB47" i="37" s="1"/>
  <c r="BC47" i="37" s="1"/>
  <c r="BD47" i="37" s="1"/>
  <c r="BE47" i="37" s="1"/>
  <c r="BF47" i="37" s="1"/>
  <c r="BG47" i="37" s="1"/>
  <c r="BH47" i="37" s="1"/>
  <c r="BI47" i="37" s="1"/>
  <c r="BJ47" i="37" s="1"/>
  <c r="BK47" i="37" s="1"/>
  <c r="BL47" i="37" s="1"/>
  <c r="BM47" i="37" s="1"/>
  <c r="BN47" i="37" s="1"/>
  <c r="E22" i="31" l="1"/>
  <c r="E22" i="33"/>
  <c r="B23" i="33"/>
  <c r="A24" i="33"/>
  <c r="C23" i="33"/>
  <c r="C23" i="31"/>
  <c r="C24" i="32"/>
  <c r="B24" i="32"/>
  <c r="A25" i="32"/>
  <c r="G22" i="32"/>
  <c r="C24" i="31"/>
  <c r="B24" i="31"/>
  <c r="A25" i="31"/>
  <c r="E22" i="32"/>
  <c r="C23" i="32"/>
  <c r="G22" i="31"/>
  <c r="U37" i="8"/>
  <c r="D4" i="25"/>
  <c r="C22" i="31" l="1"/>
  <c r="F22" i="31"/>
  <c r="H22" i="31"/>
  <c r="B24" i="33"/>
  <c r="A25" i="33"/>
  <c r="C24" i="33"/>
  <c r="C22" i="33"/>
  <c r="H22" i="33"/>
  <c r="F22" i="33"/>
  <c r="D23" i="33" s="1"/>
  <c r="H22" i="32"/>
  <c r="F22" i="32"/>
  <c r="B25" i="31"/>
  <c r="A26" i="31"/>
  <c r="C25" i="31"/>
  <c r="A26" i="32"/>
  <c r="B25" i="32"/>
  <c r="C25" i="32"/>
  <c r="C22" i="32"/>
  <c r="V37" i="8"/>
  <c r="C9" i="13"/>
  <c r="D23" i="31" l="1"/>
  <c r="G23" i="33"/>
  <c r="E23" i="33"/>
  <c r="A26" i="33"/>
  <c r="B25" i="33"/>
  <c r="C25" i="33"/>
  <c r="B26" i="31"/>
  <c r="A27" i="31"/>
  <c r="C26" i="31"/>
  <c r="D23" i="32"/>
  <c r="C26" i="32"/>
  <c r="B26" i="32"/>
  <c r="A27" i="32"/>
  <c r="W37" i="8"/>
  <c r="G36" i="21"/>
  <c r="G23" i="31" l="1"/>
  <c r="F23" i="33"/>
  <c r="D24" i="33" s="1"/>
  <c r="E23" i="31"/>
  <c r="H23" i="33"/>
  <c r="B26" i="33"/>
  <c r="A27" i="33"/>
  <c r="C26" i="33"/>
  <c r="G23" i="32"/>
  <c r="E23" i="32"/>
  <c r="A28" i="32"/>
  <c r="C27" i="32"/>
  <c r="B27" i="32"/>
  <c r="B27" i="31"/>
  <c r="A28" i="31"/>
  <c r="C27" i="31"/>
  <c r="X37" i="8"/>
  <c r="C14" i="13"/>
  <c r="H23" i="31" l="1"/>
  <c r="F23" i="31"/>
  <c r="D24" i="31" s="1"/>
  <c r="A28" i="33"/>
  <c r="B27" i="33"/>
  <c r="C27" i="33"/>
  <c r="E24" i="33"/>
  <c r="G24" i="33"/>
  <c r="B28" i="31"/>
  <c r="A29" i="31"/>
  <c r="C28" i="31"/>
  <c r="B28" i="32"/>
  <c r="A29" i="32"/>
  <c r="C28" i="32"/>
  <c r="H23" i="32"/>
  <c r="F23" i="32"/>
  <c r="Y37" i="8"/>
  <c r="C28" i="33" l="1"/>
  <c r="A29" i="33"/>
  <c r="B28" i="33"/>
  <c r="H24" i="33"/>
  <c r="F24" i="33"/>
  <c r="G24" i="31"/>
  <c r="E24" i="31"/>
  <c r="D24" i="32"/>
  <c r="A30" i="31"/>
  <c r="B29" i="31"/>
  <c r="C29" i="31"/>
  <c r="A30" i="32"/>
  <c r="C29" i="32"/>
  <c r="B29" i="32"/>
  <c r="Z37" i="8"/>
  <c r="C29" i="33" l="1"/>
  <c r="B29" i="33"/>
  <c r="A30" i="33"/>
  <c r="D25" i="33"/>
  <c r="A31" i="32"/>
  <c r="B30" i="32"/>
  <c r="C30" i="32"/>
  <c r="G24" i="32"/>
  <c r="E24" i="32"/>
  <c r="H24" i="31"/>
  <c r="F24" i="31"/>
  <c r="C30" i="31"/>
  <c r="B30" i="31"/>
  <c r="A31" i="31"/>
  <c r="C31" i="8"/>
  <c r="AA37" i="8"/>
  <c r="D31" i="8"/>
  <c r="D6" i="28"/>
  <c r="H4" i="28" s="1"/>
  <c r="D5" i="28"/>
  <c r="D4" i="28"/>
  <c r="B22" i="28"/>
  <c r="D6" i="26"/>
  <c r="D10" i="21"/>
  <c r="D21" i="21" s="1"/>
  <c r="D9" i="21"/>
  <c r="A23" i="28" l="1"/>
  <c r="B23" i="28" s="1"/>
  <c r="A31" i="33"/>
  <c r="B30" i="33"/>
  <c r="C30" i="33"/>
  <c r="G25" i="33"/>
  <c r="E25" i="33"/>
  <c r="D25" i="31"/>
  <c r="A32" i="31"/>
  <c r="C31" i="31"/>
  <c r="B31" i="31"/>
  <c r="H24" i="32"/>
  <c r="F24" i="32"/>
  <c r="C31" i="32"/>
  <c r="B31" i="32"/>
  <c r="A32" i="32"/>
  <c r="AB37" i="8"/>
  <c r="E31" i="8"/>
  <c r="D22" i="28"/>
  <c r="H5" i="28"/>
  <c r="F27" i="20" s="1"/>
  <c r="G22" i="28" l="1"/>
  <c r="A24" i="28"/>
  <c r="A25" i="28" s="1"/>
  <c r="E22" i="28"/>
  <c r="C22" i="28" s="1"/>
  <c r="C31" i="33"/>
  <c r="B31" i="33"/>
  <c r="A32" i="33"/>
  <c r="H25" i="33"/>
  <c r="F25" i="33"/>
  <c r="A33" i="31"/>
  <c r="C32" i="31"/>
  <c r="B32" i="31"/>
  <c r="D25" i="32"/>
  <c r="A33" i="32"/>
  <c r="B32" i="32"/>
  <c r="C32" i="32"/>
  <c r="G25" i="31"/>
  <c r="E25" i="31"/>
  <c r="AC37" i="8"/>
  <c r="AD37" i="8" s="1"/>
  <c r="F31" i="8"/>
  <c r="C23" i="28"/>
  <c r="C24" i="28" l="1"/>
  <c r="B24" i="28"/>
  <c r="B25" i="28" s="1"/>
  <c r="F22" i="28"/>
  <c r="H22" i="28"/>
  <c r="A33" i="33"/>
  <c r="C32" i="33"/>
  <c r="B32" i="33"/>
  <c r="D26" i="33"/>
  <c r="E25" i="32"/>
  <c r="G25" i="32"/>
  <c r="A34" i="31"/>
  <c r="B33" i="31"/>
  <c r="C33" i="31"/>
  <c r="H25" i="31"/>
  <c r="F25" i="31"/>
  <c r="C33" i="32"/>
  <c r="B33" i="32"/>
  <c r="A34" i="32"/>
  <c r="AF37" i="8"/>
  <c r="G31" i="8"/>
  <c r="C25" i="28"/>
  <c r="A26" i="28"/>
  <c r="D23" i="28" l="1"/>
  <c r="C33" i="33"/>
  <c r="B33" i="33"/>
  <c r="A34" i="33"/>
  <c r="E26" i="33"/>
  <c r="G26" i="33"/>
  <c r="D26" i="31"/>
  <c r="A35" i="31"/>
  <c r="C34" i="31"/>
  <c r="B34" i="31"/>
  <c r="H25" i="32"/>
  <c r="F25" i="32"/>
  <c r="A35" i="32"/>
  <c r="B34" i="32"/>
  <c r="C34" i="32"/>
  <c r="AG37" i="8"/>
  <c r="H31" i="8"/>
  <c r="C26" i="28"/>
  <c r="B26" i="28"/>
  <c r="A27" i="28"/>
  <c r="E23" i="28" l="1"/>
  <c r="F23" i="28" s="1"/>
  <c r="D24" i="28" s="1"/>
  <c r="G23" i="28"/>
  <c r="C34" i="33"/>
  <c r="B34" i="33"/>
  <c r="A35" i="33"/>
  <c r="H26" i="33"/>
  <c r="F26" i="33"/>
  <c r="B35" i="32"/>
  <c r="A36" i="32"/>
  <c r="C35" i="32"/>
  <c r="D26" i="32"/>
  <c r="G26" i="31"/>
  <c r="E26" i="31"/>
  <c r="A36" i="31"/>
  <c r="C35" i="31"/>
  <c r="B35" i="31"/>
  <c r="AH37" i="8"/>
  <c r="I31" i="8"/>
  <c r="C27" i="28"/>
  <c r="B27" i="28"/>
  <c r="A28" i="28"/>
  <c r="H23" i="28" l="1"/>
  <c r="C35" i="33"/>
  <c r="B35" i="33"/>
  <c r="A36" i="33"/>
  <c r="D27" i="33"/>
  <c r="C36" i="31"/>
  <c r="A37" i="31"/>
  <c r="B36" i="31"/>
  <c r="E26" i="32"/>
  <c r="G26" i="32"/>
  <c r="H26" i="31"/>
  <c r="F26" i="31"/>
  <c r="A37" i="32"/>
  <c r="B36" i="32"/>
  <c r="C36" i="32"/>
  <c r="AI37" i="8"/>
  <c r="J31" i="8"/>
  <c r="C28" i="28"/>
  <c r="B28" i="28"/>
  <c r="A29" i="28"/>
  <c r="G24" i="28"/>
  <c r="E24" i="28"/>
  <c r="C36" i="33" l="1"/>
  <c r="B36" i="33"/>
  <c r="A37" i="33"/>
  <c r="E27" i="33"/>
  <c r="G27" i="33"/>
  <c r="H26" i="32"/>
  <c r="F26" i="32"/>
  <c r="A38" i="31"/>
  <c r="C37" i="31"/>
  <c r="B37" i="31"/>
  <c r="B37" i="32"/>
  <c r="C37" i="32"/>
  <c r="A38" i="32"/>
  <c r="D27" i="31"/>
  <c r="AJ37" i="8"/>
  <c r="K31" i="8"/>
  <c r="H24" i="28"/>
  <c r="F24" i="28"/>
  <c r="C29" i="28"/>
  <c r="B29" i="28"/>
  <c r="A30" i="28"/>
  <c r="C37" i="33" l="1"/>
  <c r="B37" i="33"/>
  <c r="A38" i="33"/>
  <c r="H27" i="33"/>
  <c r="F27" i="33"/>
  <c r="B38" i="31"/>
  <c r="A39" i="31"/>
  <c r="C38" i="31"/>
  <c r="D27" i="32"/>
  <c r="B38" i="32"/>
  <c r="A39" i="32"/>
  <c r="C38" i="32"/>
  <c r="E27" i="31"/>
  <c r="G27" i="31"/>
  <c r="AK37" i="8"/>
  <c r="L31" i="8"/>
  <c r="D25" i="28"/>
  <c r="C30" i="28"/>
  <c r="B30" i="28"/>
  <c r="A31" i="28"/>
  <c r="E59" i="37"/>
  <c r="G59" i="37" l="1"/>
  <c r="H59" i="37" s="1"/>
  <c r="I59" i="37" s="1"/>
  <c r="J59" i="37" s="1"/>
  <c r="K59" i="37" s="1"/>
  <c r="L59" i="37" s="1"/>
  <c r="M59" i="37" s="1"/>
  <c r="N59" i="37" s="1"/>
  <c r="O59" i="37" s="1"/>
  <c r="P59" i="37" s="1"/>
  <c r="Q59" i="37" s="1"/>
  <c r="R59" i="37" s="1"/>
  <c r="S59" i="37"/>
  <c r="T59" i="37" s="1"/>
  <c r="U59" i="37" s="1"/>
  <c r="V59" i="37" s="1"/>
  <c r="W59" i="37" s="1"/>
  <c r="X59" i="37" s="1"/>
  <c r="Y59" i="37" s="1"/>
  <c r="Z59" i="37" s="1"/>
  <c r="AA59" i="37" s="1"/>
  <c r="AB59" i="37" s="1"/>
  <c r="AC59" i="37" s="1"/>
  <c r="AD59" i="37" s="1"/>
  <c r="AE59" i="37" s="1"/>
  <c r="AF59" i="37" s="1"/>
  <c r="AG59" i="37" s="1"/>
  <c r="AH59" i="37" s="1"/>
  <c r="AI59" i="37" s="1"/>
  <c r="AJ59" i="37" s="1"/>
  <c r="AK59" i="37" s="1"/>
  <c r="E62" i="37"/>
  <c r="C38" i="33"/>
  <c r="B38" i="33"/>
  <c r="A39" i="33"/>
  <c r="D28" i="33"/>
  <c r="E27" i="32"/>
  <c r="G27" i="32"/>
  <c r="B39" i="32"/>
  <c r="C39" i="32"/>
  <c r="A40" i="32"/>
  <c r="C39" i="31"/>
  <c r="B39" i="31"/>
  <c r="A40" i="31"/>
  <c r="H27" i="31"/>
  <c r="F27" i="31"/>
  <c r="AL37" i="8"/>
  <c r="N31" i="8"/>
  <c r="M31" i="8"/>
  <c r="C31" i="28"/>
  <c r="B31" i="28"/>
  <c r="A32" i="28"/>
  <c r="G25" i="28"/>
  <c r="E25" i="28"/>
  <c r="AL59" i="37" l="1"/>
  <c r="AM59" i="37" s="1"/>
  <c r="B39" i="33"/>
  <c r="A40" i="33"/>
  <c r="E28" i="33"/>
  <c r="G28" i="33"/>
  <c r="A41" i="31"/>
  <c r="C40" i="31"/>
  <c r="B40" i="31"/>
  <c r="D28" i="31"/>
  <c r="A41" i="32"/>
  <c r="B40" i="32"/>
  <c r="C40" i="32"/>
  <c r="H27" i="32"/>
  <c r="F27" i="32"/>
  <c r="AM37" i="8"/>
  <c r="O31" i="8"/>
  <c r="C32" i="28"/>
  <c r="B32" i="28"/>
  <c r="A33" i="28"/>
  <c r="H25" i="28"/>
  <c r="F25" i="28"/>
  <c r="A23" i="26"/>
  <c r="B22" i="26"/>
  <c r="H4" i="26"/>
  <c r="H5" i="26" s="1"/>
  <c r="F24" i="20" s="1"/>
  <c r="A23" i="25"/>
  <c r="D6" i="25"/>
  <c r="H4" i="25" s="1"/>
  <c r="D22" i="25" s="1"/>
  <c r="B22" i="25"/>
  <c r="B40" i="33" l="1"/>
  <c r="A41" i="33"/>
  <c r="C40" i="33"/>
  <c r="H28" i="33"/>
  <c r="F28" i="33"/>
  <c r="G28" i="31"/>
  <c r="E28" i="31"/>
  <c r="D28" i="32"/>
  <c r="B41" i="32"/>
  <c r="C41" i="32"/>
  <c r="A42" i="32"/>
  <c r="B41" i="31"/>
  <c r="A42" i="31"/>
  <c r="C41" i="31"/>
  <c r="AN59" i="37"/>
  <c r="AN37" i="8"/>
  <c r="A34" i="28"/>
  <c r="B33" i="28"/>
  <c r="D26" i="28"/>
  <c r="H5" i="25"/>
  <c r="F23" i="20" s="1"/>
  <c r="C23" i="26"/>
  <c r="D22" i="26"/>
  <c r="A24" i="26"/>
  <c r="B23" i="26"/>
  <c r="B23" i="25"/>
  <c r="A24" i="25"/>
  <c r="B41" i="33" l="1"/>
  <c r="A42" i="33"/>
  <c r="C41" i="33"/>
  <c r="D29" i="33"/>
  <c r="C42" i="32"/>
  <c r="A43" i="32"/>
  <c r="B42" i="32"/>
  <c r="E28" i="32"/>
  <c r="G28" i="32"/>
  <c r="H28" i="31"/>
  <c r="F28" i="31"/>
  <c r="C42" i="31"/>
  <c r="B42" i="31"/>
  <c r="A43" i="31"/>
  <c r="AO59" i="37"/>
  <c r="AO37" i="8"/>
  <c r="G26" i="28"/>
  <c r="E26" i="28"/>
  <c r="A35" i="28"/>
  <c r="C34" i="28"/>
  <c r="B34" i="28"/>
  <c r="C23" i="25"/>
  <c r="E22" i="25"/>
  <c r="G22" i="26"/>
  <c r="B24" i="26"/>
  <c r="A25" i="26"/>
  <c r="C24" i="26"/>
  <c r="E22" i="26"/>
  <c r="G22" i="25"/>
  <c r="C24" i="25"/>
  <c r="B24" i="25"/>
  <c r="A25" i="25"/>
  <c r="A43" i="33" l="1"/>
  <c r="C42" i="33"/>
  <c r="B42" i="33"/>
  <c r="G29" i="33"/>
  <c r="E29" i="33"/>
  <c r="H28" i="32"/>
  <c r="F28" i="32"/>
  <c r="D29" i="31"/>
  <c r="A44" i="31"/>
  <c r="B43" i="31"/>
  <c r="C43" i="31"/>
  <c r="A44" i="32"/>
  <c r="B43" i="32"/>
  <c r="C43" i="32"/>
  <c r="F22" i="25"/>
  <c r="AP37" i="8"/>
  <c r="C22" i="25"/>
  <c r="C22" i="26"/>
  <c r="H26" i="28"/>
  <c r="F26" i="28"/>
  <c r="A36" i="28"/>
  <c r="C35" i="28"/>
  <c r="B35" i="28"/>
  <c r="B25" i="26"/>
  <c r="A26" i="26"/>
  <c r="C25" i="26"/>
  <c r="F22" i="26"/>
  <c r="H22" i="26"/>
  <c r="C25" i="25"/>
  <c r="B25" i="25"/>
  <c r="A26" i="25"/>
  <c r="H22" i="25"/>
  <c r="AP59" i="37" l="1"/>
  <c r="AQ59" i="37" s="1"/>
  <c r="B43" i="33"/>
  <c r="A44" i="33"/>
  <c r="C43" i="33"/>
  <c r="H29" i="33"/>
  <c r="F29" i="33"/>
  <c r="G29" i="31"/>
  <c r="E29" i="31"/>
  <c r="A45" i="32"/>
  <c r="B44" i="32"/>
  <c r="C44" i="32"/>
  <c r="D29" i="32"/>
  <c r="C44" i="31"/>
  <c r="B44" i="31"/>
  <c r="A45" i="31"/>
  <c r="AQ37" i="8"/>
  <c r="AR37" i="8" s="1"/>
  <c r="D27" i="28"/>
  <c r="A37" i="28"/>
  <c r="C36" i="28"/>
  <c r="B36" i="28"/>
  <c r="D23" i="26"/>
  <c r="B26" i="26"/>
  <c r="C26" i="26"/>
  <c r="A27" i="26"/>
  <c r="D23" i="25"/>
  <c r="C26" i="25"/>
  <c r="B26" i="25"/>
  <c r="A27" i="25"/>
  <c r="C44" i="33" l="1"/>
  <c r="A45" i="33"/>
  <c r="B44" i="33"/>
  <c r="D30" i="33"/>
  <c r="A46" i="32"/>
  <c r="B45" i="32"/>
  <c r="C45" i="32"/>
  <c r="A46" i="31"/>
  <c r="C45" i="31"/>
  <c r="B45" i="31"/>
  <c r="G29" i="32"/>
  <c r="E29" i="32"/>
  <c r="H29" i="31"/>
  <c r="F29" i="31"/>
  <c r="AT37" i="8"/>
  <c r="AR59" i="37"/>
  <c r="A38" i="28"/>
  <c r="C37" i="28"/>
  <c r="B37" i="28"/>
  <c r="G27" i="28"/>
  <c r="E27" i="28"/>
  <c r="B27" i="26"/>
  <c r="A28" i="26"/>
  <c r="C27" i="26"/>
  <c r="G23" i="26"/>
  <c r="E23" i="26"/>
  <c r="C27" i="25"/>
  <c r="B27" i="25"/>
  <c r="A28" i="25"/>
  <c r="G23" i="25"/>
  <c r="E23" i="25"/>
  <c r="C45" i="33" l="1"/>
  <c r="B45" i="33"/>
  <c r="A46" i="33"/>
  <c r="G30" i="33"/>
  <c r="E30" i="33"/>
  <c r="D30" i="31"/>
  <c r="A47" i="32"/>
  <c r="B46" i="32"/>
  <c r="C46" i="32"/>
  <c r="H29" i="32"/>
  <c r="F29" i="32"/>
  <c r="B46" i="31"/>
  <c r="A47" i="31"/>
  <c r="C46" i="31"/>
  <c r="AU37" i="8"/>
  <c r="AS59" i="37"/>
  <c r="H27" i="28"/>
  <c r="F27" i="28"/>
  <c r="A39" i="28"/>
  <c r="C38" i="28"/>
  <c r="B38" i="28"/>
  <c r="H23" i="26"/>
  <c r="F23" i="26"/>
  <c r="B28" i="26"/>
  <c r="A29" i="26"/>
  <c r="C28" i="26"/>
  <c r="H23" i="25"/>
  <c r="F23" i="25"/>
  <c r="C28" i="25"/>
  <c r="B28" i="25"/>
  <c r="A29" i="25"/>
  <c r="A47" i="33" l="1"/>
  <c r="C46" i="33"/>
  <c r="B46" i="33"/>
  <c r="H30" i="33"/>
  <c r="F30" i="33"/>
  <c r="D30" i="32"/>
  <c r="A48" i="32"/>
  <c r="B47" i="32"/>
  <c r="C47" i="32"/>
  <c r="B47" i="31"/>
  <c r="A48" i="31"/>
  <c r="C47" i="31"/>
  <c r="G30" i="31"/>
  <c r="E30" i="31"/>
  <c r="AT59" i="37"/>
  <c r="AV37" i="8"/>
  <c r="A40" i="28"/>
  <c r="B39" i="28"/>
  <c r="D28" i="28"/>
  <c r="B29" i="26"/>
  <c r="A30" i="26"/>
  <c r="C29" i="26"/>
  <c r="D24" i="26"/>
  <c r="C29" i="25"/>
  <c r="B29" i="25"/>
  <c r="A30" i="25"/>
  <c r="D24" i="25"/>
  <c r="C47" i="33" l="1"/>
  <c r="B47" i="33"/>
  <c r="A48" i="33"/>
  <c r="D31" i="33"/>
  <c r="C48" i="31"/>
  <c r="B48" i="31"/>
  <c r="A49" i="31"/>
  <c r="A49" i="32"/>
  <c r="C48" i="32"/>
  <c r="B48" i="32"/>
  <c r="H30" i="31"/>
  <c r="F30" i="31"/>
  <c r="G30" i="32"/>
  <c r="E30" i="32"/>
  <c r="AU59" i="37"/>
  <c r="AW37" i="8"/>
  <c r="G28" i="28"/>
  <c r="E28" i="28"/>
  <c r="A41" i="28"/>
  <c r="C40" i="28"/>
  <c r="B40" i="28"/>
  <c r="B30" i="26"/>
  <c r="C30" i="26"/>
  <c r="A31" i="26"/>
  <c r="G24" i="26"/>
  <c r="E24" i="26"/>
  <c r="C30" i="25"/>
  <c r="B30" i="25"/>
  <c r="A31" i="25"/>
  <c r="G24" i="25"/>
  <c r="E24" i="25"/>
  <c r="C48" i="33" l="1"/>
  <c r="B48" i="33"/>
  <c r="A49" i="33"/>
  <c r="E31" i="33"/>
  <c r="G31" i="33"/>
  <c r="H30" i="32"/>
  <c r="F30" i="32"/>
  <c r="A50" i="32"/>
  <c r="B49" i="32"/>
  <c r="C49" i="32"/>
  <c r="A50" i="31"/>
  <c r="B49" i="31"/>
  <c r="C49" i="31"/>
  <c r="D31" i="31"/>
  <c r="AV59" i="37"/>
  <c r="AX37" i="8"/>
  <c r="A42" i="28"/>
  <c r="C41" i="28"/>
  <c r="B41" i="28"/>
  <c r="H28" i="28"/>
  <c r="F28" i="28"/>
  <c r="H24" i="26"/>
  <c r="F24" i="26"/>
  <c r="B31" i="26"/>
  <c r="A32" i="26"/>
  <c r="C31" i="26"/>
  <c r="C31" i="25"/>
  <c r="B31" i="25"/>
  <c r="A32" i="25"/>
  <c r="H24" i="25"/>
  <c r="F24" i="25"/>
  <c r="D25" i="25" l="1"/>
  <c r="C49" i="33"/>
  <c r="A50" i="33"/>
  <c r="B49" i="33"/>
  <c r="H31" i="33"/>
  <c r="F31" i="33"/>
  <c r="B50" i="32"/>
  <c r="C50" i="32"/>
  <c r="A51" i="32"/>
  <c r="A51" i="31"/>
  <c r="B50" i="31"/>
  <c r="C50" i="31"/>
  <c r="D31" i="32"/>
  <c r="E31" i="31"/>
  <c r="G31" i="31"/>
  <c r="AW59" i="37"/>
  <c r="AY37" i="8"/>
  <c r="D29" i="28"/>
  <c r="A43" i="28"/>
  <c r="C42" i="28"/>
  <c r="B42" i="28"/>
  <c r="B32" i="26"/>
  <c r="A33" i="26"/>
  <c r="C32" i="26"/>
  <c r="D25" i="26"/>
  <c r="C32" i="25"/>
  <c r="B32" i="25"/>
  <c r="A33" i="25"/>
  <c r="B50" i="33" l="1"/>
  <c r="C50" i="33"/>
  <c r="A51" i="33"/>
  <c r="D32" i="33"/>
  <c r="A52" i="31"/>
  <c r="C51" i="31"/>
  <c r="B51" i="31"/>
  <c r="G31" i="32"/>
  <c r="E31" i="32"/>
  <c r="H31" i="31"/>
  <c r="F31" i="31"/>
  <c r="C51" i="32"/>
  <c r="A52" i="32"/>
  <c r="B51" i="32"/>
  <c r="AX59" i="37"/>
  <c r="AZ37" i="8"/>
  <c r="A44" i="28"/>
  <c r="C43" i="28"/>
  <c r="B43" i="28"/>
  <c r="E29" i="28"/>
  <c r="G29" i="28"/>
  <c r="B33" i="26"/>
  <c r="A34" i="26"/>
  <c r="G25" i="26"/>
  <c r="E25" i="26"/>
  <c r="G25" i="25"/>
  <c r="E25" i="25"/>
  <c r="C33" i="25"/>
  <c r="B33" i="25"/>
  <c r="A34" i="25"/>
  <c r="B51" i="33" l="1"/>
  <c r="C51" i="33"/>
  <c r="A52" i="33"/>
  <c r="G32" i="33"/>
  <c r="E32" i="33"/>
  <c r="D32" i="31"/>
  <c r="B52" i="32"/>
  <c r="C52" i="32"/>
  <c r="A53" i="32"/>
  <c r="H31" i="32"/>
  <c r="F31" i="32"/>
  <c r="B52" i="31"/>
  <c r="A53" i="31"/>
  <c r="C52" i="31"/>
  <c r="AY59" i="37"/>
  <c r="BA37" i="8"/>
  <c r="H29" i="28"/>
  <c r="F29" i="28"/>
  <c r="A45" i="28"/>
  <c r="C44" i="28"/>
  <c r="B44" i="28"/>
  <c r="H25" i="26"/>
  <c r="F25" i="26"/>
  <c r="B34" i="26"/>
  <c r="A35" i="26"/>
  <c r="C34" i="26"/>
  <c r="H25" i="25"/>
  <c r="F25" i="25"/>
  <c r="C34" i="25"/>
  <c r="B34" i="25"/>
  <c r="A35" i="25"/>
  <c r="C52" i="33" l="1"/>
  <c r="B52" i="33"/>
  <c r="A53" i="33"/>
  <c r="H32" i="33"/>
  <c r="F32" i="33"/>
  <c r="A54" i="32"/>
  <c r="B53" i="32"/>
  <c r="C53" i="32"/>
  <c r="D32" i="32"/>
  <c r="A54" i="31"/>
  <c r="C53" i="31"/>
  <c r="B53" i="31"/>
  <c r="G32" i="31"/>
  <c r="E32" i="31"/>
  <c r="AZ59" i="37"/>
  <c r="BB37" i="8"/>
  <c r="A46" i="28"/>
  <c r="B45" i="28"/>
  <c r="D30" i="28"/>
  <c r="D26" i="26"/>
  <c r="B35" i="26"/>
  <c r="C35" i="26"/>
  <c r="A36" i="26"/>
  <c r="C35" i="25"/>
  <c r="A36" i="25"/>
  <c r="B35" i="25"/>
  <c r="D26" i="25"/>
  <c r="C53" i="33" l="1"/>
  <c r="B53" i="33"/>
  <c r="A54" i="33"/>
  <c r="D33" i="33"/>
  <c r="G25" i="20" s="1"/>
  <c r="E32" i="32"/>
  <c r="G32" i="32"/>
  <c r="H32" i="31"/>
  <c r="F32" i="31"/>
  <c r="B54" i="31"/>
  <c r="A55" i="31"/>
  <c r="C54" i="31"/>
  <c r="B54" i="32"/>
  <c r="C54" i="32"/>
  <c r="A55" i="32"/>
  <c r="BA59" i="37"/>
  <c r="BC37" i="8"/>
  <c r="A47" i="28"/>
  <c r="C46" i="28"/>
  <c r="B46" i="28"/>
  <c r="G30" i="28"/>
  <c r="E30" i="28"/>
  <c r="G26" i="26"/>
  <c r="E26" i="26"/>
  <c r="B36" i="26"/>
  <c r="C36" i="26"/>
  <c r="A37" i="26"/>
  <c r="C36" i="25"/>
  <c r="A37" i="25"/>
  <c r="B36" i="25"/>
  <c r="G26" i="25"/>
  <c r="E26" i="25"/>
  <c r="A55" i="33" l="1"/>
  <c r="C54" i="33"/>
  <c r="B54" i="33"/>
  <c r="G33" i="33"/>
  <c r="E33" i="33"/>
  <c r="H25" i="20" s="1"/>
  <c r="A56" i="31"/>
  <c r="C55" i="31"/>
  <c r="B55" i="31"/>
  <c r="D33" i="31"/>
  <c r="G22" i="20" s="1"/>
  <c r="B55" i="32"/>
  <c r="C55" i="32"/>
  <c r="A56" i="32"/>
  <c r="H32" i="32"/>
  <c r="F32" i="32"/>
  <c r="BD37" i="8"/>
  <c r="A48" i="28"/>
  <c r="C47" i="28"/>
  <c r="B47" i="28"/>
  <c r="H30" i="28"/>
  <c r="F30" i="28"/>
  <c r="B37" i="26"/>
  <c r="A38" i="26"/>
  <c r="C37" i="26"/>
  <c r="H26" i="26"/>
  <c r="F26" i="26"/>
  <c r="C37" i="25"/>
  <c r="A38" i="25"/>
  <c r="B37" i="25"/>
  <c r="H26" i="25"/>
  <c r="F26" i="25"/>
  <c r="BB59" i="37" l="1"/>
  <c r="BC59" i="37" s="1"/>
  <c r="B55" i="33"/>
  <c r="C55" i="33"/>
  <c r="A56" i="33"/>
  <c r="H33" i="33"/>
  <c r="F33" i="33"/>
  <c r="B56" i="31"/>
  <c r="C56" i="31"/>
  <c r="A57" i="31"/>
  <c r="A57" i="32"/>
  <c r="B56" i="32"/>
  <c r="C56" i="32"/>
  <c r="E33" i="31"/>
  <c r="H22" i="20" s="1"/>
  <c r="G33" i="31"/>
  <c r="D33" i="32"/>
  <c r="G21" i="20" s="1"/>
  <c r="BE37" i="8"/>
  <c r="BF37" i="8" s="1"/>
  <c r="D31" i="28"/>
  <c r="A49" i="28"/>
  <c r="C48" i="28"/>
  <c r="B48" i="28"/>
  <c r="D27" i="26"/>
  <c r="B38" i="26"/>
  <c r="A39" i="26"/>
  <c r="C38" i="26"/>
  <c r="D27" i="25"/>
  <c r="C38" i="25"/>
  <c r="A39" i="25"/>
  <c r="B38" i="25"/>
  <c r="C56" i="33" l="1"/>
  <c r="B56" i="33"/>
  <c r="A57" i="33"/>
  <c r="D34" i="33"/>
  <c r="C57" i="32"/>
  <c r="A58" i="32"/>
  <c r="B57" i="32"/>
  <c r="H33" i="31"/>
  <c r="F33" i="31"/>
  <c r="A58" i="31"/>
  <c r="B57" i="31"/>
  <c r="E33" i="32"/>
  <c r="H21" i="20" s="1"/>
  <c r="G33" i="32"/>
  <c r="BH37" i="8"/>
  <c r="BD59" i="37"/>
  <c r="A50" i="28"/>
  <c r="C49" i="28"/>
  <c r="B49" i="28"/>
  <c r="G31" i="28"/>
  <c r="E31" i="28"/>
  <c r="B39" i="26"/>
  <c r="A40" i="26"/>
  <c r="G27" i="26"/>
  <c r="E27" i="26"/>
  <c r="C39" i="25"/>
  <c r="A40" i="25"/>
  <c r="B39" i="25"/>
  <c r="G27" i="25"/>
  <c r="E27" i="25"/>
  <c r="C57" i="33" l="1"/>
  <c r="B57" i="33"/>
  <c r="A58" i="33"/>
  <c r="E34" i="33"/>
  <c r="G34" i="33"/>
  <c r="H33" i="32"/>
  <c r="F33" i="32"/>
  <c r="D34" i="31"/>
  <c r="C58" i="31"/>
  <c r="B58" i="31"/>
  <c r="A59" i="31"/>
  <c r="B58" i="32"/>
  <c r="C58" i="32"/>
  <c r="A59" i="32"/>
  <c r="BI37" i="8"/>
  <c r="BE59" i="37"/>
  <c r="H31" i="28"/>
  <c r="F31" i="28"/>
  <c r="A51" i="28"/>
  <c r="C50" i="28"/>
  <c r="B50" i="28"/>
  <c r="B40" i="26"/>
  <c r="C40" i="26"/>
  <c r="A41" i="26"/>
  <c r="H27" i="26"/>
  <c r="F27" i="26"/>
  <c r="C40" i="25"/>
  <c r="B40" i="25"/>
  <c r="A41" i="25"/>
  <c r="H27" i="25"/>
  <c r="F27" i="25"/>
  <c r="C58" i="33" l="1"/>
  <c r="B58" i="33"/>
  <c r="A59" i="33"/>
  <c r="H34" i="33"/>
  <c r="F34" i="33"/>
  <c r="A60" i="31"/>
  <c r="C59" i="31"/>
  <c r="B59" i="31"/>
  <c r="G34" i="31"/>
  <c r="E34" i="31"/>
  <c r="D34" i="32"/>
  <c r="A60" i="32"/>
  <c r="B59" i="32"/>
  <c r="C59" i="32"/>
  <c r="BJ37" i="8"/>
  <c r="BF59" i="37"/>
  <c r="A52" i="28"/>
  <c r="C51" i="28"/>
  <c r="B51" i="28"/>
  <c r="D32" i="28"/>
  <c r="D28" i="26"/>
  <c r="B41" i="26"/>
  <c r="A42" i="26"/>
  <c r="C41" i="26"/>
  <c r="D28" i="25"/>
  <c r="C41" i="25"/>
  <c r="B41" i="25"/>
  <c r="A42" i="25"/>
  <c r="A60" i="33" l="1"/>
  <c r="C59" i="33"/>
  <c r="B59" i="33"/>
  <c r="D35" i="33"/>
  <c r="A61" i="32"/>
  <c r="B60" i="32"/>
  <c r="C60" i="32"/>
  <c r="G34" i="32"/>
  <c r="E34" i="32"/>
  <c r="H34" i="31"/>
  <c r="F34" i="31"/>
  <c r="C60" i="31"/>
  <c r="B60" i="31"/>
  <c r="A61" i="31"/>
  <c r="BK37" i="8"/>
  <c r="BG59" i="37"/>
  <c r="G32" i="28"/>
  <c r="E32" i="28"/>
  <c r="A53" i="28"/>
  <c r="C52" i="28"/>
  <c r="B52" i="28"/>
  <c r="B42" i="26"/>
  <c r="A43" i="26"/>
  <c r="C42" i="26"/>
  <c r="G28" i="26"/>
  <c r="E28" i="26"/>
  <c r="C42" i="25"/>
  <c r="B42" i="25"/>
  <c r="A43" i="25"/>
  <c r="G28" i="25"/>
  <c r="E28" i="25"/>
  <c r="C60" i="33" l="1"/>
  <c r="B60" i="33"/>
  <c r="A61" i="33"/>
  <c r="G35" i="33"/>
  <c r="E35" i="33"/>
  <c r="H34" i="32"/>
  <c r="F34" i="32"/>
  <c r="C61" i="31"/>
  <c r="B61" i="31"/>
  <c r="A62" i="31"/>
  <c r="C61" i="32"/>
  <c r="A62" i="32"/>
  <c r="B61" i="32"/>
  <c r="D35" i="31"/>
  <c r="BL37" i="8"/>
  <c r="BH59" i="37"/>
  <c r="A54" i="28"/>
  <c r="C53" i="28"/>
  <c r="B53" i="28"/>
  <c r="H32" i="28"/>
  <c r="F32" i="28"/>
  <c r="B43" i="26"/>
  <c r="C43" i="26"/>
  <c r="A44" i="26"/>
  <c r="H28" i="26"/>
  <c r="F28" i="26"/>
  <c r="H28" i="25"/>
  <c r="F28" i="25"/>
  <c r="C43" i="25"/>
  <c r="B43" i="25"/>
  <c r="A44" i="25"/>
  <c r="A62" i="33" l="1"/>
  <c r="C61" i="33"/>
  <c r="B61" i="33"/>
  <c r="H35" i="33"/>
  <c r="F35" i="33"/>
  <c r="A63" i="32"/>
  <c r="B62" i="32"/>
  <c r="C62" i="32"/>
  <c r="G35" i="31"/>
  <c r="E35" i="31"/>
  <c r="D35" i="32"/>
  <c r="B62" i="31"/>
  <c r="A63" i="31"/>
  <c r="C62" i="31"/>
  <c r="BI59" i="37"/>
  <c r="BM37" i="8"/>
  <c r="D33" i="28"/>
  <c r="G27" i="20" s="1"/>
  <c r="A55" i="28"/>
  <c r="C54" i="28"/>
  <c r="B54" i="28"/>
  <c r="B44" i="26"/>
  <c r="A45" i="26"/>
  <c r="C44" i="26"/>
  <c r="D29" i="26"/>
  <c r="C44" i="25"/>
  <c r="B44" i="25"/>
  <c r="A45" i="25"/>
  <c r="D29" i="25"/>
  <c r="C33" i="28" l="1"/>
  <c r="E33" i="28" s="1"/>
  <c r="A63" i="33"/>
  <c r="C62" i="33"/>
  <c r="B62" i="33"/>
  <c r="D36" i="33"/>
  <c r="E29" i="25"/>
  <c r="G35" i="32"/>
  <c r="E35" i="32"/>
  <c r="C63" i="31"/>
  <c r="B63" i="31"/>
  <c r="A64" i="31"/>
  <c r="H35" i="31"/>
  <c r="F35" i="31"/>
  <c r="B63" i="32"/>
  <c r="A64" i="32"/>
  <c r="C63" i="32"/>
  <c r="BN37" i="8"/>
  <c r="BJ59" i="37"/>
  <c r="A56" i="28"/>
  <c r="C55" i="28"/>
  <c r="B55" i="28"/>
  <c r="G33" i="28"/>
  <c r="B45" i="26"/>
  <c r="A46" i="26"/>
  <c r="G29" i="26"/>
  <c r="E29" i="26"/>
  <c r="G29" i="25"/>
  <c r="C45" i="25"/>
  <c r="B45" i="25"/>
  <c r="A46" i="25"/>
  <c r="C63" i="33" l="1"/>
  <c r="B63" i="33"/>
  <c r="A64" i="33"/>
  <c r="E36" i="33"/>
  <c r="G36" i="33"/>
  <c r="C64" i="32"/>
  <c r="A65" i="32"/>
  <c r="B64" i="32"/>
  <c r="B64" i="31"/>
  <c r="A65" i="31"/>
  <c r="C64" i="31"/>
  <c r="D36" i="31"/>
  <c r="H35" i="32"/>
  <c r="F35" i="32"/>
  <c r="BK59" i="37"/>
  <c r="BO37" i="8"/>
  <c r="H33" i="28"/>
  <c r="F33" i="28"/>
  <c r="A57" i="28"/>
  <c r="C56" i="28"/>
  <c r="B56" i="28"/>
  <c r="B46" i="26"/>
  <c r="C46" i="26"/>
  <c r="A47" i="26"/>
  <c r="H29" i="26"/>
  <c r="F29" i="26"/>
  <c r="H29" i="25"/>
  <c r="F29" i="25"/>
  <c r="C46" i="25"/>
  <c r="B46" i="25"/>
  <c r="A47" i="25"/>
  <c r="C64" i="33" l="1"/>
  <c r="B64" i="33"/>
  <c r="A65" i="33"/>
  <c r="H36" i="33"/>
  <c r="F36" i="33"/>
  <c r="G36" i="31"/>
  <c r="E36" i="31"/>
  <c r="D36" i="32"/>
  <c r="B65" i="32"/>
  <c r="C65" i="32"/>
  <c r="A66" i="32"/>
  <c r="B65" i="31"/>
  <c r="A66" i="31"/>
  <c r="C65" i="31"/>
  <c r="BL59" i="37"/>
  <c r="BP37" i="8"/>
  <c r="A58" i="28"/>
  <c r="B57" i="28"/>
  <c r="D34" i="28"/>
  <c r="B47" i="26"/>
  <c r="C47" i="26"/>
  <c r="A48" i="26"/>
  <c r="D30" i="26"/>
  <c r="C47" i="25"/>
  <c r="B47" i="25"/>
  <c r="A48" i="25"/>
  <c r="D30" i="25"/>
  <c r="C65" i="33" l="1"/>
  <c r="B65" i="33"/>
  <c r="A66" i="33"/>
  <c r="D37" i="33"/>
  <c r="B66" i="32"/>
  <c r="C66" i="32"/>
  <c r="A67" i="32"/>
  <c r="G36" i="32"/>
  <c r="E36" i="32"/>
  <c r="H36" i="31"/>
  <c r="F36" i="31"/>
  <c r="C66" i="31"/>
  <c r="B66" i="31"/>
  <c r="A67" i="31"/>
  <c r="BM59" i="37"/>
  <c r="BQ37" i="8"/>
  <c r="G34" i="28"/>
  <c r="E34" i="28"/>
  <c r="A59" i="28"/>
  <c r="C58" i="28"/>
  <c r="B58" i="28"/>
  <c r="B48" i="26"/>
  <c r="A49" i="26"/>
  <c r="C48" i="26"/>
  <c r="G30" i="26"/>
  <c r="E30" i="26"/>
  <c r="G30" i="25"/>
  <c r="E30" i="25"/>
  <c r="C48" i="25"/>
  <c r="B48" i="25"/>
  <c r="A49" i="25"/>
  <c r="B66" i="33" l="1"/>
  <c r="A67" i="33"/>
  <c r="C66" i="33"/>
  <c r="E37" i="33"/>
  <c r="G37" i="33"/>
  <c r="D37" i="31"/>
  <c r="A68" i="31"/>
  <c r="B67" i="31"/>
  <c r="C67" i="31"/>
  <c r="A68" i="32"/>
  <c r="B67" i="32"/>
  <c r="C67" i="32"/>
  <c r="H36" i="32"/>
  <c r="F36" i="32"/>
  <c r="BS37" i="8"/>
  <c r="BR37" i="8"/>
  <c r="A60" i="28"/>
  <c r="C59" i="28"/>
  <c r="B59" i="28"/>
  <c r="H34" i="28"/>
  <c r="F34" i="28"/>
  <c r="H30" i="26"/>
  <c r="F30" i="26"/>
  <c r="B49" i="26"/>
  <c r="A50" i="26"/>
  <c r="C49" i="26"/>
  <c r="C49" i="25"/>
  <c r="B49" i="25"/>
  <c r="A50" i="25"/>
  <c r="H30" i="25"/>
  <c r="F30" i="25"/>
  <c r="BN59" i="37" l="1"/>
  <c r="BT37" i="8"/>
  <c r="C67" i="33"/>
  <c r="B67" i="33"/>
  <c r="A68" i="33"/>
  <c r="H37" i="33"/>
  <c r="F37" i="33"/>
  <c r="D37" i="32"/>
  <c r="B68" i="31"/>
  <c r="A69" i="31"/>
  <c r="C68" i="31"/>
  <c r="A69" i="32"/>
  <c r="B68" i="32"/>
  <c r="C68" i="32"/>
  <c r="G37" i="31"/>
  <c r="E37" i="31"/>
  <c r="D35" i="28"/>
  <c r="A61" i="28"/>
  <c r="C60" i="28"/>
  <c r="B60" i="28"/>
  <c r="D31" i="26"/>
  <c r="B50" i="26"/>
  <c r="A51" i="26"/>
  <c r="C50" i="26"/>
  <c r="D31" i="25"/>
  <c r="C50" i="25"/>
  <c r="B50" i="25"/>
  <c r="A51" i="25"/>
  <c r="C68" i="33" l="1"/>
  <c r="A69" i="33"/>
  <c r="B68" i="33"/>
  <c r="D38" i="33"/>
  <c r="B69" i="31"/>
  <c r="A70" i="31"/>
  <c r="C69" i="31"/>
  <c r="H37" i="31"/>
  <c r="F37" i="31"/>
  <c r="B69" i="32"/>
  <c r="A70" i="32"/>
  <c r="C69" i="32"/>
  <c r="G37" i="32"/>
  <c r="E37" i="32"/>
  <c r="A62" i="28"/>
  <c r="C61" i="28"/>
  <c r="B61" i="28"/>
  <c r="G35" i="28"/>
  <c r="E35" i="28"/>
  <c r="G31" i="26"/>
  <c r="E31" i="26"/>
  <c r="B51" i="26"/>
  <c r="A52" i="26"/>
  <c r="C51" i="26"/>
  <c r="C51" i="25"/>
  <c r="B51" i="25"/>
  <c r="A52" i="25"/>
  <c r="G31" i="25"/>
  <c r="E31" i="25"/>
  <c r="A70" i="33" l="1"/>
  <c r="C69" i="33"/>
  <c r="B69" i="33"/>
  <c r="E38" i="33"/>
  <c r="G38" i="33"/>
  <c r="H37" i="32"/>
  <c r="F37" i="32"/>
  <c r="B70" i="31"/>
  <c r="A71" i="31"/>
  <c r="C70" i="31"/>
  <c r="B70" i="32"/>
  <c r="C70" i="32"/>
  <c r="A71" i="32"/>
  <c r="D38" i="31"/>
  <c r="H35" i="28"/>
  <c r="F35" i="28"/>
  <c r="A63" i="28"/>
  <c r="C62" i="28"/>
  <c r="B62" i="28"/>
  <c r="H31" i="26"/>
  <c r="F31" i="26"/>
  <c r="B52" i="26"/>
  <c r="C52" i="26"/>
  <c r="A53" i="26"/>
  <c r="H31" i="25"/>
  <c r="F31" i="25"/>
  <c r="C52" i="25"/>
  <c r="B52" i="25"/>
  <c r="A53" i="25"/>
  <c r="C70" i="33" l="1"/>
  <c r="B70" i="33"/>
  <c r="A71" i="33"/>
  <c r="H38" i="33"/>
  <c r="F38" i="33"/>
  <c r="B71" i="32"/>
  <c r="C71" i="32"/>
  <c r="A72" i="32"/>
  <c r="A72" i="31"/>
  <c r="C71" i="31"/>
  <c r="B71" i="31"/>
  <c r="D38" i="32"/>
  <c r="G38" i="31"/>
  <c r="E38" i="31"/>
  <c r="A64" i="28"/>
  <c r="C63" i="28"/>
  <c r="B63" i="28"/>
  <c r="D36" i="28"/>
  <c r="D32" i="26"/>
  <c r="B53" i="26"/>
  <c r="A54" i="26"/>
  <c r="C53" i="26"/>
  <c r="C53" i="25"/>
  <c r="B53" i="25"/>
  <c r="A54" i="25"/>
  <c r="D32" i="25"/>
  <c r="C71" i="33" l="1"/>
  <c r="B71" i="33"/>
  <c r="A72" i="33"/>
  <c r="D39" i="33"/>
  <c r="G39" i="33" s="1"/>
  <c r="A73" i="31"/>
  <c r="C72" i="31"/>
  <c r="B72" i="31"/>
  <c r="E38" i="32"/>
  <c r="G38" i="32"/>
  <c r="C72" i="32"/>
  <c r="A73" i="32"/>
  <c r="B72" i="32"/>
  <c r="H38" i="31"/>
  <c r="F38" i="31"/>
  <c r="G36" i="28"/>
  <c r="E36" i="28"/>
  <c r="A65" i="28"/>
  <c r="C64" i="28"/>
  <c r="B64" i="28"/>
  <c r="B54" i="26"/>
  <c r="A55" i="26"/>
  <c r="C54" i="26"/>
  <c r="G32" i="26"/>
  <c r="E32" i="26"/>
  <c r="G32" i="25"/>
  <c r="E32" i="25"/>
  <c r="C54" i="25"/>
  <c r="B54" i="25"/>
  <c r="A55" i="25"/>
  <c r="C72" i="33" l="1"/>
  <c r="B72" i="33"/>
  <c r="A73" i="33"/>
  <c r="C39" i="33"/>
  <c r="E39" i="33" s="1"/>
  <c r="H38" i="32"/>
  <c r="F38" i="32"/>
  <c r="B73" i="32"/>
  <c r="C73" i="32"/>
  <c r="A74" i="32"/>
  <c r="D39" i="31"/>
  <c r="B73" i="31"/>
  <c r="A74" i="31"/>
  <c r="C73" i="31"/>
  <c r="A66" i="28"/>
  <c r="C65" i="28"/>
  <c r="B65" i="28"/>
  <c r="H36" i="28"/>
  <c r="F36" i="28"/>
  <c r="B55" i="26"/>
  <c r="C55" i="26"/>
  <c r="A56" i="26"/>
  <c r="H32" i="26"/>
  <c r="F32" i="26"/>
  <c r="C55" i="25"/>
  <c r="B55" i="25"/>
  <c r="A56" i="25"/>
  <c r="H32" i="25"/>
  <c r="F32" i="25"/>
  <c r="C73" i="33" l="1"/>
  <c r="B73" i="33"/>
  <c r="A74" i="33"/>
  <c r="H39" i="33"/>
  <c r="F39" i="33"/>
  <c r="G39" i="31"/>
  <c r="E39" i="31"/>
  <c r="D39" i="32"/>
  <c r="A75" i="31"/>
  <c r="C74" i="31"/>
  <c r="B74" i="31"/>
  <c r="A75" i="32"/>
  <c r="B74" i="32"/>
  <c r="C74" i="32"/>
  <c r="D37" i="28"/>
  <c r="A67" i="28"/>
  <c r="C66" i="28"/>
  <c r="B66" i="28"/>
  <c r="B56" i="26"/>
  <c r="A57" i="26"/>
  <c r="C56" i="26"/>
  <c r="D33" i="26"/>
  <c r="G24" i="20" s="1"/>
  <c r="D33" i="25"/>
  <c r="G23" i="20" s="1"/>
  <c r="C56" i="25"/>
  <c r="B56" i="25"/>
  <c r="A57" i="25"/>
  <c r="C74" i="33" l="1"/>
  <c r="B74" i="33"/>
  <c r="A75" i="33"/>
  <c r="D40" i="33"/>
  <c r="A76" i="32"/>
  <c r="B75" i="32"/>
  <c r="C75" i="32"/>
  <c r="E39" i="32"/>
  <c r="G39" i="32"/>
  <c r="H39" i="31"/>
  <c r="F39" i="31"/>
  <c r="A76" i="31"/>
  <c r="C75" i="31"/>
  <c r="B75" i="31"/>
  <c r="C33" i="26"/>
  <c r="E33" i="26" s="1"/>
  <c r="H24" i="20" s="1"/>
  <c r="A68" i="28"/>
  <c r="C67" i="28"/>
  <c r="B67" i="28"/>
  <c r="E37" i="28"/>
  <c r="G37" i="28"/>
  <c r="B57" i="26"/>
  <c r="A58" i="26"/>
  <c r="C57" i="26"/>
  <c r="G33" i="26"/>
  <c r="B57" i="25"/>
  <c r="A58" i="25"/>
  <c r="G33" i="25"/>
  <c r="E33" i="25"/>
  <c r="H23" i="20" s="1"/>
  <c r="C24" i="13" l="1"/>
  <c r="C27" i="13"/>
  <c r="D27" i="13" s="1"/>
  <c r="E27" i="13" s="1"/>
  <c r="F27" i="13" s="1"/>
  <c r="G27" i="13" s="1"/>
  <c r="H27" i="13" s="1"/>
  <c r="I27" i="13" s="1"/>
  <c r="J27" i="13" s="1"/>
  <c r="K27" i="13" s="1"/>
  <c r="L27" i="13" s="1"/>
  <c r="M27" i="13" s="1"/>
  <c r="N27" i="13" s="1"/>
  <c r="B75" i="33"/>
  <c r="A76" i="33"/>
  <c r="C75" i="33"/>
  <c r="G40" i="33"/>
  <c r="E40" i="33"/>
  <c r="H39" i="32"/>
  <c r="F39" i="32"/>
  <c r="D40" i="31"/>
  <c r="A77" i="31"/>
  <c r="B76" i="31"/>
  <c r="C76" i="31"/>
  <c r="A77" i="32"/>
  <c r="B76" i="32"/>
  <c r="C76" i="32"/>
  <c r="C58" i="25"/>
  <c r="H37" i="28"/>
  <c r="F37" i="28"/>
  <c r="A69" i="28"/>
  <c r="C68" i="28"/>
  <c r="B68" i="28"/>
  <c r="B58" i="26"/>
  <c r="C58" i="26"/>
  <c r="A59" i="26"/>
  <c r="H33" i="26"/>
  <c r="F33" i="26"/>
  <c r="H33" i="25"/>
  <c r="F33" i="25"/>
  <c r="B58" i="25"/>
  <c r="A59" i="25"/>
  <c r="D24" i="13" l="1"/>
  <c r="E24" i="13" s="1"/>
  <c r="F24" i="13" s="1"/>
  <c r="G24" i="13" s="1"/>
  <c r="H24" i="13" s="1"/>
  <c r="I24" i="13" s="1"/>
  <c r="J24" i="13" s="1"/>
  <c r="K24" i="13" s="1"/>
  <c r="L24" i="13" s="1"/>
  <c r="M24" i="13" s="1"/>
  <c r="N24" i="13" s="1"/>
  <c r="D50" i="8"/>
  <c r="C76" i="33"/>
  <c r="B76" i="33"/>
  <c r="A77" i="33"/>
  <c r="H40" i="33"/>
  <c r="F40" i="33"/>
  <c r="C77" i="32"/>
  <c r="B77" i="32"/>
  <c r="A78" i="32"/>
  <c r="D40" i="32"/>
  <c r="E40" i="31"/>
  <c r="G40" i="31"/>
  <c r="B77" i="31"/>
  <c r="C77" i="31"/>
  <c r="A78" i="31"/>
  <c r="A70" i="28"/>
  <c r="B69" i="28"/>
  <c r="D38" i="28"/>
  <c r="B59" i="26"/>
  <c r="C59" i="26"/>
  <c r="A60" i="26"/>
  <c r="D34" i="26"/>
  <c r="D34" i="25"/>
  <c r="C59" i="25"/>
  <c r="B59" i="25"/>
  <c r="A60" i="25"/>
  <c r="D51" i="8" l="1"/>
  <c r="D41" i="33"/>
  <c r="A78" i="33"/>
  <c r="C77" i="33"/>
  <c r="B77" i="33"/>
  <c r="G40" i="32"/>
  <c r="E40" i="32"/>
  <c r="A79" i="32"/>
  <c r="B78" i="32"/>
  <c r="C78" i="32"/>
  <c r="C78" i="31"/>
  <c r="A79" i="31"/>
  <c r="B78" i="31"/>
  <c r="H40" i="31"/>
  <c r="F40" i="31"/>
  <c r="O24" i="13"/>
  <c r="A71" i="28"/>
  <c r="C70" i="28"/>
  <c r="B70" i="28"/>
  <c r="G38" i="28"/>
  <c r="E38" i="28"/>
  <c r="B60" i="26"/>
  <c r="A61" i="26"/>
  <c r="C60" i="26"/>
  <c r="G34" i="26"/>
  <c r="E34" i="26"/>
  <c r="A61" i="25"/>
  <c r="C60" i="25"/>
  <c r="B60" i="25"/>
  <c r="G34" i="25"/>
  <c r="E34" i="25"/>
  <c r="D52" i="8" l="1"/>
  <c r="G41" i="33"/>
  <c r="E41" i="33"/>
  <c r="B78" i="33"/>
  <c r="C78" i="33"/>
  <c r="A79" i="33"/>
  <c r="A80" i="31"/>
  <c r="C79" i="31"/>
  <c r="B79" i="31"/>
  <c r="B79" i="32"/>
  <c r="C79" i="32"/>
  <c r="A80" i="32"/>
  <c r="D41" i="31"/>
  <c r="H40" i="32"/>
  <c r="F40" i="32"/>
  <c r="H38" i="28"/>
  <c r="F38" i="28"/>
  <c r="A72" i="28"/>
  <c r="C71" i="28"/>
  <c r="B71" i="28"/>
  <c r="B61" i="26"/>
  <c r="A62" i="26"/>
  <c r="C61" i="26"/>
  <c r="H34" i="26"/>
  <c r="F34" i="26"/>
  <c r="H34" i="25"/>
  <c r="F34" i="25"/>
  <c r="A62" i="25"/>
  <c r="C61" i="25"/>
  <c r="B61" i="25"/>
  <c r="D53" i="8" l="1"/>
  <c r="H41" i="33"/>
  <c r="F41" i="33"/>
  <c r="C79" i="33"/>
  <c r="B79" i="33"/>
  <c r="A80" i="33"/>
  <c r="E41" i="31"/>
  <c r="G41" i="31"/>
  <c r="D41" i="32"/>
  <c r="A81" i="32"/>
  <c r="B80" i="32"/>
  <c r="C80" i="32"/>
  <c r="A81" i="31"/>
  <c r="B80" i="31"/>
  <c r="C80" i="31"/>
  <c r="A73" i="28"/>
  <c r="C72" i="28"/>
  <c r="B72" i="28"/>
  <c r="D39" i="28"/>
  <c r="C39" i="28" s="1"/>
  <c r="B62" i="26"/>
  <c r="C62" i="26"/>
  <c r="A63" i="26"/>
  <c r="D35" i="26"/>
  <c r="A63" i="25"/>
  <c r="C62" i="25"/>
  <c r="B62" i="25"/>
  <c r="D35" i="25"/>
  <c r="D54" i="8" l="1"/>
  <c r="C80" i="33"/>
  <c r="B80" i="33"/>
  <c r="A81" i="33"/>
  <c r="D42" i="33"/>
  <c r="B81" i="31"/>
  <c r="A82" i="31"/>
  <c r="G41" i="32"/>
  <c r="E41" i="32"/>
  <c r="A82" i="32"/>
  <c r="B81" i="32"/>
  <c r="H41" i="31"/>
  <c r="F41" i="31"/>
  <c r="G39" i="28"/>
  <c r="E39" i="28"/>
  <c r="A74" i="28"/>
  <c r="C73" i="28"/>
  <c r="B73" i="28"/>
  <c r="B63" i="26"/>
  <c r="A64" i="26"/>
  <c r="C63" i="26"/>
  <c r="G35" i="26"/>
  <c r="E35" i="26"/>
  <c r="A64" i="25"/>
  <c r="B63" i="25"/>
  <c r="G35" i="25"/>
  <c r="E35" i="25"/>
  <c r="D55" i="8" l="1"/>
  <c r="B81" i="33"/>
  <c r="A82" i="33"/>
  <c r="G42" i="33"/>
  <c r="E42" i="33"/>
  <c r="H82" i="32"/>
  <c r="E82" i="32"/>
  <c r="G82" i="32"/>
  <c r="B82" i="32"/>
  <c r="D82" i="32"/>
  <c r="A83" i="32"/>
  <c r="F82" i="32"/>
  <c r="C82" i="32"/>
  <c r="D42" i="31"/>
  <c r="H41" i="32"/>
  <c r="F41" i="32"/>
  <c r="F82" i="31"/>
  <c r="G82" i="31"/>
  <c r="A83" i="31"/>
  <c r="C82" i="31"/>
  <c r="B82" i="31"/>
  <c r="H82" i="31"/>
  <c r="D82" i="31"/>
  <c r="E82" i="31"/>
  <c r="A75" i="28"/>
  <c r="C74" i="28"/>
  <c r="B74" i="28"/>
  <c r="H39" i="28"/>
  <c r="F39" i="28"/>
  <c r="H35" i="26"/>
  <c r="F35" i="26"/>
  <c r="B64" i="26"/>
  <c r="A65" i="26"/>
  <c r="C64" i="26"/>
  <c r="H35" i="25"/>
  <c r="F35" i="25"/>
  <c r="A65" i="25"/>
  <c r="C64" i="25"/>
  <c r="B64" i="25"/>
  <c r="D56" i="8" l="1"/>
  <c r="E82" i="33"/>
  <c r="F82" i="33"/>
  <c r="H82" i="33"/>
  <c r="C82" i="33"/>
  <c r="D82" i="33"/>
  <c r="B82" i="33"/>
  <c r="A83" i="33"/>
  <c r="G82" i="33"/>
  <c r="H42" i="33"/>
  <c r="F42" i="33"/>
  <c r="G42" i="31"/>
  <c r="E42" i="31"/>
  <c r="D42" i="32"/>
  <c r="H83" i="32"/>
  <c r="E83" i="32"/>
  <c r="D83" i="32"/>
  <c r="A84" i="32"/>
  <c r="F83" i="32"/>
  <c r="G83" i="32"/>
  <c r="B83" i="32"/>
  <c r="C83" i="32"/>
  <c r="F83" i="31"/>
  <c r="G83" i="31"/>
  <c r="B83" i="31"/>
  <c r="H83" i="31"/>
  <c r="A84" i="31"/>
  <c r="D83" i="31"/>
  <c r="E83" i="31"/>
  <c r="C83" i="31"/>
  <c r="D40" i="28"/>
  <c r="A76" i="28"/>
  <c r="C75" i="28"/>
  <c r="B75" i="28"/>
  <c r="B65" i="26"/>
  <c r="A66" i="26"/>
  <c r="C65" i="26"/>
  <c r="D36" i="26"/>
  <c r="D36" i="25"/>
  <c r="A66" i="25"/>
  <c r="C65" i="25"/>
  <c r="B65" i="25"/>
  <c r="D57" i="8" l="1"/>
  <c r="D83" i="33"/>
  <c r="B83" i="33"/>
  <c r="A84" i="33"/>
  <c r="G83" i="33"/>
  <c r="E83" i="33"/>
  <c r="F83" i="33"/>
  <c r="H83" i="33"/>
  <c r="C83" i="33"/>
  <c r="D43" i="33"/>
  <c r="H84" i="32"/>
  <c r="E84" i="32"/>
  <c r="B84" i="32"/>
  <c r="D84" i="32"/>
  <c r="A85" i="32"/>
  <c r="F84" i="32"/>
  <c r="G84" i="32"/>
  <c r="C84" i="32"/>
  <c r="E42" i="32"/>
  <c r="G42" i="32"/>
  <c r="H42" i="31"/>
  <c r="F42" i="31"/>
  <c r="B84" i="31"/>
  <c r="H84" i="31"/>
  <c r="E84" i="31"/>
  <c r="F84" i="31"/>
  <c r="A85" i="31"/>
  <c r="D84" i="31"/>
  <c r="C84" i="31"/>
  <c r="G84" i="31"/>
  <c r="A77" i="28"/>
  <c r="C76" i="28"/>
  <c r="B76" i="28"/>
  <c r="G40" i="28"/>
  <c r="E40" i="28"/>
  <c r="B66" i="26"/>
  <c r="A67" i="26"/>
  <c r="C66" i="26"/>
  <c r="G36" i="26"/>
  <c r="E36" i="26"/>
  <c r="G36" i="25"/>
  <c r="E36" i="25"/>
  <c r="A67" i="25"/>
  <c r="C66" i="25"/>
  <c r="B66" i="25"/>
  <c r="D58" i="8" l="1"/>
  <c r="A85" i="33"/>
  <c r="G84" i="33"/>
  <c r="E84" i="33"/>
  <c r="F84" i="33"/>
  <c r="H84" i="33"/>
  <c r="C84" i="33"/>
  <c r="D84" i="33"/>
  <c r="B84" i="33"/>
  <c r="E43" i="33"/>
  <c r="G43" i="33"/>
  <c r="F85" i="31"/>
  <c r="G85" i="31"/>
  <c r="B85" i="31"/>
  <c r="H85" i="31"/>
  <c r="A86" i="31"/>
  <c r="D85" i="31"/>
  <c r="E85" i="31"/>
  <c r="C85" i="31"/>
  <c r="D43" i="31"/>
  <c r="H42" i="32"/>
  <c r="F42" i="32"/>
  <c r="F85" i="32"/>
  <c r="G85" i="32"/>
  <c r="B85" i="32"/>
  <c r="C85" i="32"/>
  <c r="H85" i="32"/>
  <c r="A86" i="32"/>
  <c r="D85" i="32"/>
  <c r="E85" i="32"/>
  <c r="H40" i="28"/>
  <c r="F40" i="28"/>
  <c r="A78" i="28"/>
  <c r="C77" i="28"/>
  <c r="B77" i="28"/>
  <c r="A68" i="26"/>
  <c r="B67" i="26"/>
  <c r="C67" i="26"/>
  <c r="H36" i="26"/>
  <c r="F36" i="26"/>
  <c r="A68" i="25"/>
  <c r="C67" i="25"/>
  <c r="B67" i="25"/>
  <c r="H36" i="25"/>
  <c r="F36" i="25"/>
  <c r="D59" i="8" l="1"/>
  <c r="H43" i="33"/>
  <c r="F43" i="33"/>
  <c r="E85" i="33"/>
  <c r="F85" i="33"/>
  <c r="H85" i="33"/>
  <c r="C85" i="33"/>
  <c r="D85" i="33"/>
  <c r="B85" i="33"/>
  <c r="A86" i="33"/>
  <c r="G85" i="33"/>
  <c r="D43" i="32"/>
  <c r="H86" i="32"/>
  <c r="E86" i="32"/>
  <c r="D86" i="32"/>
  <c r="A87" i="32"/>
  <c r="F86" i="32"/>
  <c r="G86" i="32"/>
  <c r="B86" i="32"/>
  <c r="C86" i="32"/>
  <c r="G43" i="31"/>
  <c r="E43" i="31"/>
  <c r="F86" i="31"/>
  <c r="G86" i="31"/>
  <c r="B86" i="31"/>
  <c r="A87" i="31"/>
  <c r="D86" i="31"/>
  <c r="H86" i="31"/>
  <c r="E86" i="31"/>
  <c r="C86" i="31"/>
  <c r="A79" i="28"/>
  <c r="C78" i="28"/>
  <c r="B78" i="28"/>
  <c r="D41" i="28"/>
  <c r="D37" i="26"/>
  <c r="B68" i="26"/>
  <c r="A69" i="26"/>
  <c r="C68" i="26"/>
  <c r="D37" i="25"/>
  <c r="A69" i="25"/>
  <c r="C68" i="25"/>
  <c r="B68" i="25"/>
  <c r="D60" i="8" l="1"/>
  <c r="D44" i="33"/>
  <c r="E86" i="33"/>
  <c r="F86" i="33"/>
  <c r="A87" i="33"/>
  <c r="G86" i="33"/>
  <c r="H86" i="33"/>
  <c r="C86" i="33"/>
  <c r="D86" i="33"/>
  <c r="B86" i="33"/>
  <c r="G43" i="32"/>
  <c r="E43" i="32"/>
  <c r="B87" i="31"/>
  <c r="H87" i="31"/>
  <c r="A88" i="31"/>
  <c r="D87" i="31"/>
  <c r="E87" i="31"/>
  <c r="C87" i="31"/>
  <c r="F87" i="31"/>
  <c r="G87" i="31"/>
  <c r="H43" i="31"/>
  <c r="F43" i="31"/>
  <c r="B87" i="32"/>
  <c r="C87" i="32"/>
  <c r="H87" i="32"/>
  <c r="A88" i="32"/>
  <c r="D87" i="32"/>
  <c r="E87" i="32"/>
  <c r="F87" i="32"/>
  <c r="G87" i="32"/>
  <c r="G41" i="28"/>
  <c r="E41" i="28"/>
  <c r="A80" i="28"/>
  <c r="C79" i="28"/>
  <c r="B79" i="28"/>
  <c r="G37" i="26"/>
  <c r="E37" i="26"/>
  <c r="B69" i="26"/>
  <c r="A70" i="26"/>
  <c r="A70" i="25"/>
  <c r="B69" i="25"/>
  <c r="G37" i="25"/>
  <c r="E37" i="25"/>
  <c r="D61" i="8" l="1"/>
  <c r="D87" i="33"/>
  <c r="F87" i="33"/>
  <c r="A88" i="33"/>
  <c r="G87" i="33"/>
  <c r="E87" i="33"/>
  <c r="C87" i="33"/>
  <c r="H87" i="33"/>
  <c r="B87" i="33"/>
  <c r="E44" i="33"/>
  <c r="G44" i="33"/>
  <c r="A89" i="31"/>
  <c r="D88" i="31"/>
  <c r="C88" i="31"/>
  <c r="F88" i="31"/>
  <c r="G88" i="31"/>
  <c r="B88" i="31"/>
  <c r="H88" i="31"/>
  <c r="E88" i="31"/>
  <c r="H88" i="32"/>
  <c r="E88" i="32"/>
  <c r="A89" i="32"/>
  <c r="D88" i="32"/>
  <c r="F88" i="32"/>
  <c r="G88" i="32"/>
  <c r="B88" i="32"/>
  <c r="C88" i="32"/>
  <c r="D44" i="31"/>
  <c r="H43" i="32"/>
  <c r="F43" i="32"/>
  <c r="A81" i="28"/>
  <c r="C80" i="28"/>
  <c r="B80" i="28"/>
  <c r="H41" i="28"/>
  <c r="F41" i="28"/>
  <c r="B70" i="26"/>
  <c r="A71" i="26"/>
  <c r="C70" i="26"/>
  <c r="H37" i="26"/>
  <c r="F37" i="26"/>
  <c r="H37" i="25"/>
  <c r="F37" i="25"/>
  <c r="A71" i="25"/>
  <c r="C70" i="25"/>
  <c r="B70" i="25"/>
  <c r="H44" i="33" l="1"/>
  <c r="F44" i="33"/>
  <c r="D88" i="33"/>
  <c r="B88" i="33"/>
  <c r="A89" i="33"/>
  <c r="G88" i="33"/>
  <c r="E88" i="33"/>
  <c r="C88" i="33"/>
  <c r="H88" i="33"/>
  <c r="F88" i="33"/>
  <c r="D44" i="32"/>
  <c r="H89" i="32"/>
  <c r="A90" i="32"/>
  <c r="D89" i="32"/>
  <c r="E89" i="32"/>
  <c r="F89" i="32"/>
  <c r="G89" i="32"/>
  <c r="B89" i="32"/>
  <c r="C89" i="32"/>
  <c r="G44" i="31"/>
  <c r="E44" i="31"/>
  <c r="A90" i="31"/>
  <c r="C89" i="31"/>
  <c r="E89" i="31"/>
  <c r="D89" i="31"/>
  <c r="F89" i="31"/>
  <c r="G89" i="31"/>
  <c r="B89" i="31"/>
  <c r="H89" i="31"/>
  <c r="D42" i="28"/>
  <c r="A82" i="28"/>
  <c r="B81" i="28"/>
  <c r="D38" i="26"/>
  <c r="B71" i="26"/>
  <c r="A72" i="26"/>
  <c r="C71" i="26"/>
  <c r="A72" i="25"/>
  <c r="C71" i="25"/>
  <c r="B71" i="25"/>
  <c r="D38" i="25"/>
  <c r="D45" i="33" l="1"/>
  <c r="I25" i="20" s="1"/>
  <c r="E89" i="33"/>
  <c r="C89" i="33"/>
  <c r="H89" i="33"/>
  <c r="B89" i="33"/>
  <c r="F89" i="33"/>
  <c r="D89" i="33"/>
  <c r="A90" i="33"/>
  <c r="G89" i="33"/>
  <c r="H44" i="31"/>
  <c r="F44" i="31"/>
  <c r="B90" i="32"/>
  <c r="C90" i="32"/>
  <c r="H90" i="32"/>
  <c r="E90" i="32"/>
  <c r="D90" i="32"/>
  <c r="A91" i="32"/>
  <c r="F90" i="32"/>
  <c r="G90" i="32"/>
  <c r="F90" i="31"/>
  <c r="G90" i="31"/>
  <c r="B90" i="31"/>
  <c r="H90" i="31"/>
  <c r="A91" i="31"/>
  <c r="D90" i="31"/>
  <c r="E90" i="31"/>
  <c r="C90" i="31"/>
  <c r="E44" i="32"/>
  <c r="G44" i="32"/>
  <c r="A83" i="28"/>
  <c r="E82" i="28"/>
  <c r="G82" i="28"/>
  <c r="C82" i="28"/>
  <c r="H82" i="28"/>
  <c r="F82" i="28"/>
  <c r="D82" i="28"/>
  <c r="B82" i="28"/>
  <c r="E42" i="28"/>
  <c r="G42" i="28"/>
  <c r="B72" i="26"/>
  <c r="A73" i="26"/>
  <c r="C72" i="26"/>
  <c r="G38" i="26"/>
  <c r="E38" i="26"/>
  <c r="G38" i="25"/>
  <c r="E38" i="25"/>
  <c r="A73" i="25"/>
  <c r="C72" i="25"/>
  <c r="B72" i="25"/>
  <c r="G45" i="33" l="1"/>
  <c r="E45" i="33"/>
  <c r="J25" i="20" s="1"/>
  <c r="E90" i="33"/>
  <c r="C90" i="33"/>
  <c r="F90" i="33"/>
  <c r="H90" i="33"/>
  <c r="B90" i="33"/>
  <c r="D90" i="33"/>
  <c r="A91" i="33"/>
  <c r="G90" i="33"/>
  <c r="B91" i="32"/>
  <c r="C91" i="32"/>
  <c r="H91" i="32"/>
  <c r="A92" i="32"/>
  <c r="D91" i="32"/>
  <c r="E91" i="32"/>
  <c r="F91" i="32"/>
  <c r="G91" i="32"/>
  <c r="E91" i="31"/>
  <c r="C91" i="31"/>
  <c r="F91" i="31"/>
  <c r="G91" i="31"/>
  <c r="B91" i="31"/>
  <c r="H91" i="31"/>
  <c r="A92" i="31"/>
  <c r="D91" i="31"/>
  <c r="D45" i="31"/>
  <c r="I22" i="20" s="1"/>
  <c r="H44" i="32"/>
  <c r="F44" i="32"/>
  <c r="H42" i="28"/>
  <c r="F42" i="28"/>
  <c r="A84" i="28"/>
  <c r="E83" i="28"/>
  <c r="G83" i="28"/>
  <c r="C83" i="28"/>
  <c r="H83" i="28"/>
  <c r="F83" i="28"/>
  <c r="D83" i="28"/>
  <c r="B83" i="28"/>
  <c r="H38" i="26"/>
  <c r="F38" i="26"/>
  <c r="B73" i="26"/>
  <c r="A74" i="26"/>
  <c r="C73" i="26"/>
  <c r="A74" i="25"/>
  <c r="B73" i="25"/>
  <c r="H38" i="25"/>
  <c r="F38" i="25"/>
  <c r="H45" i="33" l="1"/>
  <c r="F45" i="33"/>
  <c r="A92" i="33"/>
  <c r="G91" i="33"/>
  <c r="E91" i="33"/>
  <c r="C91" i="33"/>
  <c r="H91" i="33"/>
  <c r="B91" i="33"/>
  <c r="D91" i="33"/>
  <c r="F91" i="33"/>
  <c r="B92" i="32"/>
  <c r="C92" i="32"/>
  <c r="D92" i="32"/>
  <c r="F92" i="32"/>
  <c r="G92" i="32"/>
  <c r="H92" i="32"/>
  <c r="E92" i="32"/>
  <c r="A93" i="32"/>
  <c r="E92" i="31"/>
  <c r="C92" i="31"/>
  <c r="B92" i="31"/>
  <c r="A93" i="31"/>
  <c r="D92" i="31"/>
  <c r="F92" i="31"/>
  <c r="G92" i="31"/>
  <c r="H92" i="31"/>
  <c r="D45" i="32"/>
  <c r="I21" i="20" s="1"/>
  <c r="G45" i="31"/>
  <c r="E45" i="31"/>
  <c r="J22" i="20" s="1"/>
  <c r="A85" i="28"/>
  <c r="E84" i="28"/>
  <c r="G84" i="28"/>
  <c r="C84" i="28"/>
  <c r="H84" i="28"/>
  <c r="F84" i="28"/>
  <c r="D84" i="28"/>
  <c r="B84" i="28"/>
  <c r="D43" i="28"/>
  <c r="D39" i="26"/>
  <c r="B74" i="26"/>
  <c r="A75" i="26"/>
  <c r="C74" i="26"/>
  <c r="D39" i="25"/>
  <c r="A75" i="25"/>
  <c r="C74" i="25"/>
  <c r="B74" i="25"/>
  <c r="A93" i="33" l="1"/>
  <c r="G92" i="33"/>
  <c r="H92" i="33"/>
  <c r="B92" i="33"/>
  <c r="D92" i="33"/>
  <c r="E92" i="33"/>
  <c r="C92" i="33"/>
  <c r="F92" i="33"/>
  <c r="D46" i="33"/>
  <c r="B93" i="32"/>
  <c r="C93" i="32"/>
  <c r="H93" i="32"/>
  <c r="A94" i="32"/>
  <c r="D93" i="32"/>
  <c r="E93" i="32"/>
  <c r="F93" i="32"/>
  <c r="G93" i="32"/>
  <c r="H45" i="31"/>
  <c r="F45" i="31"/>
  <c r="F93" i="31"/>
  <c r="G93" i="31"/>
  <c r="B93" i="31"/>
  <c r="H93" i="31"/>
  <c r="A94" i="31"/>
  <c r="C93" i="31"/>
  <c r="E93" i="31"/>
  <c r="D93" i="31"/>
  <c r="E45" i="32"/>
  <c r="J21" i="20" s="1"/>
  <c r="G45" i="32"/>
  <c r="G39" i="26"/>
  <c r="E43" i="28"/>
  <c r="G43" i="28"/>
  <c r="A86" i="28"/>
  <c r="E85" i="28"/>
  <c r="G85" i="28"/>
  <c r="C85" i="28"/>
  <c r="H85" i="28"/>
  <c r="F85" i="28"/>
  <c r="D85" i="28"/>
  <c r="B85" i="28"/>
  <c r="B75" i="26"/>
  <c r="A76" i="26"/>
  <c r="C75" i="26"/>
  <c r="C39" i="26"/>
  <c r="E39" i="26" s="1"/>
  <c r="A76" i="25"/>
  <c r="C75" i="25"/>
  <c r="B75" i="25"/>
  <c r="G39" i="25"/>
  <c r="E39" i="25"/>
  <c r="E46" i="33" l="1"/>
  <c r="G46" i="33"/>
  <c r="E93" i="33"/>
  <c r="C93" i="33"/>
  <c r="F93" i="33"/>
  <c r="H93" i="33"/>
  <c r="B93" i="33"/>
  <c r="D93" i="33"/>
  <c r="A94" i="33"/>
  <c r="G93" i="33"/>
  <c r="B94" i="32"/>
  <c r="C94" i="32"/>
  <c r="H94" i="32"/>
  <c r="E94" i="32"/>
  <c r="D94" i="32"/>
  <c r="A95" i="32"/>
  <c r="F94" i="32"/>
  <c r="G94" i="32"/>
  <c r="H45" i="32"/>
  <c r="F45" i="32"/>
  <c r="B94" i="31"/>
  <c r="H94" i="31"/>
  <c r="C94" i="31"/>
  <c r="A95" i="31"/>
  <c r="D94" i="31"/>
  <c r="E94" i="31"/>
  <c r="F94" i="31"/>
  <c r="G94" i="31"/>
  <c r="D46" i="31"/>
  <c r="A87" i="28"/>
  <c r="E86" i="28"/>
  <c r="G86" i="28"/>
  <c r="C86" i="28"/>
  <c r="H86" i="28"/>
  <c r="F86" i="28"/>
  <c r="D86" i="28"/>
  <c r="B86" i="28"/>
  <c r="H43" i="28"/>
  <c r="F43" i="28"/>
  <c r="H39" i="26"/>
  <c r="F39" i="26"/>
  <c r="B76" i="26"/>
  <c r="A77" i="26"/>
  <c r="C76" i="26"/>
  <c r="H39" i="25"/>
  <c r="F39" i="25"/>
  <c r="A77" i="25"/>
  <c r="C76" i="25"/>
  <c r="B76" i="25"/>
  <c r="F94" i="33" l="1"/>
  <c r="H94" i="33"/>
  <c r="B94" i="33"/>
  <c r="D94" i="33"/>
  <c r="A95" i="33"/>
  <c r="G94" i="33"/>
  <c r="E94" i="33"/>
  <c r="C94" i="33"/>
  <c r="H46" i="33"/>
  <c r="F46" i="33"/>
  <c r="E46" i="31"/>
  <c r="G46" i="31"/>
  <c r="H95" i="31"/>
  <c r="E95" i="31"/>
  <c r="A96" i="31"/>
  <c r="G95" i="31"/>
  <c r="F95" i="31"/>
  <c r="D95" i="31"/>
  <c r="B95" i="31"/>
  <c r="C95" i="31"/>
  <c r="D46" i="32"/>
  <c r="F95" i="32"/>
  <c r="G95" i="32"/>
  <c r="B95" i="32"/>
  <c r="C95" i="32"/>
  <c r="H95" i="32"/>
  <c r="A96" i="32"/>
  <c r="D95" i="32"/>
  <c r="E95" i="32"/>
  <c r="D44" i="28"/>
  <c r="A88" i="28"/>
  <c r="E87" i="28"/>
  <c r="G87" i="28"/>
  <c r="C87" i="28"/>
  <c r="H87" i="28"/>
  <c r="F87" i="28"/>
  <c r="D87" i="28"/>
  <c r="B87" i="28"/>
  <c r="D40" i="26"/>
  <c r="B77" i="26"/>
  <c r="A78" i="26"/>
  <c r="C77" i="26"/>
  <c r="A78" i="25"/>
  <c r="C77" i="25"/>
  <c r="B77" i="25"/>
  <c r="D40" i="25"/>
  <c r="D47" i="33" l="1"/>
  <c r="A96" i="33"/>
  <c r="G95" i="33"/>
  <c r="H95" i="33"/>
  <c r="B95" i="33"/>
  <c r="D95" i="33"/>
  <c r="E95" i="33"/>
  <c r="C95" i="33"/>
  <c r="F95" i="33"/>
  <c r="E46" i="32"/>
  <c r="G46" i="32"/>
  <c r="F96" i="32"/>
  <c r="G96" i="32"/>
  <c r="H96" i="32"/>
  <c r="E96" i="32"/>
  <c r="A97" i="32"/>
  <c r="B96" i="32"/>
  <c r="C96" i="32"/>
  <c r="D96" i="32"/>
  <c r="C96" i="31"/>
  <c r="A97" i="31"/>
  <c r="D96" i="31"/>
  <c r="B96" i="31"/>
  <c r="H96" i="31"/>
  <c r="F96" i="31"/>
  <c r="E96" i="31"/>
  <c r="G96" i="31"/>
  <c r="H46" i="31"/>
  <c r="F46" i="31"/>
  <c r="A89" i="28"/>
  <c r="E88" i="28"/>
  <c r="G88" i="28"/>
  <c r="C88" i="28"/>
  <c r="H88" i="28"/>
  <c r="F88" i="28"/>
  <c r="D88" i="28"/>
  <c r="B88" i="28"/>
  <c r="G44" i="28"/>
  <c r="E44" i="28"/>
  <c r="E40" i="26"/>
  <c r="G40" i="26"/>
  <c r="B78" i="26"/>
  <c r="A79" i="26"/>
  <c r="C78" i="26"/>
  <c r="G40" i="25"/>
  <c r="E40" i="25"/>
  <c r="A79" i="25"/>
  <c r="C78" i="25"/>
  <c r="B78" i="25"/>
  <c r="A97" i="33" l="1"/>
  <c r="E96" i="33"/>
  <c r="C96" i="33"/>
  <c r="F96" i="33"/>
  <c r="H96" i="33"/>
  <c r="B96" i="33"/>
  <c r="D96" i="33"/>
  <c r="G96" i="33"/>
  <c r="G47" i="33"/>
  <c r="E47" i="33"/>
  <c r="D47" i="31"/>
  <c r="H97" i="31"/>
  <c r="F97" i="31"/>
  <c r="D97" i="31"/>
  <c r="C97" i="31"/>
  <c r="E97" i="31"/>
  <c r="B97" i="31"/>
  <c r="G97" i="31"/>
  <c r="A98" i="31"/>
  <c r="F97" i="32"/>
  <c r="G97" i="32"/>
  <c r="B97" i="32"/>
  <c r="C97" i="32"/>
  <c r="E97" i="32"/>
  <c r="H97" i="32"/>
  <c r="A98" i="32"/>
  <c r="D97" i="32"/>
  <c r="H46" i="32"/>
  <c r="F46" i="32"/>
  <c r="H44" i="28"/>
  <c r="F44" i="28"/>
  <c r="A90" i="28"/>
  <c r="E89" i="28"/>
  <c r="G89" i="28"/>
  <c r="C89" i="28"/>
  <c r="H89" i="28"/>
  <c r="F89" i="28"/>
  <c r="D89" i="28"/>
  <c r="B89" i="28"/>
  <c r="H40" i="26"/>
  <c r="F40" i="26"/>
  <c r="B79" i="26"/>
  <c r="A80" i="26"/>
  <c r="C79" i="26"/>
  <c r="A80" i="25"/>
  <c r="C79" i="25"/>
  <c r="B79" i="25"/>
  <c r="H40" i="25"/>
  <c r="F40" i="25"/>
  <c r="H47" i="33" l="1"/>
  <c r="F47" i="33"/>
  <c r="A98" i="33"/>
  <c r="G97" i="33"/>
  <c r="B97" i="33"/>
  <c r="D97" i="33"/>
  <c r="E97" i="33"/>
  <c r="C97" i="33"/>
  <c r="F97" i="33"/>
  <c r="H97" i="33"/>
  <c r="D47" i="32"/>
  <c r="G98" i="31"/>
  <c r="B98" i="31"/>
  <c r="H98" i="31"/>
  <c r="D98" i="31"/>
  <c r="C98" i="31"/>
  <c r="A99" i="31"/>
  <c r="F98" i="31"/>
  <c r="E98" i="31"/>
  <c r="G98" i="32"/>
  <c r="D98" i="32"/>
  <c r="H98" i="32"/>
  <c r="B98" i="32"/>
  <c r="F98" i="32"/>
  <c r="A99" i="32"/>
  <c r="C98" i="32"/>
  <c r="E98" i="32"/>
  <c r="G47" i="31"/>
  <c r="E47" i="31"/>
  <c r="A91" i="28"/>
  <c r="E90" i="28"/>
  <c r="G90" i="28"/>
  <c r="C90" i="28"/>
  <c r="H90" i="28"/>
  <c r="F90" i="28"/>
  <c r="D90" i="28"/>
  <c r="B90" i="28"/>
  <c r="D45" i="28"/>
  <c r="I27" i="20" s="1"/>
  <c r="D41" i="26"/>
  <c r="B80" i="26"/>
  <c r="A81" i="26"/>
  <c r="C80" i="26"/>
  <c r="D41" i="25"/>
  <c r="A81" i="25"/>
  <c r="C80" i="25"/>
  <c r="B80" i="25"/>
  <c r="C45" i="28" l="1"/>
  <c r="E45" i="28" s="1"/>
  <c r="D48" i="33"/>
  <c r="B98" i="33"/>
  <c r="D98" i="33"/>
  <c r="G98" i="33"/>
  <c r="C98" i="33"/>
  <c r="F98" i="33"/>
  <c r="A99" i="33"/>
  <c r="E98" i="33"/>
  <c r="H98" i="33"/>
  <c r="H47" i="31"/>
  <c r="F47" i="31"/>
  <c r="G99" i="32"/>
  <c r="H99" i="32"/>
  <c r="F99" i="32"/>
  <c r="C99" i="32"/>
  <c r="D99" i="32"/>
  <c r="A100" i="32"/>
  <c r="B99" i="32"/>
  <c r="E99" i="32"/>
  <c r="H99" i="31"/>
  <c r="F99" i="31"/>
  <c r="G99" i="31"/>
  <c r="C99" i="31"/>
  <c r="D99" i="31"/>
  <c r="E99" i="31"/>
  <c r="A100" i="31"/>
  <c r="B99" i="31"/>
  <c r="G47" i="32"/>
  <c r="E47" i="32"/>
  <c r="G45" i="28"/>
  <c r="A92" i="28"/>
  <c r="E91" i="28"/>
  <c r="G91" i="28"/>
  <c r="C91" i="28"/>
  <c r="H91" i="28"/>
  <c r="F91" i="28"/>
  <c r="D91" i="28"/>
  <c r="B91" i="28"/>
  <c r="G41" i="26"/>
  <c r="E41" i="26"/>
  <c r="B81" i="26"/>
  <c r="A82" i="26"/>
  <c r="A82" i="25"/>
  <c r="B81" i="25"/>
  <c r="E41" i="25"/>
  <c r="G41" i="25"/>
  <c r="G48" i="33" l="1"/>
  <c r="E48" i="33"/>
  <c r="E99" i="33"/>
  <c r="C99" i="33"/>
  <c r="F99" i="33"/>
  <c r="H99" i="33"/>
  <c r="B99" i="33"/>
  <c r="D99" i="33"/>
  <c r="A100" i="33"/>
  <c r="G99" i="33"/>
  <c r="F100" i="32"/>
  <c r="A101" i="32"/>
  <c r="B100" i="32"/>
  <c r="E100" i="32"/>
  <c r="G100" i="32"/>
  <c r="H100" i="32"/>
  <c r="C100" i="32"/>
  <c r="D100" i="32"/>
  <c r="H47" i="32"/>
  <c r="F47" i="32"/>
  <c r="D48" i="31"/>
  <c r="G100" i="31"/>
  <c r="B100" i="31"/>
  <c r="C100" i="31"/>
  <c r="A101" i="31"/>
  <c r="H100" i="31"/>
  <c r="F100" i="31"/>
  <c r="D100" i="31"/>
  <c r="E100" i="31"/>
  <c r="A93" i="28"/>
  <c r="E92" i="28"/>
  <c r="G92" i="28"/>
  <c r="C92" i="28"/>
  <c r="H92" i="28"/>
  <c r="F92" i="28"/>
  <c r="D92" i="28"/>
  <c r="B92" i="28"/>
  <c r="H45" i="28"/>
  <c r="F45" i="28"/>
  <c r="G51" i="37" s="1" a="1"/>
  <c r="G51" i="37" s="1"/>
  <c r="H41" i="26"/>
  <c r="F41" i="26"/>
  <c r="F82" i="26"/>
  <c r="B82" i="26"/>
  <c r="A83" i="26"/>
  <c r="E82" i="26"/>
  <c r="H82" i="26"/>
  <c r="D82" i="26"/>
  <c r="G82" i="26"/>
  <c r="C82" i="26"/>
  <c r="H41" i="25"/>
  <c r="F41" i="25"/>
  <c r="A83" i="25"/>
  <c r="C82" i="25"/>
  <c r="B82" i="25"/>
  <c r="AF51" i="37" l="1"/>
  <c r="AG51" i="37" s="1"/>
  <c r="AH51" i="37" s="1"/>
  <c r="AI51" i="37" s="1"/>
  <c r="AJ51" i="37" s="1"/>
  <c r="AK51" i="37" s="1"/>
  <c r="AL51" i="37" s="1"/>
  <c r="AM51" i="37" s="1"/>
  <c r="AN51" i="37" s="1"/>
  <c r="AO51" i="37" s="1"/>
  <c r="AP51" i="37" s="1"/>
  <c r="AQ51" i="37" s="1"/>
  <c r="AR51" i="37" s="1"/>
  <c r="AS51" i="37" s="1"/>
  <c r="AT51" i="37" s="1"/>
  <c r="AU51" i="37" s="1"/>
  <c r="AV51" i="37" s="1"/>
  <c r="AW51" i="37" s="1"/>
  <c r="AX51" i="37" s="1"/>
  <c r="AY51" i="37" s="1"/>
  <c r="AZ51" i="37" s="1"/>
  <c r="BA51" i="37" s="1"/>
  <c r="BB51" i="37" s="1"/>
  <c r="BC51" i="37" s="1"/>
  <c r="BD51" i="37" s="1"/>
  <c r="BE51" i="37" s="1"/>
  <c r="BF51" i="37" s="1"/>
  <c r="BG51" i="37" s="1"/>
  <c r="BH51" i="37" s="1"/>
  <c r="BI51" i="37" s="1"/>
  <c r="BJ51" i="37" s="1"/>
  <c r="BK51" i="37" s="1"/>
  <c r="BL51" i="37" s="1"/>
  <c r="BM51" i="37" s="1"/>
  <c r="H48" i="33"/>
  <c r="F48" i="33"/>
  <c r="E100" i="33"/>
  <c r="C100" i="33"/>
  <c r="F100" i="33"/>
  <c r="H100" i="33"/>
  <c r="B100" i="33"/>
  <c r="D100" i="33"/>
  <c r="A101" i="33"/>
  <c r="G100" i="33"/>
  <c r="D48" i="32"/>
  <c r="G101" i="31"/>
  <c r="A102" i="31"/>
  <c r="C101" i="31"/>
  <c r="B101" i="31"/>
  <c r="H101" i="31"/>
  <c r="F101" i="31"/>
  <c r="D101" i="31"/>
  <c r="E101" i="31"/>
  <c r="F101" i="32"/>
  <c r="A102" i="32"/>
  <c r="B101" i="32"/>
  <c r="E101" i="32"/>
  <c r="G101" i="32"/>
  <c r="H101" i="32"/>
  <c r="C101" i="32"/>
  <c r="D101" i="32"/>
  <c r="G48" i="31"/>
  <c r="E48" i="31"/>
  <c r="D46" i="28"/>
  <c r="A94" i="28"/>
  <c r="E93" i="28"/>
  <c r="G93" i="28"/>
  <c r="C93" i="28"/>
  <c r="H93" i="28"/>
  <c r="F93" i="28"/>
  <c r="D93" i="28"/>
  <c r="B93" i="28"/>
  <c r="D42" i="26"/>
  <c r="F83" i="26"/>
  <c r="B83" i="26"/>
  <c r="A84" i="26"/>
  <c r="E83" i="26"/>
  <c r="H83" i="26"/>
  <c r="D83" i="26"/>
  <c r="G83" i="26"/>
  <c r="C83" i="26"/>
  <c r="A84" i="25"/>
  <c r="C83" i="25"/>
  <c r="B83" i="25"/>
  <c r="D42" i="25"/>
  <c r="F101" i="33" l="1"/>
  <c r="H101" i="33"/>
  <c r="B101" i="33"/>
  <c r="D101" i="33"/>
  <c r="A102" i="33"/>
  <c r="G101" i="33"/>
  <c r="E101" i="33"/>
  <c r="C101" i="33"/>
  <c r="D49" i="33"/>
  <c r="H48" i="31"/>
  <c r="F48" i="31"/>
  <c r="C102" i="32"/>
  <c r="D102" i="32"/>
  <c r="A103" i="32"/>
  <c r="F102" i="32"/>
  <c r="B102" i="32"/>
  <c r="E102" i="32"/>
  <c r="G102" i="32"/>
  <c r="H102" i="32"/>
  <c r="H102" i="31"/>
  <c r="F102" i="31"/>
  <c r="E102" i="31"/>
  <c r="D102" i="31"/>
  <c r="G102" i="31"/>
  <c r="B102" i="31"/>
  <c r="C102" i="31"/>
  <c r="A103" i="31"/>
  <c r="G48" i="32"/>
  <c r="E48" i="32"/>
  <c r="A95" i="28"/>
  <c r="E94" i="28"/>
  <c r="G94" i="28"/>
  <c r="C94" i="28"/>
  <c r="H94" i="28"/>
  <c r="F94" i="28"/>
  <c r="D94" i="28"/>
  <c r="B94" i="28"/>
  <c r="G46" i="28"/>
  <c r="E46" i="28"/>
  <c r="G42" i="26"/>
  <c r="E42" i="26"/>
  <c r="F84" i="26"/>
  <c r="B84" i="26"/>
  <c r="A85" i="26"/>
  <c r="E84" i="26"/>
  <c r="H84" i="26"/>
  <c r="D84" i="26"/>
  <c r="C84" i="26"/>
  <c r="G84" i="26"/>
  <c r="G42" i="25"/>
  <c r="E42" i="25"/>
  <c r="A85" i="25"/>
  <c r="C84" i="25"/>
  <c r="B84" i="25"/>
  <c r="A103" i="33" l="1"/>
  <c r="G102" i="33"/>
  <c r="E102" i="33"/>
  <c r="C102" i="33"/>
  <c r="D102" i="33"/>
  <c r="F102" i="33"/>
  <c r="H102" i="33"/>
  <c r="B102" i="33"/>
  <c r="G49" i="33"/>
  <c r="E49" i="33"/>
  <c r="H48" i="32"/>
  <c r="F48" i="32"/>
  <c r="C103" i="31"/>
  <c r="B103" i="31"/>
  <c r="H103" i="31"/>
  <c r="F103" i="31"/>
  <c r="D103" i="31"/>
  <c r="E103" i="31"/>
  <c r="G103" i="31"/>
  <c r="A104" i="31"/>
  <c r="D49" i="31"/>
  <c r="C103" i="32"/>
  <c r="D103" i="32"/>
  <c r="F103" i="32"/>
  <c r="A104" i="32"/>
  <c r="B103" i="32"/>
  <c r="E103" i="32"/>
  <c r="G103" i="32"/>
  <c r="H103" i="32"/>
  <c r="H46" i="28"/>
  <c r="F46" i="28"/>
  <c r="A96" i="28"/>
  <c r="E95" i="28"/>
  <c r="G95" i="28"/>
  <c r="C95" i="28"/>
  <c r="H95" i="28"/>
  <c r="F95" i="28"/>
  <c r="D95" i="28"/>
  <c r="B95" i="28"/>
  <c r="H42" i="26"/>
  <c r="F42" i="26"/>
  <c r="F85" i="26"/>
  <c r="B85" i="26"/>
  <c r="A86" i="26"/>
  <c r="E85" i="26"/>
  <c r="H85" i="26"/>
  <c r="D85" i="26"/>
  <c r="G85" i="26"/>
  <c r="C85" i="26"/>
  <c r="A86" i="25"/>
  <c r="C85" i="25"/>
  <c r="B85" i="25"/>
  <c r="H42" i="25"/>
  <c r="F42" i="25"/>
  <c r="B103" i="33" l="1"/>
  <c r="D103" i="33"/>
  <c r="E103" i="33"/>
  <c r="H103" i="33"/>
  <c r="A104" i="33"/>
  <c r="G103" i="33"/>
  <c r="C103" i="33"/>
  <c r="F103" i="33"/>
  <c r="H49" i="33"/>
  <c r="F49" i="33"/>
  <c r="G104" i="31"/>
  <c r="B104" i="31"/>
  <c r="C104" i="31"/>
  <c r="A105" i="31"/>
  <c r="H104" i="31"/>
  <c r="F104" i="31"/>
  <c r="D104" i="31"/>
  <c r="E104" i="31"/>
  <c r="D49" i="32"/>
  <c r="C104" i="32"/>
  <c r="D104" i="32"/>
  <c r="F104" i="32"/>
  <c r="E104" i="32"/>
  <c r="A105" i="32"/>
  <c r="B104" i="32"/>
  <c r="G104" i="32"/>
  <c r="H104" i="32"/>
  <c r="G49" i="31"/>
  <c r="E49" i="31"/>
  <c r="A97" i="28"/>
  <c r="E96" i="28"/>
  <c r="G96" i="28"/>
  <c r="C96" i="28"/>
  <c r="H96" i="28"/>
  <c r="F96" i="28"/>
  <c r="D96" i="28"/>
  <c r="B96" i="28"/>
  <c r="D47" i="28"/>
  <c r="D43" i="26"/>
  <c r="F86" i="26"/>
  <c r="B86" i="26"/>
  <c r="A87" i="26"/>
  <c r="E86" i="26"/>
  <c r="H86" i="26"/>
  <c r="D86" i="26"/>
  <c r="C86" i="26"/>
  <c r="G86" i="26"/>
  <c r="D43" i="25"/>
  <c r="A87" i="25"/>
  <c r="C86" i="25"/>
  <c r="B86" i="25"/>
  <c r="D50" i="33" l="1"/>
  <c r="B104" i="33"/>
  <c r="D104" i="33"/>
  <c r="F104" i="33"/>
  <c r="H104" i="33"/>
  <c r="A105" i="33"/>
  <c r="G104" i="33"/>
  <c r="E104" i="33"/>
  <c r="C104" i="33"/>
  <c r="H49" i="31"/>
  <c r="F49" i="31"/>
  <c r="D105" i="31"/>
  <c r="E105" i="31"/>
  <c r="G105" i="31"/>
  <c r="A106" i="31"/>
  <c r="C105" i="31"/>
  <c r="B105" i="31"/>
  <c r="H105" i="31"/>
  <c r="F105" i="31"/>
  <c r="G105" i="32"/>
  <c r="H105" i="32"/>
  <c r="C105" i="32"/>
  <c r="D105" i="32"/>
  <c r="A106" i="32"/>
  <c r="F105" i="32"/>
  <c r="E105" i="32"/>
  <c r="B105" i="32"/>
  <c r="E49" i="32"/>
  <c r="G49" i="32"/>
  <c r="G47" i="28"/>
  <c r="E47" i="28"/>
  <c r="A98" i="28"/>
  <c r="E97" i="28"/>
  <c r="G97" i="28"/>
  <c r="H97" i="28"/>
  <c r="B97" i="28"/>
  <c r="D97" i="28"/>
  <c r="F97" i="28"/>
  <c r="C97" i="28"/>
  <c r="G43" i="26"/>
  <c r="E43" i="26"/>
  <c r="F87" i="26"/>
  <c r="B87" i="26"/>
  <c r="A88" i="26"/>
  <c r="E87" i="26"/>
  <c r="H87" i="26"/>
  <c r="D87" i="26"/>
  <c r="G87" i="26"/>
  <c r="C87" i="26"/>
  <c r="A88" i="25"/>
  <c r="C87" i="25"/>
  <c r="B87" i="25"/>
  <c r="G43" i="25"/>
  <c r="E43" i="25"/>
  <c r="G50" i="33" l="1"/>
  <c r="E50" i="33"/>
  <c r="E105" i="33"/>
  <c r="C105" i="33"/>
  <c r="B105" i="33"/>
  <c r="D105" i="33"/>
  <c r="A106" i="33"/>
  <c r="F105" i="33"/>
  <c r="H105" i="33"/>
  <c r="G105" i="33"/>
  <c r="H49" i="32"/>
  <c r="F49" i="32"/>
  <c r="A107" i="32"/>
  <c r="F106" i="32"/>
  <c r="E106" i="32"/>
  <c r="B106" i="32"/>
  <c r="G106" i="32"/>
  <c r="H106" i="32"/>
  <c r="C106" i="32"/>
  <c r="D106" i="32"/>
  <c r="G106" i="31"/>
  <c r="B106" i="31"/>
  <c r="C106" i="31"/>
  <c r="A107" i="31"/>
  <c r="H106" i="31"/>
  <c r="F106" i="31"/>
  <c r="D106" i="31"/>
  <c r="E106" i="31"/>
  <c r="D50" i="31"/>
  <c r="A99" i="28"/>
  <c r="E98" i="28"/>
  <c r="G98" i="28"/>
  <c r="C98" i="28"/>
  <c r="H98" i="28"/>
  <c r="F98" i="28"/>
  <c r="D98" i="28"/>
  <c r="B98" i="28"/>
  <c r="H47" i="28"/>
  <c r="F47" i="28"/>
  <c r="H43" i="26"/>
  <c r="F43" i="26"/>
  <c r="F88" i="26"/>
  <c r="B88" i="26"/>
  <c r="A89" i="26"/>
  <c r="E88" i="26"/>
  <c r="H88" i="26"/>
  <c r="D88" i="26"/>
  <c r="C88" i="26"/>
  <c r="G88" i="26"/>
  <c r="H43" i="25"/>
  <c r="F43" i="25"/>
  <c r="A89" i="25"/>
  <c r="C88" i="25"/>
  <c r="B88" i="25"/>
  <c r="A107" i="33" l="1"/>
  <c r="G106" i="33"/>
  <c r="C106" i="33"/>
  <c r="F106" i="33"/>
  <c r="H106" i="33"/>
  <c r="B106" i="33"/>
  <c r="D106" i="33"/>
  <c r="E106" i="33"/>
  <c r="H50" i="33"/>
  <c r="F50" i="33"/>
  <c r="G50" i="31"/>
  <c r="E50" i="31"/>
  <c r="A108" i="32"/>
  <c r="F107" i="32"/>
  <c r="E107" i="32"/>
  <c r="B107" i="32"/>
  <c r="G107" i="32"/>
  <c r="H107" i="32"/>
  <c r="C107" i="32"/>
  <c r="D107" i="32"/>
  <c r="H107" i="31"/>
  <c r="F107" i="31"/>
  <c r="D107" i="31"/>
  <c r="E107" i="31"/>
  <c r="G107" i="31"/>
  <c r="A108" i="31"/>
  <c r="C107" i="31"/>
  <c r="B107" i="31"/>
  <c r="D50" i="32"/>
  <c r="D48" i="28"/>
  <c r="A100" i="28"/>
  <c r="E99" i="28"/>
  <c r="G99" i="28"/>
  <c r="C99" i="28"/>
  <c r="H99" i="28"/>
  <c r="F99" i="28"/>
  <c r="D99" i="28"/>
  <c r="B99" i="28"/>
  <c r="D44" i="26"/>
  <c r="F89" i="26"/>
  <c r="B89" i="26"/>
  <c r="A90" i="26"/>
  <c r="E89" i="26"/>
  <c r="H89" i="26"/>
  <c r="D89" i="26"/>
  <c r="G89" i="26"/>
  <c r="C89" i="26"/>
  <c r="A90" i="25"/>
  <c r="C89" i="25"/>
  <c r="B89" i="25"/>
  <c r="D44" i="25"/>
  <c r="D51" i="33" l="1"/>
  <c r="E107" i="33"/>
  <c r="C107" i="33"/>
  <c r="B107" i="33"/>
  <c r="H107" i="33"/>
  <c r="G107" i="33"/>
  <c r="A108" i="33"/>
  <c r="F107" i="33"/>
  <c r="D107" i="33"/>
  <c r="H108" i="31"/>
  <c r="F108" i="31"/>
  <c r="D108" i="31"/>
  <c r="E108" i="31"/>
  <c r="G108" i="31"/>
  <c r="B108" i="31"/>
  <c r="C108" i="31"/>
  <c r="A109" i="31"/>
  <c r="E50" i="32"/>
  <c r="G50" i="32"/>
  <c r="E108" i="32"/>
  <c r="B108" i="32"/>
  <c r="G108" i="32"/>
  <c r="H108" i="32"/>
  <c r="C108" i="32"/>
  <c r="D108" i="32"/>
  <c r="A109" i="32"/>
  <c r="F108" i="32"/>
  <c r="H50" i="31"/>
  <c r="F50" i="31"/>
  <c r="A101" i="28"/>
  <c r="E100" i="28"/>
  <c r="G100" i="28"/>
  <c r="C100" i="28"/>
  <c r="H100" i="28"/>
  <c r="F100" i="28"/>
  <c r="D100" i="28"/>
  <c r="B100" i="28"/>
  <c r="G48" i="28"/>
  <c r="E48" i="28"/>
  <c r="G44" i="26"/>
  <c r="E44" i="26"/>
  <c r="F90" i="26"/>
  <c r="B90" i="26"/>
  <c r="A91" i="26"/>
  <c r="E90" i="26"/>
  <c r="H90" i="26"/>
  <c r="D90" i="26"/>
  <c r="G90" i="26"/>
  <c r="C90" i="26"/>
  <c r="G44" i="25"/>
  <c r="E44" i="25"/>
  <c r="A91" i="25"/>
  <c r="C90" i="25"/>
  <c r="B90" i="25"/>
  <c r="G51" i="33" l="1"/>
  <c r="E51" i="33"/>
  <c r="C108" i="33"/>
  <c r="F108" i="33"/>
  <c r="H108" i="33"/>
  <c r="E108" i="33"/>
  <c r="D108" i="33"/>
  <c r="B108" i="33"/>
  <c r="G108" i="33"/>
  <c r="A109" i="33"/>
  <c r="D51" i="31"/>
  <c r="H109" i="31"/>
  <c r="F109" i="31"/>
  <c r="D109" i="31"/>
  <c r="E109" i="31"/>
  <c r="G109" i="31"/>
  <c r="A110" i="31"/>
  <c r="C109" i="31"/>
  <c r="B109" i="31"/>
  <c r="G109" i="32"/>
  <c r="H109" i="32"/>
  <c r="C109" i="32"/>
  <c r="D109" i="32"/>
  <c r="A110" i="32"/>
  <c r="F109" i="32"/>
  <c r="E109" i="32"/>
  <c r="B109" i="32"/>
  <c r="H50" i="32"/>
  <c r="F50" i="32"/>
  <c r="H48" i="28"/>
  <c r="F48" i="28"/>
  <c r="A102" i="28"/>
  <c r="E101" i="28"/>
  <c r="G101" i="28"/>
  <c r="C101" i="28"/>
  <c r="H101" i="28"/>
  <c r="F101" i="28"/>
  <c r="D101" i="28"/>
  <c r="B101" i="28"/>
  <c r="H44" i="26"/>
  <c r="F44" i="26"/>
  <c r="F91" i="26"/>
  <c r="B91" i="26"/>
  <c r="A92" i="26"/>
  <c r="E91" i="26"/>
  <c r="H91" i="26"/>
  <c r="D91" i="26"/>
  <c r="G91" i="26"/>
  <c r="C91" i="26"/>
  <c r="A92" i="25"/>
  <c r="C91" i="25"/>
  <c r="B91" i="25"/>
  <c r="H44" i="25"/>
  <c r="F44" i="25"/>
  <c r="C109" i="33" l="1"/>
  <c r="F109" i="33"/>
  <c r="G109" i="33"/>
  <c r="H109" i="33"/>
  <c r="E109" i="33"/>
  <c r="D109" i="33"/>
  <c r="B109" i="33"/>
  <c r="A110" i="33"/>
  <c r="H51" i="33"/>
  <c r="F51" i="33"/>
  <c r="H110" i="31"/>
  <c r="F110" i="31"/>
  <c r="D110" i="31"/>
  <c r="E110" i="31"/>
  <c r="G110" i="31"/>
  <c r="B110" i="31"/>
  <c r="C110" i="31"/>
  <c r="A111" i="31"/>
  <c r="G110" i="32"/>
  <c r="H110" i="32"/>
  <c r="C110" i="32"/>
  <c r="D110" i="32"/>
  <c r="A111" i="32"/>
  <c r="F110" i="32"/>
  <c r="E110" i="32"/>
  <c r="B110" i="32"/>
  <c r="D51" i="32"/>
  <c r="G51" i="31"/>
  <c r="E51" i="31"/>
  <c r="A103" i="28"/>
  <c r="E102" i="28"/>
  <c r="G102" i="28"/>
  <c r="C102" i="28"/>
  <c r="H102" i="28"/>
  <c r="F102" i="28"/>
  <c r="D102" i="28"/>
  <c r="B102" i="28"/>
  <c r="D49" i="28"/>
  <c r="D45" i="26"/>
  <c r="I24" i="20" s="1"/>
  <c r="F92" i="26"/>
  <c r="B92" i="26"/>
  <c r="A93" i="26"/>
  <c r="E92" i="26"/>
  <c r="H92" i="26"/>
  <c r="D92" i="26"/>
  <c r="C92" i="26"/>
  <c r="G92" i="26"/>
  <c r="D45" i="25"/>
  <c r="I23" i="20" s="1"/>
  <c r="A93" i="25"/>
  <c r="C92" i="25"/>
  <c r="B92" i="25"/>
  <c r="G110" i="33" l="1"/>
  <c r="A111" i="33"/>
  <c r="D110" i="33"/>
  <c r="C110" i="33"/>
  <c r="F110" i="33"/>
  <c r="B110" i="33"/>
  <c r="H110" i="33"/>
  <c r="E110" i="33"/>
  <c r="D52" i="33"/>
  <c r="H51" i="31"/>
  <c r="F51" i="31"/>
  <c r="G111" i="31"/>
  <c r="A112" i="31"/>
  <c r="C111" i="31"/>
  <c r="B111" i="31"/>
  <c r="H111" i="31"/>
  <c r="F111" i="31"/>
  <c r="D111" i="31"/>
  <c r="E111" i="31"/>
  <c r="E51" i="32"/>
  <c r="G51" i="32"/>
  <c r="G111" i="32"/>
  <c r="H111" i="32"/>
  <c r="C111" i="32"/>
  <c r="D111" i="32"/>
  <c r="A112" i="32"/>
  <c r="F111" i="32"/>
  <c r="E111" i="32"/>
  <c r="B111" i="32"/>
  <c r="C45" i="26"/>
  <c r="E45" i="26" s="1"/>
  <c r="J24" i="20" s="1"/>
  <c r="G49" i="28"/>
  <c r="E49" i="28"/>
  <c r="A104" i="28"/>
  <c r="E103" i="28"/>
  <c r="G103" i="28"/>
  <c r="C103" i="28"/>
  <c r="H103" i="28"/>
  <c r="F103" i="28"/>
  <c r="D103" i="28"/>
  <c r="B103" i="28"/>
  <c r="G45" i="26"/>
  <c r="F93" i="26"/>
  <c r="B93" i="26"/>
  <c r="A94" i="26"/>
  <c r="E93" i="26"/>
  <c r="H93" i="26"/>
  <c r="D93" i="26"/>
  <c r="G93" i="26"/>
  <c r="C93" i="26"/>
  <c r="A94" i="25"/>
  <c r="B93" i="25"/>
  <c r="G45" i="25"/>
  <c r="E45" i="25"/>
  <c r="J23" i="20" s="1"/>
  <c r="S24" i="13" l="1"/>
  <c r="R24" i="13"/>
  <c r="R27" i="13"/>
  <c r="S27" i="13" s="1"/>
  <c r="T27" i="13" s="1"/>
  <c r="U27" i="13" s="1"/>
  <c r="V27" i="13" s="1"/>
  <c r="W27" i="13" s="1"/>
  <c r="X27" i="13" s="1"/>
  <c r="Y27" i="13" s="1"/>
  <c r="Z27" i="13" s="1"/>
  <c r="AA27" i="13" s="1"/>
  <c r="AB27" i="13" s="1"/>
  <c r="AC27" i="13" s="1"/>
  <c r="C111" i="33"/>
  <c r="F111" i="33"/>
  <c r="B111" i="33"/>
  <c r="G111" i="33"/>
  <c r="A112" i="33"/>
  <c r="H111" i="33"/>
  <c r="E111" i="33"/>
  <c r="D111" i="33"/>
  <c r="G52" i="33"/>
  <c r="E52" i="33"/>
  <c r="D112" i="31"/>
  <c r="E112" i="31"/>
  <c r="F112" i="31"/>
  <c r="G112" i="31"/>
  <c r="B112" i="31"/>
  <c r="C112" i="31"/>
  <c r="A113" i="31"/>
  <c r="H112" i="31"/>
  <c r="H51" i="32"/>
  <c r="F51" i="32"/>
  <c r="D52" i="31"/>
  <c r="C112" i="32"/>
  <c r="D112" i="32"/>
  <c r="E112" i="32"/>
  <c r="B112" i="32"/>
  <c r="H112" i="32"/>
  <c r="A113" i="32"/>
  <c r="F112" i="32"/>
  <c r="G112" i="32"/>
  <c r="A105" i="28"/>
  <c r="E104" i="28"/>
  <c r="G104" i="28"/>
  <c r="C104" i="28"/>
  <c r="H104" i="28"/>
  <c r="F104" i="28"/>
  <c r="D104" i="28"/>
  <c r="B104" i="28"/>
  <c r="H49" i="28"/>
  <c r="F49" i="28"/>
  <c r="H45" i="26"/>
  <c r="F45" i="26"/>
  <c r="F94" i="26"/>
  <c r="B94" i="26"/>
  <c r="A95" i="26"/>
  <c r="E94" i="26"/>
  <c r="H94" i="26"/>
  <c r="D94" i="26"/>
  <c r="C94" i="26"/>
  <c r="G94" i="26"/>
  <c r="H45" i="25"/>
  <c r="F45" i="25"/>
  <c r="A95" i="25"/>
  <c r="E94" i="25"/>
  <c r="G94" i="25"/>
  <c r="C94" i="25"/>
  <c r="D94" i="25"/>
  <c r="B94" i="25"/>
  <c r="H94" i="25"/>
  <c r="F94" i="25"/>
  <c r="I50" i="8" l="1"/>
  <c r="T24" i="13"/>
  <c r="H52" i="33"/>
  <c r="F52" i="33"/>
  <c r="C112" i="33"/>
  <c r="F112" i="33"/>
  <c r="E112" i="33"/>
  <c r="B112" i="33"/>
  <c r="A113" i="33"/>
  <c r="H112" i="33"/>
  <c r="D112" i="33"/>
  <c r="G112" i="33"/>
  <c r="G52" i="31"/>
  <c r="E52" i="31"/>
  <c r="G113" i="31"/>
  <c r="A114" i="31"/>
  <c r="C113" i="31"/>
  <c r="B113" i="31"/>
  <c r="H113" i="31"/>
  <c r="F113" i="31"/>
  <c r="D113" i="31"/>
  <c r="E113" i="31"/>
  <c r="G113" i="32"/>
  <c r="H113" i="32"/>
  <c r="C113" i="32"/>
  <c r="D113" i="32"/>
  <c r="A114" i="32"/>
  <c r="F113" i="32"/>
  <c r="E113" i="32"/>
  <c r="B113" i="32"/>
  <c r="D52" i="32"/>
  <c r="D50" i="28"/>
  <c r="A106" i="28"/>
  <c r="E105" i="28"/>
  <c r="G105" i="28"/>
  <c r="C105" i="28"/>
  <c r="H105" i="28"/>
  <c r="F105" i="28"/>
  <c r="D105" i="28"/>
  <c r="B105" i="28"/>
  <c r="D46" i="26"/>
  <c r="F95" i="26"/>
  <c r="B95" i="26"/>
  <c r="A96" i="26"/>
  <c r="E95" i="26"/>
  <c r="H95" i="26"/>
  <c r="D95" i="26"/>
  <c r="G95" i="26"/>
  <c r="C95" i="26"/>
  <c r="A96" i="25"/>
  <c r="E95" i="25"/>
  <c r="G95" i="25"/>
  <c r="C95" i="25"/>
  <c r="D95" i="25"/>
  <c r="B95" i="25"/>
  <c r="H95" i="25"/>
  <c r="F95" i="25"/>
  <c r="D46" i="25"/>
  <c r="I51" i="8" l="1"/>
  <c r="I52" i="8" s="1"/>
  <c r="D53" i="33"/>
  <c r="G113" i="33"/>
  <c r="A114" i="33"/>
  <c r="F113" i="33"/>
  <c r="D113" i="33"/>
  <c r="B113" i="33"/>
  <c r="C113" i="33"/>
  <c r="H113" i="33"/>
  <c r="E113" i="33"/>
  <c r="C114" i="31"/>
  <c r="A115" i="31"/>
  <c r="H114" i="31"/>
  <c r="F114" i="31"/>
  <c r="D114" i="31"/>
  <c r="E114" i="31"/>
  <c r="G114" i="31"/>
  <c r="B114" i="31"/>
  <c r="A115" i="32"/>
  <c r="F114" i="32"/>
  <c r="E114" i="32"/>
  <c r="B114" i="32"/>
  <c r="G114" i="32"/>
  <c r="H114" i="32"/>
  <c r="C114" i="32"/>
  <c r="D114" i="32"/>
  <c r="H52" i="31"/>
  <c r="F52" i="31"/>
  <c r="G52" i="32"/>
  <c r="E52" i="32"/>
  <c r="A107" i="28"/>
  <c r="E106" i="28"/>
  <c r="G106" i="28"/>
  <c r="C106" i="28"/>
  <c r="H106" i="28"/>
  <c r="F106" i="28"/>
  <c r="D106" i="28"/>
  <c r="B106" i="28"/>
  <c r="G50" i="28"/>
  <c r="E50" i="28"/>
  <c r="E46" i="26"/>
  <c r="G46" i="26"/>
  <c r="F96" i="26"/>
  <c r="B96" i="26"/>
  <c r="A97" i="26"/>
  <c r="E96" i="26"/>
  <c r="H96" i="26"/>
  <c r="D96" i="26"/>
  <c r="G96" i="26"/>
  <c r="C96" i="26"/>
  <c r="E46" i="25"/>
  <c r="G46" i="25"/>
  <c r="A97" i="25"/>
  <c r="E96" i="25"/>
  <c r="G96" i="25"/>
  <c r="C96" i="25"/>
  <c r="D96" i="25"/>
  <c r="B96" i="25"/>
  <c r="H96" i="25"/>
  <c r="F96" i="25"/>
  <c r="I53" i="8" l="1"/>
  <c r="C114" i="33"/>
  <c r="F114" i="33"/>
  <c r="H114" i="33"/>
  <c r="E114" i="33"/>
  <c r="D114" i="33"/>
  <c r="B114" i="33"/>
  <c r="G114" i="33"/>
  <c r="A115" i="33"/>
  <c r="G53" i="33"/>
  <c r="E53" i="33"/>
  <c r="H52" i="32"/>
  <c r="F52" i="32"/>
  <c r="D53" i="31"/>
  <c r="G115" i="31"/>
  <c r="A116" i="31"/>
  <c r="F115" i="31"/>
  <c r="E115" i="31"/>
  <c r="C115" i="31"/>
  <c r="B115" i="31"/>
  <c r="H115" i="31"/>
  <c r="D115" i="31"/>
  <c r="G115" i="32"/>
  <c r="H115" i="32"/>
  <c r="F115" i="32"/>
  <c r="B115" i="32"/>
  <c r="C115" i="32"/>
  <c r="D115" i="32"/>
  <c r="A116" i="32"/>
  <c r="E115" i="32"/>
  <c r="H50" i="28"/>
  <c r="F50" i="28"/>
  <c r="A108" i="28"/>
  <c r="E107" i="28"/>
  <c r="G107" i="28"/>
  <c r="C107" i="28"/>
  <c r="H107" i="28"/>
  <c r="F107" i="28"/>
  <c r="D107" i="28"/>
  <c r="B107" i="28"/>
  <c r="H46" i="26"/>
  <c r="F46" i="26"/>
  <c r="F97" i="26"/>
  <c r="B97" i="26"/>
  <c r="A98" i="26"/>
  <c r="E97" i="26"/>
  <c r="H97" i="26"/>
  <c r="D97" i="26"/>
  <c r="G97" i="26"/>
  <c r="C97" i="26"/>
  <c r="A98" i="25"/>
  <c r="E97" i="25"/>
  <c r="G97" i="25"/>
  <c r="C97" i="25"/>
  <c r="D97" i="25"/>
  <c r="B97" i="25"/>
  <c r="H97" i="25"/>
  <c r="F97" i="25"/>
  <c r="H46" i="25"/>
  <c r="F46" i="25"/>
  <c r="I54" i="8" l="1"/>
  <c r="G115" i="33"/>
  <c r="A116" i="33"/>
  <c r="C115" i="33"/>
  <c r="F115" i="33"/>
  <c r="H115" i="33"/>
  <c r="E115" i="33"/>
  <c r="D115" i="33"/>
  <c r="B115" i="33"/>
  <c r="H53" i="33"/>
  <c r="F53" i="33"/>
  <c r="A117" i="32"/>
  <c r="F116" i="32"/>
  <c r="C116" i="32"/>
  <c r="E116" i="32"/>
  <c r="B116" i="32"/>
  <c r="G116" i="32"/>
  <c r="H116" i="32"/>
  <c r="D116" i="32"/>
  <c r="E53" i="31"/>
  <c r="G53" i="31"/>
  <c r="G116" i="31"/>
  <c r="B116" i="31"/>
  <c r="H116" i="31"/>
  <c r="D116" i="31"/>
  <c r="C116" i="31"/>
  <c r="A117" i="31"/>
  <c r="F116" i="31"/>
  <c r="E116" i="31"/>
  <c r="D53" i="32"/>
  <c r="A109" i="28"/>
  <c r="E108" i="28"/>
  <c r="G108" i="28"/>
  <c r="C108" i="28"/>
  <c r="H108" i="28"/>
  <c r="F108" i="28"/>
  <c r="D108" i="28"/>
  <c r="B108" i="28"/>
  <c r="D51" i="28"/>
  <c r="D47" i="26"/>
  <c r="F98" i="26"/>
  <c r="B98" i="26"/>
  <c r="A99" i="26"/>
  <c r="E98" i="26"/>
  <c r="H98" i="26"/>
  <c r="D98" i="26"/>
  <c r="C98" i="26"/>
  <c r="G98" i="26"/>
  <c r="D47" i="25"/>
  <c r="F98" i="25"/>
  <c r="B98" i="25"/>
  <c r="G98" i="25"/>
  <c r="A99" i="25"/>
  <c r="D98" i="25"/>
  <c r="E98" i="25"/>
  <c r="C98" i="25"/>
  <c r="H98" i="25"/>
  <c r="I55" i="8" l="1"/>
  <c r="D54" i="33"/>
  <c r="G116" i="33"/>
  <c r="A117" i="33"/>
  <c r="C116" i="33"/>
  <c r="E116" i="33"/>
  <c r="D116" i="33"/>
  <c r="B116" i="33"/>
  <c r="F116" i="33"/>
  <c r="H116" i="33"/>
  <c r="G53" i="32"/>
  <c r="E53" i="32"/>
  <c r="H53" i="31"/>
  <c r="F53" i="31"/>
  <c r="C117" i="32"/>
  <c r="D117" i="32"/>
  <c r="A118" i="32"/>
  <c r="F117" i="32"/>
  <c r="E117" i="32"/>
  <c r="B117" i="32"/>
  <c r="G117" i="32"/>
  <c r="H117" i="32"/>
  <c r="C117" i="31"/>
  <c r="B117" i="31"/>
  <c r="H117" i="31"/>
  <c r="F117" i="31"/>
  <c r="D117" i="31"/>
  <c r="E117" i="31"/>
  <c r="G117" i="31"/>
  <c r="A118" i="31"/>
  <c r="G51" i="28"/>
  <c r="E51" i="28"/>
  <c r="A110" i="28"/>
  <c r="E109" i="28"/>
  <c r="G109" i="28"/>
  <c r="C109" i="28"/>
  <c r="H109" i="28"/>
  <c r="F109" i="28"/>
  <c r="D109" i="28"/>
  <c r="B109" i="28"/>
  <c r="E47" i="26"/>
  <c r="G47" i="26"/>
  <c r="A100" i="26"/>
  <c r="H99" i="26"/>
  <c r="F99" i="26"/>
  <c r="B99" i="26"/>
  <c r="E99" i="26"/>
  <c r="D99" i="26"/>
  <c r="G99" i="26"/>
  <c r="C99" i="26"/>
  <c r="F99" i="25"/>
  <c r="B99" i="25"/>
  <c r="A100" i="25"/>
  <c r="D99" i="25"/>
  <c r="G99" i="25"/>
  <c r="H99" i="25"/>
  <c r="E99" i="25"/>
  <c r="C99" i="25"/>
  <c r="G47" i="25"/>
  <c r="E47" i="25"/>
  <c r="I56" i="8" l="1"/>
  <c r="G117" i="33"/>
  <c r="A118" i="33"/>
  <c r="E117" i="33"/>
  <c r="D117" i="33"/>
  <c r="B117" i="33"/>
  <c r="C117" i="33"/>
  <c r="F117" i="33"/>
  <c r="H117" i="33"/>
  <c r="G54" i="33"/>
  <c r="E54" i="33"/>
  <c r="H118" i="31"/>
  <c r="F118" i="31"/>
  <c r="D118" i="31"/>
  <c r="E118" i="31"/>
  <c r="G118" i="31"/>
  <c r="B118" i="31"/>
  <c r="C118" i="31"/>
  <c r="A119" i="31"/>
  <c r="D54" i="31"/>
  <c r="A119" i="32"/>
  <c r="F118" i="32"/>
  <c r="E118" i="32"/>
  <c r="B118" i="32"/>
  <c r="G118" i="32"/>
  <c r="H118" i="32"/>
  <c r="C118" i="32"/>
  <c r="D118" i="32"/>
  <c r="H53" i="32"/>
  <c r="F53" i="32"/>
  <c r="A111" i="28"/>
  <c r="E110" i="28"/>
  <c r="G110" i="28"/>
  <c r="C110" i="28"/>
  <c r="H110" i="28"/>
  <c r="F110" i="28"/>
  <c r="D110" i="28"/>
  <c r="B110" i="28"/>
  <c r="H51" i="28"/>
  <c r="F51" i="28"/>
  <c r="H47" i="26"/>
  <c r="F47" i="26"/>
  <c r="A101" i="26"/>
  <c r="E100" i="26"/>
  <c r="H100" i="26"/>
  <c r="D100" i="26"/>
  <c r="F100" i="26"/>
  <c r="C100" i="26"/>
  <c r="B100" i="26"/>
  <c r="G100" i="26"/>
  <c r="F100" i="25"/>
  <c r="B100" i="25"/>
  <c r="G100" i="25"/>
  <c r="A101" i="25"/>
  <c r="D100" i="25"/>
  <c r="H100" i="25"/>
  <c r="E100" i="25"/>
  <c r="C100" i="25"/>
  <c r="H47" i="25"/>
  <c r="F47" i="25"/>
  <c r="I57" i="8" l="1"/>
  <c r="H54" i="33"/>
  <c r="F54" i="33"/>
  <c r="G118" i="33"/>
  <c r="A119" i="33"/>
  <c r="C118" i="33"/>
  <c r="E118" i="33"/>
  <c r="D118" i="33"/>
  <c r="F118" i="33"/>
  <c r="H118" i="33"/>
  <c r="B118" i="33"/>
  <c r="D54" i="32"/>
  <c r="G119" i="31"/>
  <c r="A120" i="31"/>
  <c r="F119" i="31"/>
  <c r="D119" i="31"/>
  <c r="C119" i="31"/>
  <c r="B119" i="31"/>
  <c r="H119" i="31"/>
  <c r="E119" i="31"/>
  <c r="A120" i="32"/>
  <c r="F119" i="32"/>
  <c r="C119" i="32"/>
  <c r="E119" i="32"/>
  <c r="B119" i="32"/>
  <c r="G119" i="32"/>
  <c r="H119" i="32"/>
  <c r="D119" i="32"/>
  <c r="G54" i="31"/>
  <c r="E54" i="31"/>
  <c r="D52" i="28"/>
  <c r="A112" i="28"/>
  <c r="E111" i="28"/>
  <c r="G111" i="28"/>
  <c r="C111" i="28"/>
  <c r="H111" i="28"/>
  <c r="F111" i="28"/>
  <c r="D111" i="28"/>
  <c r="B111" i="28"/>
  <c r="D48" i="26"/>
  <c r="A102" i="26"/>
  <c r="E101" i="26"/>
  <c r="H101" i="26"/>
  <c r="D101" i="26"/>
  <c r="F101" i="26"/>
  <c r="C101" i="26"/>
  <c r="B101" i="26"/>
  <c r="G101" i="26"/>
  <c r="F101" i="25"/>
  <c r="B101" i="25"/>
  <c r="A102" i="25"/>
  <c r="D101" i="25"/>
  <c r="G101" i="25"/>
  <c r="C101" i="25"/>
  <c r="H101" i="25"/>
  <c r="E101" i="25"/>
  <c r="D48" i="25"/>
  <c r="I58" i="8" l="1"/>
  <c r="D55" i="33"/>
  <c r="G119" i="33"/>
  <c r="A120" i="33"/>
  <c r="C119" i="33"/>
  <c r="F119" i="33"/>
  <c r="E119" i="33"/>
  <c r="B119" i="33"/>
  <c r="H119" i="33"/>
  <c r="D119" i="33"/>
  <c r="H54" i="31"/>
  <c r="F54" i="31"/>
  <c r="C120" i="31"/>
  <c r="A121" i="31"/>
  <c r="E120" i="31"/>
  <c r="G120" i="31"/>
  <c r="H120" i="31"/>
  <c r="F120" i="31"/>
  <c r="D120" i="31"/>
  <c r="B120" i="31"/>
  <c r="C120" i="32"/>
  <c r="D120" i="32"/>
  <c r="E120" i="32"/>
  <c r="B120" i="32"/>
  <c r="A121" i="32"/>
  <c r="F120" i="32"/>
  <c r="G120" i="32"/>
  <c r="H120" i="32"/>
  <c r="G54" i="32"/>
  <c r="E54" i="32"/>
  <c r="A113" i="28"/>
  <c r="E112" i="28"/>
  <c r="G112" i="28"/>
  <c r="C112" i="28"/>
  <c r="H112" i="28"/>
  <c r="F112" i="28"/>
  <c r="D112" i="28"/>
  <c r="B112" i="28"/>
  <c r="G52" i="28"/>
  <c r="E52" i="28"/>
  <c r="G48" i="26"/>
  <c r="E48" i="26"/>
  <c r="A103" i="26"/>
  <c r="E102" i="26"/>
  <c r="H102" i="26"/>
  <c r="D102" i="26"/>
  <c r="F102" i="26"/>
  <c r="C102" i="26"/>
  <c r="B102" i="26"/>
  <c r="G102" i="26"/>
  <c r="G48" i="25"/>
  <c r="E48" i="25"/>
  <c r="F102" i="25"/>
  <c r="B102" i="25"/>
  <c r="G102" i="25"/>
  <c r="A103" i="25"/>
  <c r="D102" i="25"/>
  <c r="E102" i="25"/>
  <c r="C102" i="25"/>
  <c r="H102" i="25"/>
  <c r="I59" i="8" l="1"/>
  <c r="G120" i="33"/>
  <c r="A121" i="33"/>
  <c r="C120" i="33"/>
  <c r="F120" i="33"/>
  <c r="H120" i="33"/>
  <c r="E120" i="33"/>
  <c r="D120" i="33"/>
  <c r="B120" i="33"/>
  <c r="G55" i="33"/>
  <c r="E55" i="33"/>
  <c r="H121" i="31"/>
  <c r="F121" i="31"/>
  <c r="D121" i="31"/>
  <c r="E121" i="31"/>
  <c r="G121" i="31"/>
  <c r="A122" i="31"/>
  <c r="C121" i="31"/>
  <c r="B121" i="31"/>
  <c r="H54" i="32"/>
  <c r="F54" i="32"/>
  <c r="A122" i="32"/>
  <c r="F121" i="32"/>
  <c r="E121" i="32"/>
  <c r="B121" i="32"/>
  <c r="G121" i="32"/>
  <c r="H121" i="32"/>
  <c r="C121" i="32"/>
  <c r="D121" i="32"/>
  <c r="D55" i="31"/>
  <c r="H52" i="28"/>
  <c r="F52" i="28"/>
  <c r="A114" i="28"/>
  <c r="E113" i="28"/>
  <c r="G113" i="28"/>
  <c r="C113" i="28"/>
  <c r="H113" i="28"/>
  <c r="F113" i="28"/>
  <c r="D113" i="28"/>
  <c r="B113" i="28"/>
  <c r="H48" i="26"/>
  <c r="F48" i="26"/>
  <c r="A104" i="26"/>
  <c r="E103" i="26"/>
  <c r="H103" i="26"/>
  <c r="D103" i="26"/>
  <c r="F103" i="26"/>
  <c r="C103" i="26"/>
  <c r="B103" i="26"/>
  <c r="G103" i="26"/>
  <c r="F103" i="25"/>
  <c r="B103" i="25"/>
  <c r="A104" i="25"/>
  <c r="D103" i="25"/>
  <c r="G103" i="25"/>
  <c r="H103" i="25"/>
  <c r="E103" i="25"/>
  <c r="C103" i="25"/>
  <c r="H48" i="25"/>
  <c r="F48" i="25"/>
  <c r="I60" i="8" l="1"/>
  <c r="C121" i="33"/>
  <c r="F121" i="33"/>
  <c r="D121" i="33"/>
  <c r="H121" i="33"/>
  <c r="E121" i="33"/>
  <c r="B121" i="33"/>
  <c r="G121" i="33"/>
  <c r="A122" i="33"/>
  <c r="H55" i="33"/>
  <c r="F55" i="33"/>
  <c r="G55" i="31"/>
  <c r="E55" i="31"/>
  <c r="C122" i="32"/>
  <c r="D122" i="32"/>
  <c r="E122" i="32"/>
  <c r="G122" i="32"/>
  <c r="A123" i="32"/>
  <c r="F122" i="32"/>
  <c r="B122" i="32"/>
  <c r="H122" i="32"/>
  <c r="D55" i="32"/>
  <c r="D122" i="31"/>
  <c r="E122" i="31"/>
  <c r="A123" i="31"/>
  <c r="H122" i="31"/>
  <c r="G122" i="31"/>
  <c r="B122" i="31"/>
  <c r="C122" i="31"/>
  <c r="F122" i="31"/>
  <c r="A115" i="28"/>
  <c r="E114" i="28"/>
  <c r="G114" i="28"/>
  <c r="C114" i="28"/>
  <c r="H114" i="28"/>
  <c r="F114" i="28"/>
  <c r="D114" i="28"/>
  <c r="B114" i="28"/>
  <c r="D53" i="28"/>
  <c r="D49" i="26"/>
  <c r="A105" i="26"/>
  <c r="E104" i="26"/>
  <c r="H104" i="26"/>
  <c r="D104" i="26"/>
  <c r="F104" i="26"/>
  <c r="C104" i="26"/>
  <c r="B104" i="26"/>
  <c r="G104" i="26"/>
  <c r="F104" i="25"/>
  <c r="B104" i="25"/>
  <c r="G104" i="25"/>
  <c r="A105" i="25"/>
  <c r="D104" i="25"/>
  <c r="H104" i="25"/>
  <c r="E104" i="25"/>
  <c r="C104" i="25"/>
  <c r="D49" i="25"/>
  <c r="I61" i="8" l="1"/>
  <c r="G122" i="33"/>
  <c r="A123" i="33"/>
  <c r="C122" i="33"/>
  <c r="F122" i="33"/>
  <c r="H122" i="33"/>
  <c r="E122" i="33"/>
  <c r="D122" i="33"/>
  <c r="B122" i="33"/>
  <c r="D56" i="33"/>
  <c r="H123" i="31"/>
  <c r="F123" i="31"/>
  <c r="D123" i="31"/>
  <c r="E123" i="31"/>
  <c r="G123" i="31"/>
  <c r="A124" i="31"/>
  <c r="C123" i="31"/>
  <c r="B123" i="31"/>
  <c r="E55" i="32"/>
  <c r="G55" i="32"/>
  <c r="G123" i="32"/>
  <c r="H123" i="32"/>
  <c r="C123" i="32"/>
  <c r="D123" i="32"/>
  <c r="A124" i="32"/>
  <c r="F123" i="32"/>
  <c r="E123" i="32"/>
  <c r="B123" i="32"/>
  <c r="H55" i="31"/>
  <c r="F55" i="31"/>
  <c r="G53" i="28"/>
  <c r="E53" i="28"/>
  <c r="A116" i="28"/>
  <c r="E115" i="28"/>
  <c r="G115" i="28"/>
  <c r="C115" i="28"/>
  <c r="H115" i="28"/>
  <c r="F115" i="28"/>
  <c r="D115" i="28"/>
  <c r="B115" i="28"/>
  <c r="G49" i="26"/>
  <c r="E49" i="26"/>
  <c r="A106" i="26"/>
  <c r="E105" i="26"/>
  <c r="H105" i="26"/>
  <c r="D105" i="26"/>
  <c r="F105" i="26"/>
  <c r="C105" i="26"/>
  <c r="B105" i="26"/>
  <c r="G105" i="26"/>
  <c r="G49" i="25"/>
  <c r="E49" i="25"/>
  <c r="F105" i="25"/>
  <c r="B105" i="25"/>
  <c r="A106" i="25"/>
  <c r="D105" i="25"/>
  <c r="G105" i="25"/>
  <c r="C105" i="25"/>
  <c r="H105" i="25"/>
  <c r="E105" i="25"/>
  <c r="G56" i="33" l="1"/>
  <c r="E56" i="33"/>
  <c r="G123" i="33"/>
  <c r="A124" i="33"/>
  <c r="C123" i="33"/>
  <c r="F123" i="33"/>
  <c r="E123" i="33"/>
  <c r="B123" i="33"/>
  <c r="H123" i="33"/>
  <c r="D123" i="33"/>
  <c r="D56" i="31"/>
  <c r="A125" i="32"/>
  <c r="F124" i="32"/>
  <c r="E124" i="32"/>
  <c r="B124" i="32"/>
  <c r="G124" i="32"/>
  <c r="H124" i="32"/>
  <c r="C124" i="32"/>
  <c r="D124" i="32"/>
  <c r="G124" i="31"/>
  <c r="B124" i="31"/>
  <c r="C124" i="31"/>
  <c r="A125" i="31"/>
  <c r="H124" i="31"/>
  <c r="F124" i="31"/>
  <c r="D124" i="31"/>
  <c r="E124" i="31"/>
  <c r="H55" i="32"/>
  <c r="F55" i="32"/>
  <c r="A117" i="28"/>
  <c r="E116" i="28"/>
  <c r="G116" i="28"/>
  <c r="C116" i="28"/>
  <c r="H116" i="28"/>
  <c r="F116" i="28"/>
  <c r="D116" i="28"/>
  <c r="B116" i="28"/>
  <c r="H53" i="28"/>
  <c r="F53" i="28"/>
  <c r="H49" i="26"/>
  <c r="F49" i="26"/>
  <c r="A107" i="26"/>
  <c r="E106" i="26"/>
  <c r="H106" i="26"/>
  <c r="D106" i="26"/>
  <c r="F106" i="26"/>
  <c r="C106" i="26"/>
  <c r="B106" i="26"/>
  <c r="G106" i="26"/>
  <c r="H49" i="25"/>
  <c r="F49" i="25"/>
  <c r="F106" i="25"/>
  <c r="B106" i="25"/>
  <c r="G106" i="25"/>
  <c r="A107" i="25"/>
  <c r="D106" i="25"/>
  <c r="E106" i="25"/>
  <c r="C106" i="25"/>
  <c r="H106" i="25"/>
  <c r="G124" i="33" l="1"/>
  <c r="A125" i="33"/>
  <c r="B124" i="33"/>
  <c r="C124" i="33"/>
  <c r="F124" i="33"/>
  <c r="H124" i="33"/>
  <c r="E124" i="33"/>
  <c r="D124" i="33"/>
  <c r="H56" i="33"/>
  <c r="F56" i="33"/>
  <c r="D56" i="32"/>
  <c r="A126" i="32"/>
  <c r="F125" i="32"/>
  <c r="G125" i="32"/>
  <c r="D125" i="32"/>
  <c r="E125" i="32"/>
  <c r="B125" i="32"/>
  <c r="H125" i="32"/>
  <c r="C125" i="32"/>
  <c r="G125" i="31"/>
  <c r="A126" i="31"/>
  <c r="H125" i="31"/>
  <c r="F125" i="31"/>
  <c r="C125" i="31"/>
  <c r="B125" i="31"/>
  <c r="E125" i="31"/>
  <c r="D125" i="31"/>
  <c r="G56" i="31"/>
  <c r="E56" i="31"/>
  <c r="D54" i="28"/>
  <c r="A118" i="28"/>
  <c r="E117" i="28"/>
  <c r="G117" i="28"/>
  <c r="C117" i="28"/>
  <c r="H117" i="28"/>
  <c r="F117" i="28"/>
  <c r="D117" i="28"/>
  <c r="B117" i="28"/>
  <c r="D50" i="26"/>
  <c r="A108" i="26"/>
  <c r="E107" i="26"/>
  <c r="H107" i="26"/>
  <c r="D107" i="26"/>
  <c r="G107" i="26"/>
  <c r="F107" i="26"/>
  <c r="C107" i="26"/>
  <c r="B107" i="26"/>
  <c r="F107" i="25"/>
  <c r="B107" i="25"/>
  <c r="A108" i="25"/>
  <c r="D107" i="25"/>
  <c r="G107" i="25"/>
  <c r="H107" i="25"/>
  <c r="E107" i="25"/>
  <c r="C107" i="25"/>
  <c r="D50" i="25"/>
  <c r="D57" i="33" l="1"/>
  <c r="K25" i="20" s="1"/>
  <c r="G125" i="33"/>
  <c r="A126" i="33"/>
  <c r="C125" i="33"/>
  <c r="E125" i="33"/>
  <c r="D125" i="33"/>
  <c r="B125" i="33"/>
  <c r="F125" i="33"/>
  <c r="H125" i="33"/>
  <c r="H56" i="31"/>
  <c r="F56" i="31"/>
  <c r="C126" i="31"/>
  <c r="A127" i="31"/>
  <c r="D126" i="31"/>
  <c r="H126" i="31"/>
  <c r="F126" i="31"/>
  <c r="E126" i="31"/>
  <c r="G126" i="31"/>
  <c r="B126" i="31"/>
  <c r="E126" i="32"/>
  <c r="B126" i="32"/>
  <c r="C126" i="32"/>
  <c r="F126" i="32"/>
  <c r="G126" i="32"/>
  <c r="H126" i="32"/>
  <c r="D126" i="32"/>
  <c r="A127" i="32"/>
  <c r="G56" i="32"/>
  <c r="E56" i="32"/>
  <c r="A119" i="28"/>
  <c r="E118" i="28"/>
  <c r="G118" i="28"/>
  <c r="C118" i="28"/>
  <c r="H118" i="28"/>
  <c r="F118" i="28"/>
  <c r="D118" i="28"/>
  <c r="B118" i="28"/>
  <c r="G54" i="28"/>
  <c r="E54" i="28"/>
  <c r="G50" i="26"/>
  <c r="E50" i="26"/>
  <c r="A109" i="26"/>
  <c r="E108" i="26"/>
  <c r="H108" i="26"/>
  <c r="D108" i="26"/>
  <c r="G108" i="26"/>
  <c r="C108" i="26"/>
  <c r="F108" i="26"/>
  <c r="B108" i="26"/>
  <c r="F108" i="25"/>
  <c r="B108" i="25"/>
  <c r="G108" i="25"/>
  <c r="A109" i="25"/>
  <c r="D108" i="25"/>
  <c r="H108" i="25"/>
  <c r="E108" i="25"/>
  <c r="C108" i="25"/>
  <c r="E50" i="25"/>
  <c r="G50" i="25"/>
  <c r="C126" i="33" l="1"/>
  <c r="F126" i="33"/>
  <c r="H126" i="33"/>
  <c r="E126" i="33"/>
  <c r="D126" i="33"/>
  <c r="B126" i="33"/>
  <c r="G126" i="33"/>
  <c r="A127" i="33"/>
  <c r="G57" i="33"/>
  <c r="E57" i="33"/>
  <c r="L25" i="20" s="1"/>
  <c r="H56" i="32"/>
  <c r="F56" i="32"/>
  <c r="D127" i="31"/>
  <c r="E127" i="31"/>
  <c r="A128" i="31"/>
  <c r="G127" i="31"/>
  <c r="C127" i="31"/>
  <c r="B127" i="31"/>
  <c r="H127" i="31"/>
  <c r="F127" i="31"/>
  <c r="C127" i="32"/>
  <c r="D127" i="32"/>
  <c r="A128" i="32"/>
  <c r="F127" i="32"/>
  <c r="E127" i="32"/>
  <c r="B127" i="32"/>
  <c r="G127" i="32"/>
  <c r="H127" i="32"/>
  <c r="D57" i="31"/>
  <c r="K22" i="20" s="1"/>
  <c r="H54" i="28"/>
  <c r="F54" i="28"/>
  <c r="A120" i="28"/>
  <c r="E119" i="28"/>
  <c r="G119" i="28"/>
  <c r="C119" i="28"/>
  <c r="H119" i="28"/>
  <c r="F119" i="28"/>
  <c r="D119" i="28"/>
  <c r="B119" i="28"/>
  <c r="H50" i="26"/>
  <c r="F50" i="26"/>
  <c r="A110" i="26"/>
  <c r="E109" i="26"/>
  <c r="H109" i="26"/>
  <c r="D109" i="26"/>
  <c r="G109" i="26"/>
  <c r="C109" i="26"/>
  <c r="F109" i="26"/>
  <c r="B109" i="26"/>
  <c r="F109" i="25"/>
  <c r="B109" i="25"/>
  <c r="A110" i="25"/>
  <c r="D109" i="25"/>
  <c r="G109" i="25"/>
  <c r="C109" i="25"/>
  <c r="H109" i="25"/>
  <c r="E109" i="25"/>
  <c r="H50" i="25"/>
  <c r="F50" i="25"/>
  <c r="C57" i="31" l="1"/>
  <c r="E57" i="31" s="1"/>
  <c r="L22" i="20" s="1"/>
  <c r="A128" i="33"/>
  <c r="H127" i="33"/>
  <c r="E127" i="33"/>
  <c r="G127" i="33"/>
  <c r="D127" i="33"/>
  <c r="B127" i="33"/>
  <c r="C127" i="33"/>
  <c r="F127" i="33"/>
  <c r="H57" i="33"/>
  <c r="F57" i="33"/>
  <c r="G57" i="31"/>
  <c r="D57" i="32"/>
  <c r="K21" i="20" s="1"/>
  <c r="A129" i="32"/>
  <c r="F128" i="32"/>
  <c r="E128" i="32"/>
  <c r="B128" i="32"/>
  <c r="G128" i="32"/>
  <c r="H128" i="32"/>
  <c r="C128" i="32"/>
  <c r="D128" i="32"/>
  <c r="G128" i="31"/>
  <c r="B128" i="31"/>
  <c r="C128" i="31"/>
  <c r="A129" i="31"/>
  <c r="H128" i="31"/>
  <c r="F128" i="31"/>
  <c r="D128" i="31"/>
  <c r="E128" i="31"/>
  <c r="A121" i="28"/>
  <c r="E120" i="28"/>
  <c r="G120" i="28"/>
  <c r="C120" i="28"/>
  <c r="H120" i="28"/>
  <c r="F120" i="28"/>
  <c r="D120" i="28"/>
  <c r="B120" i="28"/>
  <c r="D55" i="28"/>
  <c r="D51" i="26"/>
  <c r="A111" i="26"/>
  <c r="E110" i="26"/>
  <c r="H110" i="26"/>
  <c r="D110" i="26"/>
  <c r="G110" i="26"/>
  <c r="C110" i="26"/>
  <c r="F110" i="26"/>
  <c r="B110" i="26"/>
  <c r="F110" i="25"/>
  <c r="B110" i="25"/>
  <c r="G110" i="25"/>
  <c r="A111" i="25"/>
  <c r="D110" i="25"/>
  <c r="E110" i="25"/>
  <c r="C110" i="25"/>
  <c r="H110" i="25"/>
  <c r="D51" i="25"/>
  <c r="D58" i="33" l="1"/>
  <c r="C128" i="33"/>
  <c r="F128" i="33"/>
  <c r="B128" i="33"/>
  <c r="H128" i="33"/>
  <c r="E128" i="33"/>
  <c r="D128" i="33"/>
  <c r="G128" i="33"/>
  <c r="A129" i="33"/>
  <c r="G129" i="31"/>
  <c r="B129" i="31"/>
  <c r="H129" i="31"/>
  <c r="C129" i="31"/>
  <c r="A130" i="31"/>
  <c r="F129" i="31"/>
  <c r="D129" i="31"/>
  <c r="E129" i="31"/>
  <c r="E57" i="32"/>
  <c r="L21" i="20" s="1"/>
  <c r="G57" i="32"/>
  <c r="E129" i="32"/>
  <c r="B129" i="32"/>
  <c r="G129" i="32"/>
  <c r="A130" i="32"/>
  <c r="C129" i="32"/>
  <c r="D129" i="32"/>
  <c r="H129" i="32"/>
  <c r="F129" i="32"/>
  <c r="H57" i="31"/>
  <c r="F57" i="31"/>
  <c r="E55" i="28"/>
  <c r="G55" i="28"/>
  <c r="A122" i="28"/>
  <c r="E121" i="28"/>
  <c r="G121" i="28"/>
  <c r="C121" i="28"/>
  <c r="H121" i="28"/>
  <c r="F121" i="28"/>
  <c r="D121" i="28"/>
  <c r="B121" i="28"/>
  <c r="E51" i="26"/>
  <c r="G51" i="26"/>
  <c r="A112" i="26"/>
  <c r="E111" i="26"/>
  <c r="H111" i="26"/>
  <c r="D111" i="26"/>
  <c r="G111" i="26"/>
  <c r="C111" i="26"/>
  <c r="F111" i="26"/>
  <c r="B111" i="26"/>
  <c r="F111" i="25"/>
  <c r="B111" i="25"/>
  <c r="A112" i="25"/>
  <c r="D111" i="25"/>
  <c r="G111" i="25"/>
  <c r="H111" i="25"/>
  <c r="E111" i="25"/>
  <c r="C111" i="25"/>
  <c r="G51" i="25"/>
  <c r="E51" i="25"/>
  <c r="G58" i="33" l="1"/>
  <c r="E58" i="33"/>
  <c r="A130" i="33"/>
  <c r="H129" i="33"/>
  <c r="F129" i="33"/>
  <c r="G129" i="33"/>
  <c r="C129" i="33"/>
  <c r="E129" i="33"/>
  <c r="D129" i="33"/>
  <c r="B129" i="33"/>
  <c r="D58" i="31"/>
  <c r="C130" i="32"/>
  <c r="A131" i="32"/>
  <c r="H130" i="32"/>
  <c r="B130" i="32"/>
  <c r="D130" i="32"/>
  <c r="F130" i="32"/>
  <c r="G130" i="32"/>
  <c r="E130" i="32"/>
  <c r="H57" i="32"/>
  <c r="F57" i="32"/>
  <c r="D130" i="31"/>
  <c r="E130" i="31"/>
  <c r="F130" i="31"/>
  <c r="C130" i="31"/>
  <c r="B130" i="31"/>
  <c r="G130" i="31"/>
  <c r="H130" i="31"/>
  <c r="A131" i="31"/>
  <c r="A123" i="28"/>
  <c r="E122" i="28"/>
  <c r="G122" i="28"/>
  <c r="C122" i="28"/>
  <c r="H122" i="28"/>
  <c r="F122" i="28"/>
  <c r="D122" i="28"/>
  <c r="B122" i="28"/>
  <c r="H55" i="28"/>
  <c r="F55" i="28"/>
  <c r="H51" i="26"/>
  <c r="F51" i="26"/>
  <c r="A113" i="26"/>
  <c r="E112" i="26"/>
  <c r="H112" i="26"/>
  <c r="D112" i="26"/>
  <c r="G112" i="26"/>
  <c r="C112" i="26"/>
  <c r="F112" i="26"/>
  <c r="B112" i="26"/>
  <c r="F112" i="25"/>
  <c r="B112" i="25"/>
  <c r="G112" i="25"/>
  <c r="A113" i="25"/>
  <c r="D112" i="25"/>
  <c r="H112" i="25"/>
  <c r="E112" i="25"/>
  <c r="C112" i="25"/>
  <c r="H51" i="25"/>
  <c r="F51" i="25"/>
  <c r="F130" i="33" l="1"/>
  <c r="H130" i="33"/>
  <c r="C130" i="33"/>
  <c r="A131" i="33"/>
  <c r="B130" i="33"/>
  <c r="E130" i="33"/>
  <c r="G130" i="33"/>
  <c r="D130" i="33"/>
  <c r="H58" i="33"/>
  <c r="F58" i="33"/>
  <c r="H131" i="31"/>
  <c r="A132" i="31"/>
  <c r="D131" i="31"/>
  <c r="E131" i="31"/>
  <c r="F131" i="31"/>
  <c r="G131" i="31"/>
  <c r="B131" i="31"/>
  <c r="C131" i="31"/>
  <c r="D58" i="32"/>
  <c r="H131" i="32"/>
  <c r="B131" i="32"/>
  <c r="D131" i="32"/>
  <c r="F131" i="32"/>
  <c r="G131" i="32"/>
  <c r="E131" i="32"/>
  <c r="C131" i="32"/>
  <c r="A132" i="32"/>
  <c r="G58" i="31"/>
  <c r="E58" i="31"/>
  <c r="D56" i="28"/>
  <c r="A124" i="28"/>
  <c r="E123" i="28"/>
  <c r="G123" i="28"/>
  <c r="C123" i="28"/>
  <c r="H123" i="28"/>
  <c r="F123" i="28"/>
  <c r="D123" i="28"/>
  <c r="B123" i="28"/>
  <c r="D52" i="26"/>
  <c r="A114" i="26"/>
  <c r="E113" i="26"/>
  <c r="H113" i="26"/>
  <c r="D113" i="26"/>
  <c r="G113" i="26"/>
  <c r="C113" i="26"/>
  <c r="F113" i="26"/>
  <c r="B113" i="26"/>
  <c r="D52" i="25"/>
  <c r="F113" i="25"/>
  <c r="B113" i="25"/>
  <c r="A114" i="25"/>
  <c r="D113" i="25"/>
  <c r="G113" i="25"/>
  <c r="C113" i="25"/>
  <c r="H113" i="25"/>
  <c r="E113" i="25"/>
  <c r="D59" i="33" l="1"/>
  <c r="F131" i="33"/>
  <c r="E131" i="33"/>
  <c r="B131" i="33"/>
  <c r="H131" i="33"/>
  <c r="D131" i="33"/>
  <c r="C131" i="33"/>
  <c r="A132" i="33"/>
  <c r="G131" i="33"/>
  <c r="H58" i="31"/>
  <c r="F58" i="31"/>
  <c r="H132" i="32"/>
  <c r="B132" i="32"/>
  <c r="D132" i="32"/>
  <c r="F132" i="32"/>
  <c r="G132" i="32"/>
  <c r="E132" i="32"/>
  <c r="C132" i="32"/>
  <c r="A133" i="32"/>
  <c r="B132" i="31"/>
  <c r="C132" i="31"/>
  <c r="H132" i="31"/>
  <c r="A133" i="31"/>
  <c r="D132" i="31"/>
  <c r="E132" i="31"/>
  <c r="F132" i="31"/>
  <c r="G132" i="31"/>
  <c r="E58" i="32"/>
  <c r="G58" i="32"/>
  <c r="A125" i="28"/>
  <c r="E124" i="28"/>
  <c r="G124" i="28"/>
  <c r="C124" i="28"/>
  <c r="H124" i="28"/>
  <c r="F124" i="28"/>
  <c r="D124" i="28"/>
  <c r="B124" i="28"/>
  <c r="G56" i="28"/>
  <c r="E56" i="28"/>
  <c r="G52" i="26"/>
  <c r="E52" i="26"/>
  <c r="A115" i="26"/>
  <c r="E114" i="26"/>
  <c r="H114" i="26"/>
  <c r="D114" i="26"/>
  <c r="G114" i="26"/>
  <c r="C114" i="26"/>
  <c r="F114" i="26"/>
  <c r="B114" i="26"/>
  <c r="G52" i="25"/>
  <c r="E52" i="25"/>
  <c r="F114" i="25"/>
  <c r="B114" i="25"/>
  <c r="G114" i="25"/>
  <c r="A115" i="25"/>
  <c r="D114" i="25"/>
  <c r="E114" i="25"/>
  <c r="C114" i="25"/>
  <c r="H114" i="25"/>
  <c r="H132" i="33" l="1"/>
  <c r="B132" i="33"/>
  <c r="C132" i="33"/>
  <c r="A133" i="33"/>
  <c r="F132" i="33"/>
  <c r="E132" i="33"/>
  <c r="G132" i="33"/>
  <c r="D132" i="33"/>
  <c r="G59" i="33"/>
  <c r="E59" i="33"/>
  <c r="H58" i="32"/>
  <c r="F58" i="32"/>
  <c r="H133" i="31"/>
  <c r="A134" i="31"/>
  <c r="D133" i="31"/>
  <c r="E133" i="31"/>
  <c r="F133" i="31"/>
  <c r="G133" i="31"/>
  <c r="B133" i="31"/>
  <c r="C133" i="31"/>
  <c r="H133" i="32"/>
  <c r="F133" i="32"/>
  <c r="D133" i="32"/>
  <c r="B133" i="32"/>
  <c r="G133" i="32"/>
  <c r="E133" i="32"/>
  <c r="C133" i="32"/>
  <c r="A134" i="32"/>
  <c r="D59" i="31"/>
  <c r="H56" i="28"/>
  <c r="F56" i="28"/>
  <c r="A126" i="28"/>
  <c r="E125" i="28"/>
  <c r="G125" i="28"/>
  <c r="C125" i="28"/>
  <c r="H125" i="28"/>
  <c r="F125" i="28"/>
  <c r="D125" i="28"/>
  <c r="B125" i="28"/>
  <c r="H52" i="26"/>
  <c r="F52" i="26"/>
  <c r="A116" i="26"/>
  <c r="E115" i="26"/>
  <c r="H115" i="26"/>
  <c r="D115" i="26"/>
  <c r="G115" i="26"/>
  <c r="C115" i="26"/>
  <c r="F115" i="26"/>
  <c r="B115" i="26"/>
  <c r="F115" i="25"/>
  <c r="B115" i="25"/>
  <c r="A116" i="25"/>
  <c r="D115" i="25"/>
  <c r="G115" i="25"/>
  <c r="H115" i="25"/>
  <c r="E115" i="25"/>
  <c r="C115" i="25"/>
  <c r="H52" i="25"/>
  <c r="F52" i="25"/>
  <c r="F133" i="33" l="1"/>
  <c r="E133" i="33"/>
  <c r="B133" i="33"/>
  <c r="H133" i="33"/>
  <c r="C133" i="33"/>
  <c r="G133" i="33"/>
  <c r="D133" i="33"/>
  <c r="A134" i="33"/>
  <c r="H59" i="33"/>
  <c r="F59" i="33"/>
  <c r="H134" i="31"/>
  <c r="A135" i="31"/>
  <c r="D134" i="31"/>
  <c r="E134" i="31"/>
  <c r="F134" i="31"/>
  <c r="G134" i="31"/>
  <c r="B134" i="31"/>
  <c r="C134" i="31"/>
  <c r="G59" i="31"/>
  <c r="E59" i="31"/>
  <c r="H134" i="32"/>
  <c r="F134" i="32"/>
  <c r="D134" i="32"/>
  <c r="B134" i="32"/>
  <c r="G134" i="32"/>
  <c r="E134" i="32"/>
  <c r="C134" i="32"/>
  <c r="A135" i="32"/>
  <c r="D59" i="32"/>
  <c r="A127" i="28"/>
  <c r="E126" i="28"/>
  <c r="G126" i="28"/>
  <c r="C126" i="28"/>
  <c r="H126" i="28"/>
  <c r="F126" i="28"/>
  <c r="D126" i="28"/>
  <c r="B126" i="28"/>
  <c r="D57" i="28"/>
  <c r="D53" i="26"/>
  <c r="A117" i="26"/>
  <c r="E116" i="26"/>
  <c r="H116" i="26"/>
  <c r="D116" i="26"/>
  <c r="G116" i="26"/>
  <c r="C116" i="26"/>
  <c r="F116" i="26"/>
  <c r="B116" i="26"/>
  <c r="F116" i="25"/>
  <c r="B116" i="25"/>
  <c r="G116" i="25"/>
  <c r="A117" i="25"/>
  <c r="D116" i="25"/>
  <c r="H116" i="25"/>
  <c r="E116" i="25"/>
  <c r="C116" i="25"/>
  <c r="D53" i="25"/>
  <c r="C57" i="28" l="1"/>
  <c r="K27" i="20"/>
  <c r="F134" i="33"/>
  <c r="H134" i="33"/>
  <c r="C134" i="33"/>
  <c r="B134" i="33"/>
  <c r="E134" i="33"/>
  <c r="G134" i="33"/>
  <c r="D134" i="33"/>
  <c r="A135" i="33"/>
  <c r="D60" i="33"/>
  <c r="G59" i="32"/>
  <c r="E59" i="32"/>
  <c r="H135" i="32"/>
  <c r="F135" i="32"/>
  <c r="G135" i="32"/>
  <c r="A136" i="32"/>
  <c r="D135" i="32"/>
  <c r="B135" i="32"/>
  <c r="E135" i="32"/>
  <c r="C135" i="32"/>
  <c r="H59" i="31"/>
  <c r="F59" i="31"/>
  <c r="B135" i="31"/>
  <c r="C135" i="31"/>
  <c r="D135" i="31"/>
  <c r="H135" i="31"/>
  <c r="A136" i="31"/>
  <c r="E135" i="31"/>
  <c r="F135" i="31"/>
  <c r="G135" i="31"/>
  <c r="G57" i="28"/>
  <c r="E57" i="28"/>
  <c r="A128" i="28"/>
  <c r="E127" i="28"/>
  <c r="G127" i="28"/>
  <c r="C127" i="28"/>
  <c r="H127" i="28"/>
  <c r="F127" i="28"/>
  <c r="D127" i="28"/>
  <c r="B127" i="28"/>
  <c r="G53" i="26"/>
  <c r="E53" i="26"/>
  <c r="A118" i="26"/>
  <c r="E117" i="26"/>
  <c r="H117" i="26"/>
  <c r="D117" i="26"/>
  <c r="G117" i="26"/>
  <c r="C117" i="26"/>
  <c r="F117" i="26"/>
  <c r="B117" i="26"/>
  <c r="F117" i="25"/>
  <c r="B117" i="25"/>
  <c r="A118" i="25"/>
  <c r="D117" i="25"/>
  <c r="G117" i="25"/>
  <c r="C117" i="25"/>
  <c r="H117" i="25"/>
  <c r="E117" i="25"/>
  <c r="G53" i="25"/>
  <c r="E53" i="25"/>
  <c r="B135" i="33" l="1"/>
  <c r="H135" i="33"/>
  <c r="F135" i="33"/>
  <c r="G135" i="33"/>
  <c r="D135" i="33"/>
  <c r="C135" i="33"/>
  <c r="A136" i="33"/>
  <c r="E135" i="33"/>
  <c r="G60" i="33"/>
  <c r="E60" i="33"/>
  <c r="H136" i="32"/>
  <c r="F136" i="32"/>
  <c r="D136" i="32"/>
  <c r="B136" i="32"/>
  <c r="G136" i="32"/>
  <c r="E136" i="32"/>
  <c r="C136" i="32"/>
  <c r="A137" i="32"/>
  <c r="H59" i="32"/>
  <c r="F59" i="32"/>
  <c r="F136" i="31"/>
  <c r="G136" i="31"/>
  <c r="B136" i="31"/>
  <c r="C136" i="31"/>
  <c r="H136" i="31"/>
  <c r="A137" i="31"/>
  <c r="D136" i="31"/>
  <c r="E136" i="31"/>
  <c r="D60" i="31"/>
  <c r="A129" i="28"/>
  <c r="E128" i="28"/>
  <c r="G128" i="28"/>
  <c r="C128" i="28"/>
  <c r="H128" i="28"/>
  <c r="F128" i="28"/>
  <c r="D128" i="28"/>
  <c r="B128" i="28"/>
  <c r="H57" i="28"/>
  <c r="F57" i="28"/>
  <c r="H53" i="26"/>
  <c r="F53" i="26"/>
  <c r="A119" i="26"/>
  <c r="E118" i="26"/>
  <c r="H118" i="26"/>
  <c r="D118" i="26"/>
  <c r="G118" i="26"/>
  <c r="C118" i="26"/>
  <c r="F118" i="26"/>
  <c r="B118" i="26"/>
  <c r="H53" i="25"/>
  <c r="F53" i="25"/>
  <c r="F118" i="25"/>
  <c r="B118" i="25"/>
  <c r="G118" i="25"/>
  <c r="A119" i="25"/>
  <c r="D118" i="25"/>
  <c r="E118" i="25"/>
  <c r="C118" i="25"/>
  <c r="H118" i="25"/>
  <c r="F136" i="33" l="1"/>
  <c r="B136" i="33"/>
  <c r="E136" i="33"/>
  <c r="C136" i="33"/>
  <c r="A137" i="33"/>
  <c r="H136" i="33"/>
  <c r="G136" i="33"/>
  <c r="D136" i="33"/>
  <c r="H60" i="33"/>
  <c r="F60" i="33"/>
  <c r="H137" i="31"/>
  <c r="A138" i="31"/>
  <c r="D137" i="31"/>
  <c r="E137" i="31"/>
  <c r="F137" i="31"/>
  <c r="G137" i="31"/>
  <c r="B137" i="31"/>
  <c r="C137" i="31"/>
  <c r="H137" i="32"/>
  <c r="F137" i="32"/>
  <c r="D137" i="32"/>
  <c r="B137" i="32"/>
  <c r="G137" i="32"/>
  <c r="E137" i="32"/>
  <c r="C137" i="32"/>
  <c r="A138" i="32"/>
  <c r="D60" i="32"/>
  <c r="G60" i="31"/>
  <c r="E60" i="31"/>
  <c r="D58" i="28"/>
  <c r="H129" i="28"/>
  <c r="G129" i="28"/>
  <c r="F129" i="28"/>
  <c r="E129" i="28"/>
  <c r="C129" i="28"/>
  <c r="A130" i="28"/>
  <c r="D129" i="28"/>
  <c r="B129" i="28"/>
  <c r="D54" i="26"/>
  <c r="A120" i="26"/>
  <c r="E119" i="26"/>
  <c r="H119" i="26"/>
  <c r="D119" i="26"/>
  <c r="G119" i="26"/>
  <c r="C119" i="26"/>
  <c r="F119" i="26"/>
  <c r="B119" i="26"/>
  <c r="F119" i="25"/>
  <c r="B119" i="25"/>
  <c r="A120" i="25"/>
  <c r="D119" i="25"/>
  <c r="G119" i="25"/>
  <c r="H119" i="25"/>
  <c r="E119" i="25"/>
  <c r="C119" i="25"/>
  <c r="D54" i="25"/>
  <c r="D61" i="33" l="1"/>
  <c r="F137" i="33"/>
  <c r="E137" i="33"/>
  <c r="B137" i="33"/>
  <c r="H137" i="33"/>
  <c r="G137" i="33"/>
  <c r="D137" i="33"/>
  <c r="C137" i="33"/>
  <c r="A138" i="33"/>
  <c r="H60" i="31"/>
  <c r="F60" i="31"/>
  <c r="H138" i="32"/>
  <c r="F138" i="32"/>
  <c r="A139" i="32"/>
  <c r="D138" i="32"/>
  <c r="B138" i="32"/>
  <c r="G138" i="32"/>
  <c r="E138" i="32"/>
  <c r="C138" i="32"/>
  <c r="B138" i="31"/>
  <c r="G138" i="31"/>
  <c r="D138" i="31"/>
  <c r="C138" i="31"/>
  <c r="H138" i="31"/>
  <c r="A139" i="31"/>
  <c r="E138" i="31"/>
  <c r="F138" i="31"/>
  <c r="G60" i="32"/>
  <c r="E60" i="32"/>
  <c r="H130" i="28"/>
  <c r="D130" i="28"/>
  <c r="G130" i="28"/>
  <c r="C130" i="28"/>
  <c r="F130" i="28"/>
  <c r="B130" i="28"/>
  <c r="E130" i="28"/>
  <c r="A131" i="28"/>
  <c r="G58" i="28"/>
  <c r="E58" i="28"/>
  <c r="G54" i="26"/>
  <c r="E54" i="26"/>
  <c r="A121" i="26"/>
  <c r="E120" i="26"/>
  <c r="H120" i="26"/>
  <c r="D120" i="26"/>
  <c r="G120" i="26"/>
  <c r="C120" i="26"/>
  <c r="F120" i="26"/>
  <c r="B120" i="26"/>
  <c r="G54" i="25"/>
  <c r="E54" i="25"/>
  <c r="G120" i="25"/>
  <c r="C120" i="25"/>
  <c r="F120" i="25"/>
  <c r="B120" i="25"/>
  <c r="A121" i="25"/>
  <c r="E120" i="25"/>
  <c r="H120" i="25"/>
  <c r="D120" i="25"/>
  <c r="F138" i="33" l="1"/>
  <c r="H138" i="33"/>
  <c r="G138" i="33"/>
  <c r="D138" i="33"/>
  <c r="B138" i="33"/>
  <c r="C138" i="33"/>
  <c r="A139" i="33"/>
  <c r="E138" i="33"/>
  <c r="E61" i="33"/>
  <c r="G61" i="33"/>
  <c r="B139" i="31"/>
  <c r="C139" i="31"/>
  <c r="H139" i="31"/>
  <c r="A140" i="31"/>
  <c r="D139" i="31"/>
  <c r="E139" i="31"/>
  <c r="F139" i="31"/>
  <c r="G139" i="31"/>
  <c r="D61" i="31"/>
  <c r="H60" i="32"/>
  <c r="F60" i="32"/>
  <c r="D139" i="32"/>
  <c r="B139" i="32"/>
  <c r="G139" i="32"/>
  <c r="E139" i="32"/>
  <c r="C139" i="32"/>
  <c r="A140" i="32"/>
  <c r="H139" i="32"/>
  <c r="F139" i="32"/>
  <c r="H131" i="28"/>
  <c r="D131" i="28"/>
  <c r="G131" i="28"/>
  <c r="C131" i="28"/>
  <c r="F131" i="28"/>
  <c r="B131" i="28"/>
  <c r="E131" i="28"/>
  <c r="A132" i="28"/>
  <c r="H58" i="28"/>
  <c r="F58" i="28"/>
  <c r="H54" i="26"/>
  <c r="F54" i="26"/>
  <c r="A122" i="26"/>
  <c r="E121" i="26"/>
  <c r="H121" i="26"/>
  <c r="D121" i="26"/>
  <c r="G121" i="26"/>
  <c r="C121" i="26"/>
  <c r="F121" i="26"/>
  <c r="B121" i="26"/>
  <c r="H54" i="25"/>
  <c r="F54" i="25"/>
  <c r="G121" i="25"/>
  <c r="C121" i="25"/>
  <c r="F121" i="25"/>
  <c r="B121" i="25"/>
  <c r="A122" i="25"/>
  <c r="E121" i="25"/>
  <c r="H121" i="25"/>
  <c r="D121" i="25"/>
  <c r="F139" i="33" l="1"/>
  <c r="E139" i="33"/>
  <c r="H139" i="33"/>
  <c r="G139" i="33"/>
  <c r="D139" i="33"/>
  <c r="C139" i="33"/>
  <c r="A140" i="33"/>
  <c r="B139" i="33"/>
  <c r="H61" i="33"/>
  <c r="F61" i="33"/>
  <c r="H140" i="32"/>
  <c r="F140" i="32"/>
  <c r="D140" i="32"/>
  <c r="B140" i="32"/>
  <c r="G140" i="32"/>
  <c r="E140" i="32"/>
  <c r="C140" i="32"/>
  <c r="A141" i="32"/>
  <c r="G61" i="31"/>
  <c r="E61" i="31"/>
  <c r="D61" i="32"/>
  <c r="H140" i="31"/>
  <c r="A141" i="31"/>
  <c r="D140" i="31"/>
  <c r="E140" i="31"/>
  <c r="F140" i="31"/>
  <c r="G140" i="31"/>
  <c r="B140" i="31"/>
  <c r="C140" i="31"/>
  <c r="H132" i="28"/>
  <c r="D132" i="28"/>
  <c r="G132" i="28"/>
  <c r="C132" i="28"/>
  <c r="F132" i="28"/>
  <c r="B132" i="28"/>
  <c r="E132" i="28"/>
  <c r="A133" i="28"/>
  <c r="D59" i="28"/>
  <c r="D55" i="26"/>
  <c r="A123" i="26"/>
  <c r="E122" i="26"/>
  <c r="H122" i="26"/>
  <c r="D122" i="26"/>
  <c r="G122" i="26"/>
  <c r="C122" i="26"/>
  <c r="F122" i="26"/>
  <c r="B122" i="26"/>
  <c r="D55" i="25"/>
  <c r="G122" i="25"/>
  <c r="C122" i="25"/>
  <c r="F122" i="25"/>
  <c r="B122" i="25"/>
  <c r="A123" i="25"/>
  <c r="E122" i="25"/>
  <c r="H122" i="25"/>
  <c r="D122" i="25"/>
  <c r="D62" i="33" l="1"/>
  <c r="F140" i="33"/>
  <c r="H140" i="33"/>
  <c r="G140" i="33"/>
  <c r="D140" i="33"/>
  <c r="C140" i="33"/>
  <c r="A141" i="33"/>
  <c r="B140" i="33"/>
  <c r="E140" i="33"/>
  <c r="G141" i="32"/>
  <c r="E141" i="32"/>
  <c r="C141" i="32"/>
  <c r="A142" i="32"/>
  <c r="H141" i="32"/>
  <c r="F141" i="32"/>
  <c r="D141" i="32"/>
  <c r="B141" i="32"/>
  <c r="E61" i="32"/>
  <c r="G61" i="32"/>
  <c r="D141" i="31"/>
  <c r="E141" i="31"/>
  <c r="F141" i="31"/>
  <c r="G141" i="31"/>
  <c r="B141" i="31"/>
  <c r="C141" i="31"/>
  <c r="H141" i="31"/>
  <c r="A142" i="31"/>
  <c r="H61" i="31"/>
  <c r="F61" i="31"/>
  <c r="H133" i="28"/>
  <c r="D133" i="28"/>
  <c r="G133" i="28"/>
  <c r="C133" i="28"/>
  <c r="F133" i="28"/>
  <c r="B133" i="28"/>
  <c r="E133" i="28"/>
  <c r="A134" i="28"/>
  <c r="E59" i="28"/>
  <c r="G59" i="28"/>
  <c r="G55" i="26"/>
  <c r="E55" i="26"/>
  <c r="A124" i="26"/>
  <c r="E123" i="26"/>
  <c r="H123" i="26"/>
  <c r="D123" i="26"/>
  <c r="G123" i="26"/>
  <c r="C123" i="26"/>
  <c r="F123" i="26"/>
  <c r="B123" i="26"/>
  <c r="G123" i="25"/>
  <c r="C123" i="25"/>
  <c r="F123" i="25"/>
  <c r="B123" i="25"/>
  <c r="A124" i="25"/>
  <c r="E123" i="25"/>
  <c r="H123" i="25"/>
  <c r="D123" i="25"/>
  <c r="G55" i="25"/>
  <c r="E55" i="25"/>
  <c r="F141" i="33" l="1"/>
  <c r="E141" i="33"/>
  <c r="D141" i="33"/>
  <c r="C141" i="33"/>
  <c r="B141" i="33"/>
  <c r="H141" i="33"/>
  <c r="G141" i="33"/>
  <c r="A142" i="33"/>
  <c r="G62" i="33"/>
  <c r="E62" i="33"/>
  <c r="G142" i="32"/>
  <c r="E142" i="32"/>
  <c r="C142" i="32"/>
  <c r="A143" i="32"/>
  <c r="H142" i="32"/>
  <c r="F142" i="32"/>
  <c r="D142" i="32"/>
  <c r="B142" i="32"/>
  <c r="H61" i="32"/>
  <c r="F61" i="32"/>
  <c r="H142" i="31"/>
  <c r="A143" i="31"/>
  <c r="D142" i="31"/>
  <c r="E142" i="31"/>
  <c r="F142" i="31"/>
  <c r="G142" i="31"/>
  <c r="B142" i="31"/>
  <c r="C142" i="31"/>
  <c r="D62" i="31"/>
  <c r="H134" i="28"/>
  <c r="D134" i="28"/>
  <c r="G134" i="28"/>
  <c r="C134" i="28"/>
  <c r="F134" i="28"/>
  <c r="B134" i="28"/>
  <c r="E134" i="28"/>
  <c r="A135" i="28"/>
  <c r="H59" i="28"/>
  <c r="F59" i="28"/>
  <c r="H55" i="26"/>
  <c r="F55" i="26"/>
  <c r="A125" i="26"/>
  <c r="E124" i="26"/>
  <c r="H124" i="26"/>
  <c r="D124" i="26"/>
  <c r="G124" i="26"/>
  <c r="C124" i="26"/>
  <c r="F124" i="26"/>
  <c r="B124" i="26"/>
  <c r="H55" i="25"/>
  <c r="F55" i="25"/>
  <c r="G124" i="25"/>
  <c r="C124" i="25"/>
  <c r="F124" i="25"/>
  <c r="B124" i="25"/>
  <c r="A125" i="25"/>
  <c r="E124" i="25"/>
  <c r="H124" i="25"/>
  <c r="D124" i="25"/>
  <c r="F142" i="33" l="1"/>
  <c r="H142" i="33"/>
  <c r="A143" i="33"/>
  <c r="B142" i="33"/>
  <c r="E142" i="33"/>
  <c r="G142" i="33"/>
  <c r="D142" i="33"/>
  <c r="C142" i="33"/>
  <c r="H62" i="33"/>
  <c r="F62" i="33"/>
  <c r="G62" i="31"/>
  <c r="E62" i="31"/>
  <c r="G143" i="32"/>
  <c r="E143" i="32"/>
  <c r="F143" i="32"/>
  <c r="D143" i="32"/>
  <c r="C143" i="32"/>
  <c r="A144" i="32"/>
  <c r="H143" i="32"/>
  <c r="B143" i="32"/>
  <c r="D62" i="32"/>
  <c r="F143" i="31"/>
  <c r="G143" i="31"/>
  <c r="A144" i="31"/>
  <c r="E143" i="31"/>
  <c r="B143" i="31"/>
  <c r="C143" i="31"/>
  <c r="H143" i="31"/>
  <c r="D143" i="31"/>
  <c r="H135" i="28"/>
  <c r="D135" i="28"/>
  <c r="G135" i="28"/>
  <c r="C135" i="28"/>
  <c r="F135" i="28"/>
  <c r="B135" i="28"/>
  <c r="E135" i="28"/>
  <c r="A136" i="28"/>
  <c r="D60" i="28"/>
  <c r="D56" i="26"/>
  <c r="A126" i="26"/>
  <c r="E125" i="26"/>
  <c r="H125" i="26"/>
  <c r="D125" i="26"/>
  <c r="G125" i="26"/>
  <c r="C125" i="26"/>
  <c r="F125" i="26"/>
  <c r="B125" i="26"/>
  <c r="G125" i="25"/>
  <c r="C125" i="25"/>
  <c r="F125" i="25"/>
  <c r="B125" i="25"/>
  <c r="A126" i="25"/>
  <c r="E125" i="25"/>
  <c r="H125" i="25"/>
  <c r="D125" i="25"/>
  <c r="D56" i="25"/>
  <c r="D63" i="33" l="1"/>
  <c r="B143" i="33"/>
  <c r="H143" i="33"/>
  <c r="G143" i="33"/>
  <c r="D143" i="33"/>
  <c r="C143" i="33"/>
  <c r="A144" i="33"/>
  <c r="F143" i="33"/>
  <c r="E143" i="33"/>
  <c r="G144" i="32"/>
  <c r="E144" i="32"/>
  <c r="A145" i="32"/>
  <c r="C144" i="32"/>
  <c r="H144" i="32"/>
  <c r="F144" i="32"/>
  <c r="D144" i="32"/>
  <c r="B144" i="32"/>
  <c r="E62" i="32"/>
  <c r="G62" i="32"/>
  <c r="H62" i="31"/>
  <c r="F62" i="31"/>
  <c r="H144" i="31"/>
  <c r="A145" i="31"/>
  <c r="E144" i="31"/>
  <c r="D144" i="31"/>
  <c r="F144" i="31"/>
  <c r="G144" i="31"/>
  <c r="B144" i="31"/>
  <c r="C144" i="31"/>
  <c r="H136" i="28"/>
  <c r="D136" i="28"/>
  <c r="G136" i="28"/>
  <c r="C136" i="28"/>
  <c r="F136" i="28"/>
  <c r="B136" i="28"/>
  <c r="E136" i="28"/>
  <c r="A137" i="28"/>
  <c r="G60" i="28"/>
  <c r="E60" i="28"/>
  <c r="G56" i="26"/>
  <c r="E56" i="26"/>
  <c r="A127" i="26"/>
  <c r="E126" i="26"/>
  <c r="H126" i="26"/>
  <c r="D126" i="26"/>
  <c r="G126" i="26"/>
  <c r="C126" i="26"/>
  <c r="F126" i="26"/>
  <c r="B126" i="26"/>
  <c r="G56" i="25"/>
  <c r="E56" i="25"/>
  <c r="G126" i="25"/>
  <c r="C126" i="25"/>
  <c r="F126" i="25"/>
  <c r="B126" i="25"/>
  <c r="A127" i="25"/>
  <c r="E126" i="25"/>
  <c r="H126" i="25"/>
  <c r="D126" i="25"/>
  <c r="C144" i="33" l="1"/>
  <c r="A145" i="33"/>
  <c r="F144" i="33"/>
  <c r="H144" i="33"/>
  <c r="B144" i="33"/>
  <c r="E144" i="33"/>
  <c r="G144" i="33"/>
  <c r="D144" i="33"/>
  <c r="G63" i="33"/>
  <c r="E63" i="33"/>
  <c r="D63" i="31"/>
  <c r="G145" i="32"/>
  <c r="E145" i="32"/>
  <c r="C145" i="32"/>
  <c r="A146" i="32"/>
  <c r="H145" i="32"/>
  <c r="F145" i="32"/>
  <c r="D145" i="32"/>
  <c r="B145" i="32"/>
  <c r="F145" i="31"/>
  <c r="G145" i="31"/>
  <c r="B145" i="31"/>
  <c r="C145" i="31"/>
  <c r="H145" i="31"/>
  <c r="A146" i="31"/>
  <c r="D145" i="31"/>
  <c r="E145" i="31"/>
  <c r="H62" i="32"/>
  <c r="F62" i="32"/>
  <c r="H137" i="28"/>
  <c r="D137" i="28"/>
  <c r="G137" i="28"/>
  <c r="C137" i="28"/>
  <c r="F137" i="28"/>
  <c r="B137" i="28"/>
  <c r="E137" i="28"/>
  <c r="A138" i="28"/>
  <c r="H60" i="28"/>
  <c r="F60" i="28"/>
  <c r="H56" i="26"/>
  <c r="F56" i="26"/>
  <c r="A128" i="26"/>
  <c r="E127" i="26"/>
  <c r="H127" i="26"/>
  <c r="D127" i="26"/>
  <c r="G127" i="26"/>
  <c r="C127" i="26"/>
  <c r="F127" i="26"/>
  <c r="B127" i="26"/>
  <c r="G127" i="25"/>
  <c r="C127" i="25"/>
  <c r="F127" i="25"/>
  <c r="B127" i="25"/>
  <c r="A128" i="25"/>
  <c r="E127" i="25"/>
  <c r="H127" i="25"/>
  <c r="D127" i="25"/>
  <c r="H56" i="25"/>
  <c r="F56" i="25"/>
  <c r="H63" i="33" l="1"/>
  <c r="F63" i="33"/>
  <c r="G145" i="33"/>
  <c r="D145" i="33"/>
  <c r="F145" i="33"/>
  <c r="H145" i="33"/>
  <c r="C145" i="33"/>
  <c r="A146" i="33"/>
  <c r="E145" i="33"/>
  <c r="B145" i="33"/>
  <c r="D63" i="32"/>
  <c r="H146" i="31"/>
  <c r="A147" i="31"/>
  <c r="D146" i="31"/>
  <c r="E146" i="31"/>
  <c r="F146" i="31"/>
  <c r="C146" i="31"/>
  <c r="B146" i="31"/>
  <c r="G146" i="31"/>
  <c r="H146" i="32"/>
  <c r="F146" i="32"/>
  <c r="D146" i="32"/>
  <c r="B146" i="32"/>
  <c r="G146" i="32"/>
  <c r="E146" i="32"/>
  <c r="C146" i="32"/>
  <c r="A147" i="32"/>
  <c r="G63" i="31"/>
  <c r="E63" i="31"/>
  <c r="H138" i="28"/>
  <c r="D138" i="28"/>
  <c r="G138" i="28"/>
  <c r="C138" i="28"/>
  <c r="F138" i="28"/>
  <c r="B138" i="28"/>
  <c r="E138" i="28"/>
  <c r="A139" i="28"/>
  <c r="D61" i="28"/>
  <c r="D57" i="26"/>
  <c r="K24" i="20" s="1"/>
  <c r="A129" i="26"/>
  <c r="E128" i="26"/>
  <c r="H128" i="26"/>
  <c r="D128" i="26"/>
  <c r="G128" i="26"/>
  <c r="C128" i="26"/>
  <c r="F128" i="26"/>
  <c r="B128" i="26"/>
  <c r="G128" i="25"/>
  <c r="C128" i="25"/>
  <c r="F128" i="25"/>
  <c r="B128" i="25"/>
  <c r="A129" i="25"/>
  <c r="E128" i="25"/>
  <c r="H128" i="25"/>
  <c r="D128" i="25"/>
  <c r="D57" i="25"/>
  <c r="K23" i="20" s="1"/>
  <c r="D64" i="33" l="1"/>
  <c r="E146" i="33"/>
  <c r="G146" i="33"/>
  <c r="D146" i="33"/>
  <c r="C146" i="33"/>
  <c r="A147" i="33"/>
  <c r="F146" i="33"/>
  <c r="H146" i="33"/>
  <c r="B146" i="33"/>
  <c r="D147" i="31"/>
  <c r="E147" i="31"/>
  <c r="B147" i="31"/>
  <c r="C147" i="31"/>
  <c r="A148" i="31"/>
  <c r="F147" i="31"/>
  <c r="G147" i="31"/>
  <c r="H147" i="31"/>
  <c r="H63" i="31"/>
  <c r="F63" i="31"/>
  <c r="C147" i="32"/>
  <c r="A148" i="32"/>
  <c r="B147" i="32"/>
  <c r="E147" i="32"/>
  <c r="H147" i="32"/>
  <c r="F147" i="32"/>
  <c r="D147" i="32"/>
  <c r="G147" i="32"/>
  <c r="G63" i="32"/>
  <c r="E63" i="32"/>
  <c r="C57" i="25"/>
  <c r="E57" i="25" s="1"/>
  <c r="L23" i="20" s="1"/>
  <c r="H139" i="28"/>
  <c r="D139" i="28"/>
  <c r="G139" i="28"/>
  <c r="C139" i="28"/>
  <c r="F139" i="28"/>
  <c r="B139" i="28"/>
  <c r="E139" i="28"/>
  <c r="A140" i="28"/>
  <c r="E61" i="28"/>
  <c r="G61" i="28"/>
  <c r="G57" i="26"/>
  <c r="E57" i="26"/>
  <c r="L24" i="20" s="1"/>
  <c r="H129" i="26"/>
  <c r="G129" i="26"/>
  <c r="E129" i="26"/>
  <c r="D129" i="26"/>
  <c r="A130" i="26"/>
  <c r="C129" i="26"/>
  <c r="F129" i="26"/>
  <c r="B129" i="26"/>
  <c r="H129" i="25"/>
  <c r="G129" i="25"/>
  <c r="C129" i="25"/>
  <c r="F129" i="25"/>
  <c r="B129" i="25"/>
  <c r="E129" i="25"/>
  <c r="A130" i="25"/>
  <c r="D129" i="25"/>
  <c r="G57" i="25"/>
  <c r="AG24" i="13" l="1"/>
  <c r="AG27" i="13"/>
  <c r="AH27" i="13" s="1"/>
  <c r="AI27" i="13" s="1"/>
  <c r="AJ27" i="13" s="1"/>
  <c r="AK27" i="13" s="1"/>
  <c r="AL27" i="13" s="1"/>
  <c r="AM27" i="13" s="1"/>
  <c r="AN27" i="13" s="1"/>
  <c r="AO27" i="13" s="1"/>
  <c r="AP27" i="13" s="1"/>
  <c r="AQ27" i="13" s="1"/>
  <c r="AR27" i="13" s="1"/>
  <c r="F147" i="33"/>
  <c r="E147" i="33"/>
  <c r="G147" i="33"/>
  <c r="D147" i="33"/>
  <c r="C147" i="33"/>
  <c r="A148" i="33"/>
  <c r="B147" i="33"/>
  <c r="H147" i="33"/>
  <c r="G64" i="33"/>
  <c r="E64" i="33"/>
  <c r="H63" i="32"/>
  <c r="F63" i="32"/>
  <c r="C148" i="32"/>
  <c r="A149" i="32"/>
  <c r="H148" i="32"/>
  <c r="F148" i="32"/>
  <c r="D148" i="32"/>
  <c r="B148" i="32"/>
  <c r="G148" i="32"/>
  <c r="E148" i="32"/>
  <c r="D64" i="31"/>
  <c r="B148" i="31"/>
  <c r="C148" i="31"/>
  <c r="H148" i="31"/>
  <c r="A149" i="31"/>
  <c r="D148" i="31"/>
  <c r="E148" i="31"/>
  <c r="F148" i="31"/>
  <c r="G148" i="31"/>
  <c r="H140" i="28"/>
  <c r="D140" i="28"/>
  <c r="G140" i="28"/>
  <c r="C140" i="28"/>
  <c r="F140" i="28"/>
  <c r="B140" i="28"/>
  <c r="E140" i="28"/>
  <c r="A141" i="28"/>
  <c r="H61" i="28"/>
  <c r="F61" i="28"/>
  <c r="H57" i="26"/>
  <c r="F57" i="26"/>
  <c r="H130" i="26"/>
  <c r="D130" i="26"/>
  <c r="G130" i="26"/>
  <c r="C130" i="26"/>
  <c r="E130" i="26"/>
  <c r="B130" i="26"/>
  <c r="A131" i="26"/>
  <c r="F130" i="26"/>
  <c r="H130" i="25"/>
  <c r="D130" i="25"/>
  <c r="G130" i="25"/>
  <c r="C130" i="25"/>
  <c r="F130" i="25"/>
  <c r="B130" i="25"/>
  <c r="A131" i="25"/>
  <c r="E130" i="25"/>
  <c r="H57" i="25"/>
  <c r="F57" i="25"/>
  <c r="N50" i="8" l="1"/>
  <c r="N51" i="8" s="1"/>
  <c r="D58" i="25"/>
  <c r="AH24" i="13"/>
  <c r="AI24" i="13" s="1"/>
  <c r="AJ24" i="13" s="1"/>
  <c r="AK24" i="13" s="1"/>
  <c r="AL24" i="13" s="1"/>
  <c r="AM24" i="13" s="1"/>
  <c r="AN24" i="13" s="1"/>
  <c r="AO24" i="13" s="1"/>
  <c r="AP24" i="13" s="1"/>
  <c r="AQ24" i="13" s="1"/>
  <c r="AR24" i="13" s="1"/>
  <c r="F148" i="33"/>
  <c r="B148" i="33"/>
  <c r="G148" i="33"/>
  <c r="D148" i="33"/>
  <c r="C148" i="33"/>
  <c r="A149" i="33"/>
  <c r="H148" i="33"/>
  <c r="E148" i="33"/>
  <c r="H64" i="33"/>
  <c r="F64" i="33"/>
  <c r="F149" i="31"/>
  <c r="G149" i="31"/>
  <c r="A150" i="31"/>
  <c r="E149" i="31"/>
  <c r="B149" i="31"/>
  <c r="C149" i="31"/>
  <c r="H149" i="31"/>
  <c r="D149" i="31"/>
  <c r="G149" i="32"/>
  <c r="E149" i="32"/>
  <c r="F149" i="32"/>
  <c r="D149" i="32"/>
  <c r="B149" i="32"/>
  <c r="C149" i="32"/>
  <c r="A150" i="32"/>
  <c r="H149" i="32"/>
  <c r="G64" i="31"/>
  <c r="E64" i="31"/>
  <c r="D64" i="32"/>
  <c r="D62" i="28"/>
  <c r="H141" i="28"/>
  <c r="D141" i="28"/>
  <c r="G141" i="28"/>
  <c r="C141" i="28"/>
  <c r="F141" i="28"/>
  <c r="B141" i="28"/>
  <c r="E141" i="28"/>
  <c r="A142" i="28"/>
  <c r="D58" i="26"/>
  <c r="H131" i="26"/>
  <c r="D131" i="26"/>
  <c r="G131" i="26"/>
  <c r="C131" i="26"/>
  <c r="E131" i="26"/>
  <c r="B131" i="26"/>
  <c r="A132" i="26"/>
  <c r="F131" i="26"/>
  <c r="H131" i="25"/>
  <c r="D131" i="25"/>
  <c r="G131" i="25"/>
  <c r="C131" i="25"/>
  <c r="F131" i="25"/>
  <c r="B131" i="25"/>
  <c r="E131" i="25"/>
  <c r="A132" i="25"/>
  <c r="N52" i="8" l="1"/>
  <c r="AS24" i="13"/>
  <c r="D65" i="33"/>
  <c r="F149" i="33"/>
  <c r="E149" i="33"/>
  <c r="B149" i="33"/>
  <c r="H149" i="33"/>
  <c r="G149" i="33"/>
  <c r="D149" i="33"/>
  <c r="C149" i="33"/>
  <c r="A150" i="33"/>
  <c r="E64" i="32"/>
  <c r="G64" i="32"/>
  <c r="H150" i="32"/>
  <c r="F150" i="32"/>
  <c r="D150" i="32"/>
  <c r="B150" i="32"/>
  <c r="G150" i="32"/>
  <c r="E150" i="32"/>
  <c r="C150" i="32"/>
  <c r="A151" i="32"/>
  <c r="F150" i="31"/>
  <c r="G150" i="31"/>
  <c r="B150" i="31"/>
  <c r="C150" i="31"/>
  <c r="H150" i="31"/>
  <c r="A151" i="31"/>
  <c r="D150" i="31"/>
  <c r="E150" i="31"/>
  <c r="H64" i="31"/>
  <c r="F64" i="31"/>
  <c r="H142" i="28"/>
  <c r="D142" i="28"/>
  <c r="G142" i="28"/>
  <c r="C142" i="28"/>
  <c r="F142" i="28"/>
  <c r="B142" i="28"/>
  <c r="E142" i="28"/>
  <c r="A143" i="28"/>
  <c r="G62" i="28"/>
  <c r="E62" i="28"/>
  <c r="G58" i="26"/>
  <c r="E58" i="26"/>
  <c r="H132" i="26"/>
  <c r="D132" i="26"/>
  <c r="G132" i="26"/>
  <c r="C132" i="26"/>
  <c r="E132" i="26"/>
  <c r="B132" i="26"/>
  <c r="A133" i="26"/>
  <c r="F132" i="26"/>
  <c r="H132" i="25"/>
  <c r="D132" i="25"/>
  <c r="G132" i="25"/>
  <c r="C132" i="25"/>
  <c r="F132" i="25"/>
  <c r="B132" i="25"/>
  <c r="A133" i="25"/>
  <c r="E132" i="25"/>
  <c r="G58" i="25"/>
  <c r="E58" i="25"/>
  <c r="N53" i="8" l="1"/>
  <c r="F150" i="33"/>
  <c r="H150" i="33"/>
  <c r="E150" i="33"/>
  <c r="G150" i="33"/>
  <c r="D150" i="33"/>
  <c r="C150" i="33"/>
  <c r="A151" i="33"/>
  <c r="B150" i="33"/>
  <c r="G65" i="33"/>
  <c r="E65" i="33"/>
  <c r="F151" i="31"/>
  <c r="G151" i="31"/>
  <c r="B151" i="31"/>
  <c r="C151" i="31"/>
  <c r="H151" i="31"/>
  <c r="A152" i="31"/>
  <c r="D151" i="31"/>
  <c r="E151" i="31"/>
  <c r="D65" i="31"/>
  <c r="H151" i="32"/>
  <c r="F151" i="32"/>
  <c r="D151" i="32"/>
  <c r="B151" i="32"/>
  <c r="G151" i="32"/>
  <c r="E151" i="32"/>
  <c r="C151" i="32"/>
  <c r="A152" i="32"/>
  <c r="H64" i="32"/>
  <c r="F64" i="32"/>
  <c r="H143" i="28"/>
  <c r="D143" i="28"/>
  <c r="G143" i="28"/>
  <c r="C143" i="28"/>
  <c r="F143" i="28"/>
  <c r="B143" i="28"/>
  <c r="E143" i="28"/>
  <c r="A144" i="28"/>
  <c r="H62" i="28"/>
  <c r="F62" i="28"/>
  <c r="H58" i="26"/>
  <c r="F58" i="26"/>
  <c r="H133" i="26"/>
  <c r="D133" i="26"/>
  <c r="G133" i="26"/>
  <c r="C133" i="26"/>
  <c r="E133" i="26"/>
  <c r="B133" i="26"/>
  <c r="A134" i="26"/>
  <c r="F133" i="26"/>
  <c r="H133" i="25"/>
  <c r="D133" i="25"/>
  <c r="G133" i="25"/>
  <c r="C133" i="25"/>
  <c r="F133" i="25"/>
  <c r="B133" i="25"/>
  <c r="E133" i="25"/>
  <c r="A134" i="25"/>
  <c r="H58" i="25"/>
  <c r="F58" i="25"/>
  <c r="D59" i="25" l="1"/>
  <c r="N54" i="8"/>
  <c r="F151" i="33"/>
  <c r="E151" i="33"/>
  <c r="B151" i="33"/>
  <c r="G151" i="33"/>
  <c r="D151" i="33"/>
  <c r="C151" i="33"/>
  <c r="A152" i="33"/>
  <c r="H151" i="33"/>
  <c r="H65" i="33"/>
  <c r="F65" i="33"/>
  <c r="D65" i="32"/>
  <c r="H152" i="32"/>
  <c r="F152" i="32"/>
  <c r="E152" i="32"/>
  <c r="C152" i="32"/>
  <c r="A153" i="32"/>
  <c r="D152" i="32"/>
  <c r="B152" i="32"/>
  <c r="G152" i="32"/>
  <c r="H152" i="31"/>
  <c r="A153" i="31"/>
  <c r="G152" i="31"/>
  <c r="B152" i="31"/>
  <c r="D152" i="31"/>
  <c r="E152" i="31"/>
  <c r="F152" i="31"/>
  <c r="C152" i="31"/>
  <c r="G65" i="31"/>
  <c r="E65" i="31"/>
  <c r="H144" i="28"/>
  <c r="D144" i="28"/>
  <c r="G144" i="28"/>
  <c r="C144" i="28"/>
  <c r="F144" i="28"/>
  <c r="B144" i="28"/>
  <c r="E144" i="28"/>
  <c r="A145" i="28"/>
  <c r="D63" i="28"/>
  <c r="D59" i="26"/>
  <c r="H134" i="26"/>
  <c r="D134" i="26"/>
  <c r="G134" i="26"/>
  <c r="C134" i="26"/>
  <c r="E134" i="26"/>
  <c r="B134" i="26"/>
  <c r="A135" i="26"/>
  <c r="F134" i="26"/>
  <c r="H134" i="25"/>
  <c r="D134" i="25"/>
  <c r="G134" i="25"/>
  <c r="C134" i="25"/>
  <c r="F134" i="25"/>
  <c r="B134" i="25"/>
  <c r="A135" i="25"/>
  <c r="E134" i="25"/>
  <c r="N55" i="8" l="1"/>
  <c r="D66" i="33"/>
  <c r="F152" i="33"/>
  <c r="H152" i="33"/>
  <c r="B152" i="33"/>
  <c r="G152" i="33"/>
  <c r="D152" i="33"/>
  <c r="E152" i="33"/>
  <c r="C152" i="33"/>
  <c r="A153" i="33"/>
  <c r="G65" i="32"/>
  <c r="E65" i="32"/>
  <c r="H65" i="31"/>
  <c r="F65" i="31"/>
  <c r="F153" i="31"/>
  <c r="G153" i="31"/>
  <c r="B153" i="31"/>
  <c r="C153" i="31"/>
  <c r="H153" i="31"/>
  <c r="A154" i="31"/>
  <c r="D153" i="31"/>
  <c r="E153" i="31"/>
  <c r="H153" i="32"/>
  <c r="F153" i="32"/>
  <c r="D153" i="32"/>
  <c r="B153" i="32"/>
  <c r="G153" i="32"/>
  <c r="E153" i="32"/>
  <c r="C153" i="32"/>
  <c r="A154" i="32"/>
  <c r="H145" i="28"/>
  <c r="D145" i="28"/>
  <c r="G145" i="28"/>
  <c r="C145" i="28"/>
  <c r="F145" i="28"/>
  <c r="B145" i="28"/>
  <c r="E145" i="28"/>
  <c r="A146" i="28"/>
  <c r="E63" i="28"/>
  <c r="G63" i="28"/>
  <c r="E59" i="26"/>
  <c r="G59" i="26"/>
  <c r="H135" i="26"/>
  <c r="D135" i="26"/>
  <c r="G135" i="26"/>
  <c r="C135" i="26"/>
  <c r="E135" i="26"/>
  <c r="B135" i="26"/>
  <c r="A136" i="26"/>
  <c r="F135" i="26"/>
  <c r="H135" i="25"/>
  <c r="D135" i="25"/>
  <c r="G135" i="25"/>
  <c r="C135" i="25"/>
  <c r="F135" i="25"/>
  <c r="B135" i="25"/>
  <c r="E135" i="25"/>
  <c r="A136" i="25"/>
  <c r="E59" i="25"/>
  <c r="G59" i="25"/>
  <c r="N56" i="8" l="1"/>
  <c r="F153" i="33"/>
  <c r="E153" i="33"/>
  <c r="B153" i="33"/>
  <c r="G153" i="33"/>
  <c r="D153" i="33"/>
  <c r="H153" i="33"/>
  <c r="C153" i="33"/>
  <c r="A154" i="33"/>
  <c r="G66" i="33"/>
  <c r="E66" i="33"/>
  <c r="H154" i="32"/>
  <c r="F154" i="32"/>
  <c r="E154" i="32"/>
  <c r="A155" i="32"/>
  <c r="D154" i="32"/>
  <c r="B154" i="32"/>
  <c r="G154" i="32"/>
  <c r="C154" i="32"/>
  <c r="D66" i="31"/>
  <c r="F154" i="31"/>
  <c r="C154" i="31"/>
  <c r="A155" i="31"/>
  <c r="B154" i="31"/>
  <c r="G154" i="31"/>
  <c r="H154" i="31"/>
  <c r="E154" i="31"/>
  <c r="D154" i="31"/>
  <c r="H65" i="32"/>
  <c r="F65" i="32"/>
  <c r="H146" i="28"/>
  <c r="D146" i="28"/>
  <c r="G146" i="28"/>
  <c r="C146" i="28"/>
  <c r="F146" i="28"/>
  <c r="B146" i="28"/>
  <c r="E146" i="28"/>
  <c r="A147" i="28"/>
  <c r="H63" i="28"/>
  <c r="F63" i="28"/>
  <c r="H59" i="26"/>
  <c r="F59" i="26"/>
  <c r="H136" i="26"/>
  <c r="D136" i="26"/>
  <c r="G136" i="26"/>
  <c r="C136" i="26"/>
  <c r="E136" i="26"/>
  <c r="B136" i="26"/>
  <c r="A137" i="26"/>
  <c r="F136" i="26"/>
  <c r="H59" i="25"/>
  <c r="F59" i="25"/>
  <c r="H136" i="25"/>
  <c r="D136" i="25"/>
  <c r="G136" i="25"/>
  <c r="C136" i="25"/>
  <c r="F136" i="25"/>
  <c r="B136" i="25"/>
  <c r="A137" i="25"/>
  <c r="E136" i="25"/>
  <c r="D60" i="25" l="1"/>
  <c r="N57" i="8"/>
  <c r="H66" i="33"/>
  <c r="F66" i="33"/>
  <c r="F154" i="33"/>
  <c r="H154" i="33"/>
  <c r="G154" i="33"/>
  <c r="D154" i="33"/>
  <c r="B154" i="33"/>
  <c r="C154" i="33"/>
  <c r="A155" i="33"/>
  <c r="E154" i="33"/>
  <c r="D66" i="32"/>
  <c r="H155" i="32"/>
  <c r="F155" i="32"/>
  <c r="G155" i="32"/>
  <c r="E155" i="32"/>
  <c r="C155" i="32"/>
  <c r="A156" i="32"/>
  <c r="D155" i="32"/>
  <c r="B155" i="32"/>
  <c r="F155" i="31"/>
  <c r="G155" i="31"/>
  <c r="A156" i="31"/>
  <c r="E155" i="31"/>
  <c r="B155" i="31"/>
  <c r="C155" i="31"/>
  <c r="H155" i="31"/>
  <c r="D155" i="31"/>
  <c r="G66" i="31"/>
  <c r="E66" i="31"/>
  <c r="H147" i="28"/>
  <c r="D147" i="28"/>
  <c r="G147" i="28"/>
  <c r="C147" i="28"/>
  <c r="F147" i="28"/>
  <c r="B147" i="28"/>
  <c r="E147" i="28"/>
  <c r="A148" i="28"/>
  <c r="D64" i="28"/>
  <c r="D60" i="26"/>
  <c r="H137" i="26"/>
  <c r="D137" i="26"/>
  <c r="G137" i="26"/>
  <c r="C137" i="26"/>
  <c r="F137" i="26"/>
  <c r="E137" i="26"/>
  <c r="B137" i="26"/>
  <c r="A138" i="26"/>
  <c r="H137" i="25"/>
  <c r="D137" i="25"/>
  <c r="G137" i="25"/>
  <c r="C137" i="25"/>
  <c r="F137" i="25"/>
  <c r="B137" i="25"/>
  <c r="E137" i="25"/>
  <c r="A138" i="25"/>
  <c r="N58" i="8" l="1"/>
  <c r="D67" i="33"/>
  <c r="B155" i="33"/>
  <c r="H155" i="33"/>
  <c r="F155" i="33"/>
  <c r="G155" i="33"/>
  <c r="D155" i="33"/>
  <c r="E155" i="33"/>
  <c r="C155" i="33"/>
  <c r="A156" i="33"/>
  <c r="F156" i="31"/>
  <c r="G156" i="31"/>
  <c r="H156" i="31"/>
  <c r="D156" i="31"/>
  <c r="B156" i="31"/>
  <c r="C156" i="31"/>
  <c r="A157" i="31"/>
  <c r="E156" i="31"/>
  <c r="H156" i="32"/>
  <c r="F156" i="32"/>
  <c r="C156" i="32"/>
  <c r="D156" i="32"/>
  <c r="B156" i="32"/>
  <c r="G156" i="32"/>
  <c r="E156" i="32"/>
  <c r="A157" i="32"/>
  <c r="H66" i="31"/>
  <c r="F66" i="31"/>
  <c r="G66" i="32"/>
  <c r="E66" i="32"/>
  <c r="H148" i="28"/>
  <c r="D148" i="28"/>
  <c r="G148" i="28"/>
  <c r="C148" i="28"/>
  <c r="F148" i="28"/>
  <c r="B148" i="28"/>
  <c r="E148" i="28"/>
  <c r="A149" i="28"/>
  <c r="G64" i="28"/>
  <c r="E64" i="28"/>
  <c r="G60" i="26"/>
  <c r="E60" i="26"/>
  <c r="H138" i="26"/>
  <c r="D138" i="26"/>
  <c r="G138" i="26"/>
  <c r="C138" i="26"/>
  <c r="F138" i="26"/>
  <c r="B138" i="26"/>
  <c r="A139" i="26"/>
  <c r="E138" i="26"/>
  <c r="H138" i="25"/>
  <c r="D138" i="25"/>
  <c r="G138" i="25"/>
  <c r="C138" i="25"/>
  <c r="F138" i="25"/>
  <c r="B138" i="25"/>
  <c r="A139" i="25"/>
  <c r="E138" i="25"/>
  <c r="G60" i="25"/>
  <c r="E60" i="25"/>
  <c r="N59" i="8" l="1"/>
  <c r="F156" i="33"/>
  <c r="H156" i="33"/>
  <c r="B156" i="33"/>
  <c r="E156" i="33"/>
  <c r="G156" i="33"/>
  <c r="D156" i="33"/>
  <c r="C156" i="33"/>
  <c r="A157" i="33"/>
  <c r="G67" i="33"/>
  <c r="E67" i="33"/>
  <c r="H66" i="32"/>
  <c r="F66" i="32"/>
  <c r="H157" i="32"/>
  <c r="F157" i="32"/>
  <c r="D157" i="32"/>
  <c r="B157" i="32"/>
  <c r="G157" i="32"/>
  <c r="E157" i="32"/>
  <c r="C157" i="32"/>
  <c r="A158" i="32"/>
  <c r="H157" i="31"/>
  <c r="A158" i="31"/>
  <c r="D157" i="31"/>
  <c r="E157" i="31"/>
  <c r="F157" i="31"/>
  <c r="G157" i="31"/>
  <c r="B157" i="31"/>
  <c r="C157" i="31"/>
  <c r="D67" i="31"/>
  <c r="H64" i="28"/>
  <c r="F64" i="28"/>
  <c r="H149" i="28"/>
  <c r="D149" i="28"/>
  <c r="G149" i="28"/>
  <c r="C149" i="28"/>
  <c r="F149" i="28"/>
  <c r="B149" i="28"/>
  <c r="E149" i="28"/>
  <c r="A150" i="28"/>
  <c r="H60" i="26"/>
  <c r="F60" i="26"/>
  <c r="H139" i="26"/>
  <c r="D139" i="26"/>
  <c r="G139" i="26"/>
  <c r="C139" i="26"/>
  <c r="F139" i="26"/>
  <c r="B139" i="26"/>
  <c r="E139" i="26"/>
  <c r="A140" i="26"/>
  <c r="H139" i="25"/>
  <c r="D139" i="25"/>
  <c r="G139" i="25"/>
  <c r="C139" i="25"/>
  <c r="F139" i="25"/>
  <c r="B139" i="25"/>
  <c r="E139" i="25"/>
  <c r="A140" i="25"/>
  <c r="H60" i="25"/>
  <c r="F60" i="25"/>
  <c r="D61" i="25" s="1"/>
  <c r="N60" i="8" l="1"/>
  <c r="F157" i="33"/>
  <c r="E157" i="33"/>
  <c r="H157" i="33"/>
  <c r="D157" i="33"/>
  <c r="C157" i="33"/>
  <c r="A158" i="33"/>
  <c r="B157" i="33"/>
  <c r="G157" i="33"/>
  <c r="H67" i="33"/>
  <c r="F67" i="33"/>
  <c r="F158" i="31"/>
  <c r="G158" i="31"/>
  <c r="B158" i="31"/>
  <c r="C158" i="31"/>
  <c r="H158" i="31"/>
  <c r="A159" i="31"/>
  <c r="D158" i="31"/>
  <c r="E158" i="31"/>
  <c r="E67" i="31"/>
  <c r="G67" i="31"/>
  <c r="G158" i="32"/>
  <c r="E158" i="32"/>
  <c r="A159" i="32"/>
  <c r="C158" i="32"/>
  <c r="H158" i="32"/>
  <c r="F158" i="32"/>
  <c r="D158" i="32"/>
  <c r="B158" i="32"/>
  <c r="D67" i="32"/>
  <c r="D65" i="28"/>
  <c r="H150" i="28"/>
  <c r="D150" i="28"/>
  <c r="G150" i="28"/>
  <c r="C150" i="28"/>
  <c r="F150" i="28"/>
  <c r="B150" i="28"/>
  <c r="E150" i="28"/>
  <c r="A151" i="28"/>
  <c r="D61" i="26"/>
  <c r="H140" i="26"/>
  <c r="D140" i="26"/>
  <c r="G140" i="26"/>
  <c r="C140" i="26"/>
  <c r="F140" i="26"/>
  <c r="B140" i="26"/>
  <c r="A141" i="26"/>
  <c r="E140" i="26"/>
  <c r="H140" i="25"/>
  <c r="D140" i="25"/>
  <c r="G140" i="25"/>
  <c r="C140" i="25"/>
  <c r="F140" i="25"/>
  <c r="B140" i="25"/>
  <c r="A141" i="25"/>
  <c r="E140" i="25"/>
  <c r="N61" i="8" l="1"/>
  <c r="D68" i="33"/>
  <c r="F158" i="33"/>
  <c r="H158" i="33"/>
  <c r="B158" i="33"/>
  <c r="G158" i="33"/>
  <c r="D158" i="33"/>
  <c r="C158" i="33"/>
  <c r="A159" i="33"/>
  <c r="E158" i="33"/>
  <c r="H159" i="32"/>
  <c r="F159" i="32"/>
  <c r="D159" i="32"/>
  <c r="B159" i="32"/>
  <c r="G159" i="32"/>
  <c r="E159" i="32"/>
  <c r="C159" i="32"/>
  <c r="A160" i="32"/>
  <c r="H67" i="31"/>
  <c r="F67" i="31"/>
  <c r="G67" i="32"/>
  <c r="E67" i="32"/>
  <c r="B159" i="31"/>
  <c r="C159" i="31"/>
  <c r="H159" i="31"/>
  <c r="A160" i="31"/>
  <c r="D159" i="31"/>
  <c r="E159" i="31"/>
  <c r="F159" i="31"/>
  <c r="G159" i="31"/>
  <c r="E65" i="28"/>
  <c r="G65" i="28"/>
  <c r="H151" i="28"/>
  <c r="D151" i="28"/>
  <c r="G151" i="28"/>
  <c r="C151" i="28"/>
  <c r="F151" i="28"/>
  <c r="B151" i="28"/>
  <c r="E151" i="28"/>
  <c r="A152" i="28"/>
  <c r="G61" i="26"/>
  <c r="E61" i="26"/>
  <c r="H141" i="26"/>
  <c r="D141" i="26"/>
  <c r="G141" i="26"/>
  <c r="C141" i="26"/>
  <c r="F141" i="26"/>
  <c r="B141" i="26"/>
  <c r="E141" i="26"/>
  <c r="A142" i="26"/>
  <c r="H141" i="25"/>
  <c r="D141" i="25"/>
  <c r="G141" i="25"/>
  <c r="C141" i="25"/>
  <c r="F141" i="25"/>
  <c r="B141" i="25"/>
  <c r="E141" i="25"/>
  <c r="A142" i="25"/>
  <c r="G61" i="25"/>
  <c r="E61" i="25"/>
  <c r="G68" i="33" l="1"/>
  <c r="E68" i="33"/>
  <c r="F159" i="33"/>
  <c r="E159" i="33"/>
  <c r="G159" i="33"/>
  <c r="A160" i="33"/>
  <c r="B159" i="33"/>
  <c r="H159" i="33"/>
  <c r="D159" i="33"/>
  <c r="C159" i="33"/>
  <c r="F160" i="31"/>
  <c r="G160" i="31"/>
  <c r="B160" i="31"/>
  <c r="C160" i="31"/>
  <c r="H160" i="31"/>
  <c r="A161" i="31"/>
  <c r="D160" i="31"/>
  <c r="E160" i="31"/>
  <c r="H67" i="32"/>
  <c r="F67" i="32"/>
  <c r="G160" i="32"/>
  <c r="E160" i="32"/>
  <c r="C160" i="32"/>
  <c r="A161" i="32"/>
  <c r="H160" i="32"/>
  <c r="F160" i="32"/>
  <c r="D160" i="32"/>
  <c r="B160" i="32"/>
  <c r="D68" i="31"/>
  <c r="H152" i="28"/>
  <c r="D152" i="28"/>
  <c r="G152" i="28"/>
  <c r="C152" i="28"/>
  <c r="F152" i="28"/>
  <c r="B152" i="28"/>
  <c r="E152" i="28"/>
  <c r="A153" i="28"/>
  <c r="H65" i="28"/>
  <c r="F65" i="28"/>
  <c r="H61" i="26"/>
  <c r="F61" i="26"/>
  <c r="H142" i="26"/>
  <c r="D142" i="26"/>
  <c r="G142" i="26"/>
  <c r="C142" i="26"/>
  <c r="F142" i="26"/>
  <c r="B142" i="26"/>
  <c r="A143" i="26"/>
  <c r="E142" i="26"/>
  <c r="H142" i="25"/>
  <c r="D142" i="25"/>
  <c r="G142" i="25"/>
  <c r="C142" i="25"/>
  <c r="F142" i="25"/>
  <c r="B142" i="25"/>
  <c r="A143" i="25"/>
  <c r="E142" i="25"/>
  <c r="H61" i="25"/>
  <c r="F61" i="25"/>
  <c r="D62" i="25" s="1"/>
  <c r="F160" i="33" l="1"/>
  <c r="H160" i="33"/>
  <c r="B160" i="33"/>
  <c r="E160" i="33"/>
  <c r="C160" i="33"/>
  <c r="G160" i="33"/>
  <c r="D160" i="33"/>
  <c r="A161" i="33"/>
  <c r="H68" i="33"/>
  <c r="F68" i="33"/>
  <c r="G68" i="31"/>
  <c r="E68" i="31"/>
  <c r="D161" i="32"/>
  <c r="B161" i="32"/>
  <c r="G161" i="32"/>
  <c r="E161" i="32"/>
  <c r="C161" i="32"/>
  <c r="A162" i="32"/>
  <c r="H161" i="32"/>
  <c r="F161" i="32"/>
  <c r="D68" i="32"/>
  <c r="B161" i="31"/>
  <c r="C161" i="31"/>
  <c r="H161" i="31"/>
  <c r="A162" i="31"/>
  <c r="D161" i="31"/>
  <c r="E161" i="31"/>
  <c r="F161" i="31"/>
  <c r="G161" i="31"/>
  <c r="H153" i="28"/>
  <c r="D153" i="28"/>
  <c r="G153" i="28"/>
  <c r="C153" i="28"/>
  <c r="F153" i="28"/>
  <c r="B153" i="28"/>
  <c r="E153" i="28"/>
  <c r="A154" i="28"/>
  <c r="D66" i="28"/>
  <c r="D62" i="26"/>
  <c r="H143" i="26"/>
  <c r="D143" i="26"/>
  <c r="G143" i="26"/>
  <c r="C143" i="26"/>
  <c r="F143" i="26"/>
  <c r="B143" i="26"/>
  <c r="E143" i="26"/>
  <c r="A144" i="26"/>
  <c r="H143" i="25"/>
  <c r="D143" i="25"/>
  <c r="G143" i="25"/>
  <c r="C143" i="25"/>
  <c r="F143" i="25"/>
  <c r="B143" i="25"/>
  <c r="E143" i="25"/>
  <c r="A144" i="25"/>
  <c r="F161" i="33" l="1"/>
  <c r="E161" i="33"/>
  <c r="H161" i="33"/>
  <c r="B161" i="33"/>
  <c r="G161" i="33"/>
  <c r="C161" i="33"/>
  <c r="D161" i="33"/>
  <c r="A162" i="33"/>
  <c r="D69" i="33"/>
  <c r="M25" i="20" s="1"/>
  <c r="H162" i="32"/>
  <c r="F162" i="32"/>
  <c r="D162" i="32"/>
  <c r="B162" i="32"/>
  <c r="G162" i="32"/>
  <c r="E162" i="32"/>
  <c r="C162" i="32"/>
  <c r="A163" i="32"/>
  <c r="H68" i="31"/>
  <c r="F68" i="31"/>
  <c r="G162" i="31"/>
  <c r="E162" i="31"/>
  <c r="C162" i="31"/>
  <c r="F162" i="31"/>
  <c r="H162" i="31"/>
  <c r="B162" i="31"/>
  <c r="D162" i="31"/>
  <c r="A163" i="31"/>
  <c r="G68" i="32"/>
  <c r="E68" i="32"/>
  <c r="H154" i="28"/>
  <c r="D154" i="28"/>
  <c r="G154" i="28"/>
  <c r="C154" i="28"/>
  <c r="F154" i="28"/>
  <c r="B154" i="28"/>
  <c r="E154" i="28"/>
  <c r="A155" i="28"/>
  <c r="G66" i="28"/>
  <c r="E66" i="28"/>
  <c r="G62" i="26"/>
  <c r="E62" i="26"/>
  <c r="H144" i="26"/>
  <c r="D144" i="26"/>
  <c r="G144" i="26"/>
  <c r="C144" i="26"/>
  <c r="F144" i="26"/>
  <c r="B144" i="26"/>
  <c r="A145" i="26"/>
  <c r="E144" i="26"/>
  <c r="H144" i="25"/>
  <c r="D144" i="25"/>
  <c r="G144" i="25"/>
  <c r="C144" i="25"/>
  <c r="F144" i="25"/>
  <c r="B144" i="25"/>
  <c r="A145" i="25"/>
  <c r="E144" i="25"/>
  <c r="G62" i="25"/>
  <c r="E62" i="25"/>
  <c r="F162" i="33" l="1"/>
  <c r="H162" i="33"/>
  <c r="B162" i="33"/>
  <c r="E162" i="33"/>
  <c r="G162" i="33"/>
  <c r="D162" i="33"/>
  <c r="C162" i="33"/>
  <c r="A163" i="33"/>
  <c r="G69" i="33"/>
  <c r="E69" i="33"/>
  <c r="N25" i="20" s="1"/>
  <c r="H68" i="32"/>
  <c r="F68" i="32"/>
  <c r="C163" i="32"/>
  <c r="A164" i="32"/>
  <c r="H163" i="32"/>
  <c r="F163" i="32"/>
  <c r="D163" i="32"/>
  <c r="B163" i="32"/>
  <c r="G163" i="32"/>
  <c r="E163" i="32"/>
  <c r="C163" i="31"/>
  <c r="E163" i="31"/>
  <c r="H163" i="31"/>
  <c r="F163" i="31"/>
  <c r="D163" i="31"/>
  <c r="B163" i="31"/>
  <c r="G163" i="31"/>
  <c r="A164" i="31"/>
  <c r="D69" i="31"/>
  <c r="M22" i="20" s="1"/>
  <c r="H66" i="28"/>
  <c r="F66" i="28"/>
  <c r="H155" i="28"/>
  <c r="D155" i="28"/>
  <c r="G155" i="28"/>
  <c r="C155" i="28"/>
  <c r="F155" i="28"/>
  <c r="B155" i="28"/>
  <c r="E155" i="28"/>
  <c r="A156" i="28"/>
  <c r="H62" i="26"/>
  <c r="F62" i="26"/>
  <c r="H145" i="26"/>
  <c r="D145" i="26"/>
  <c r="G145" i="26"/>
  <c r="C145" i="26"/>
  <c r="F145" i="26"/>
  <c r="B145" i="26"/>
  <c r="E145" i="26"/>
  <c r="A146" i="26"/>
  <c r="H145" i="25"/>
  <c r="D145" i="25"/>
  <c r="G145" i="25"/>
  <c r="C145" i="25"/>
  <c r="F145" i="25"/>
  <c r="B145" i="25"/>
  <c r="E145" i="25"/>
  <c r="A146" i="25"/>
  <c r="H62" i="25"/>
  <c r="F62" i="25"/>
  <c r="D63" i="25" s="1"/>
  <c r="F163" i="33" l="1"/>
  <c r="E163" i="33"/>
  <c r="B163" i="33"/>
  <c r="H163" i="33"/>
  <c r="G163" i="33"/>
  <c r="D163" i="33"/>
  <c r="C163" i="33"/>
  <c r="A164" i="33"/>
  <c r="H69" i="33"/>
  <c r="F69" i="33"/>
  <c r="D164" i="32"/>
  <c r="B164" i="32"/>
  <c r="G164" i="32"/>
  <c r="E164" i="32"/>
  <c r="C164" i="32"/>
  <c r="A165" i="32"/>
  <c r="H164" i="32"/>
  <c r="F164" i="32"/>
  <c r="G69" i="31"/>
  <c r="E69" i="31"/>
  <c r="N22" i="20" s="1"/>
  <c r="C164" i="31"/>
  <c r="E164" i="31"/>
  <c r="H164" i="31"/>
  <c r="F164" i="31"/>
  <c r="D164" i="31"/>
  <c r="B164" i="31"/>
  <c r="G164" i="31"/>
  <c r="A165" i="31"/>
  <c r="D69" i="32"/>
  <c r="M21" i="20" s="1"/>
  <c r="H156" i="28"/>
  <c r="D156" i="28"/>
  <c r="G156" i="28"/>
  <c r="C156" i="28"/>
  <c r="F156" i="28"/>
  <c r="B156" i="28"/>
  <c r="E156" i="28"/>
  <c r="A157" i="28"/>
  <c r="D67" i="28"/>
  <c r="D63" i="26"/>
  <c r="H146" i="26"/>
  <c r="D146" i="26"/>
  <c r="G146" i="26"/>
  <c r="C146" i="26"/>
  <c r="F146" i="26"/>
  <c r="B146" i="26"/>
  <c r="A147" i="26"/>
  <c r="E146" i="26"/>
  <c r="H146" i="25"/>
  <c r="D146" i="25"/>
  <c r="G146" i="25"/>
  <c r="C146" i="25"/>
  <c r="F146" i="25"/>
  <c r="B146" i="25"/>
  <c r="A147" i="25"/>
  <c r="E146" i="25"/>
  <c r="C63" i="25"/>
  <c r="F164" i="33" l="1"/>
  <c r="H164" i="33"/>
  <c r="B164" i="33"/>
  <c r="E164" i="33"/>
  <c r="D164" i="33"/>
  <c r="C164" i="33"/>
  <c r="A165" i="33"/>
  <c r="G164" i="33"/>
  <c r="D70" i="33"/>
  <c r="C165" i="31"/>
  <c r="E165" i="31"/>
  <c r="H165" i="31"/>
  <c r="F165" i="31"/>
  <c r="D165" i="31"/>
  <c r="B165" i="31"/>
  <c r="G165" i="31"/>
  <c r="A166" i="31"/>
  <c r="H69" i="31"/>
  <c r="F69" i="31"/>
  <c r="H165" i="32"/>
  <c r="F165" i="32"/>
  <c r="D165" i="32"/>
  <c r="B165" i="32"/>
  <c r="G165" i="32"/>
  <c r="E165" i="32"/>
  <c r="C165" i="32"/>
  <c r="A166" i="32"/>
  <c r="E69" i="32"/>
  <c r="N21" i="20" s="1"/>
  <c r="G69" i="32"/>
  <c r="E67" i="28"/>
  <c r="G67" i="28"/>
  <c r="H157" i="28"/>
  <c r="D157" i="28"/>
  <c r="G157" i="28"/>
  <c r="C157" i="28"/>
  <c r="F157" i="28"/>
  <c r="B157" i="28"/>
  <c r="E157" i="28"/>
  <c r="A158" i="28"/>
  <c r="E63" i="26"/>
  <c r="G63" i="26"/>
  <c r="H147" i="26"/>
  <c r="D147" i="26"/>
  <c r="G147" i="26"/>
  <c r="C147" i="26"/>
  <c r="F147" i="26"/>
  <c r="B147" i="26"/>
  <c r="E147" i="26"/>
  <c r="A148" i="26"/>
  <c r="G63" i="25"/>
  <c r="E63" i="25"/>
  <c r="H147" i="25"/>
  <c r="D147" i="25"/>
  <c r="G147" i="25"/>
  <c r="C147" i="25"/>
  <c r="F147" i="25"/>
  <c r="B147" i="25"/>
  <c r="E147" i="25"/>
  <c r="A148" i="25"/>
  <c r="F165" i="33" l="1"/>
  <c r="E165" i="33"/>
  <c r="B165" i="33"/>
  <c r="H165" i="33"/>
  <c r="C165" i="33"/>
  <c r="A166" i="33"/>
  <c r="G165" i="33"/>
  <c r="D165" i="33"/>
  <c r="G70" i="33"/>
  <c r="E70" i="33"/>
  <c r="D166" i="31"/>
  <c r="B166" i="31"/>
  <c r="G166" i="31"/>
  <c r="A167" i="31"/>
  <c r="C166" i="31"/>
  <c r="E166" i="31"/>
  <c r="H166" i="31"/>
  <c r="F166" i="31"/>
  <c r="H69" i="32"/>
  <c r="F69" i="32"/>
  <c r="C166" i="32"/>
  <c r="A167" i="32"/>
  <c r="H166" i="32"/>
  <c r="F166" i="32"/>
  <c r="D166" i="32"/>
  <c r="B166" i="32"/>
  <c r="G166" i="32"/>
  <c r="E166" i="32"/>
  <c r="D70" i="31"/>
  <c r="H158" i="28"/>
  <c r="D158" i="28"/>
  <c r="G158" i="28"/>
  <c r="C158" i="28"/>
  <c r="F158" i="28"/>
  <c r="B158" i="28"/>
  <c r="E158" i="28"/>
  <c r="A159" i="28"/>
  <c r="H67" i="28"/>
  <c r="F67" i="28"/>
  <c r="H63" i="26"/>
  <c r="F63" i="26"/>
  <c r="H148" i="26"/>
  <c r="D148" i="26"/>
  <c r="G148" i="26"/>
  <c r="C148" i="26"/>
  <c r="F148" i="26"/>
  <c r="B148" i="26"/>
  <c r="A149" i="26"/>
  <c r="E148" i="26"/>
  <c r="H148" i="25"/>
  <c r="D148" i="25"/>
  <c r="G148" i="25"/>
  <c r="C148" i="25"/>
  <c r="F148" i="25"/>
  <c r="B148" i="25"/>
  <c r="A149" i="25"/>
  <c r="E148" i="25"/>
  <c r="H63" i="25"/>
  <c r="F63" i="25"/>
  <c r="D64" i="25" s="1"/>
  <c r="H70" i="33" l="1"/>
  <c r="F70" i="33"/>
  <c r="F166" i="33"/>
  <c r="H166" i="33"/>
  <c r="E166" i="33"/>
  <c r="B166" i="33"/>
  <c r="G166" i="33"/>
  <c r="D166" i="33"/>
  <c r="C166" i="33"/>
  <c r="A167" i="33"/>
  <c r="H167" i="31"/>
  <c r="F167" i="31"/>
  <c r="D167" i="31"/>
  <c r="B167" i="31"/>
  <c r="G167" i="31"/>
  <c r="A168" i="31"/>
  <c r="E167" i="31"/>
  <c r="C167" i="31"/>
  <c r="G70" i="31"/>
  <c r="E70" i="31"/>
  <c r="D70" i="32"/>
  <c r="H167" i="32"/>
  <c r="F167" i="32"/>
  <c r="G167" i="32"/>
  <c r="D167" i="32"/>
  <c r="B167" i="32"/>
  <c r="E167" i="32"/>
  <c r="A168" i="32"/>
  <c r="C167" i="32"/>
  <c r="H159" i="28"/>
  <c r="D159" i="28"/>
  <c r="G159" i="28"/>
  <c r="C159" i="28"/>
  <c r="F159" i="28"/>
  <c r="B159" i="28"/>
  <c r="E159" i="28"/>
  <c r="A160" i="28"/>
  <c r="D68" i="28"/>
  <c r="D64" i="26"/>
  <c r="H149" i="26"/>
  <c r="D149" i="26"/>
  <c r="G149" i="26"/>
  <c r="C149" i="26"/>
  <c r="F149" i="26"/>
  <c r="B149" i="26"/>
  <c r="E149" i="26"/>
  <c r="A150" i="26"/>
  <c r="H149" i="25"/>
  <c r="D149" i="25"/>
  <c r="G149" i="25"/>
  <c r="C149" i="25"/>
  <c r="F149" i="25"/>
  <c r="B149" i="25"/>
  <c r="E149" i="25"/>
  <c r="A150" i="25"/>
  <c r="B167" i="33" l="1"/>
  <c r="H167" i="33"/>
  <c r="G167" i="33"/>
  <c r="D167" i="33"/>
  <c r="F167" i="33"/>
  <c r="C167" i="33"/>
  <c r="A168" i="33"/>
  <c r="E167" i="33"/>
  <c r="D71" i="33"/>
  <c r="C168" i="32"/>
  <c r="A169" i="32"/>
  <c r="H168" i="32"/>
  <c r="F168" i="32"/>
  <c r="D168" i="32"/>
  <c r="B168" i="32"/>
  <c r="G168" i="32"/>
  <c r="E168" i="32"/>
  <c r="H70" i="31"/>
  <c r="F70" i="31"/>
  <c r="G168" i="31"/>
  <c r="A169" i="31"/>
  <c r="C168" i="31"/>
  <c r="E168" i="31"/>
  <c r="H168" i="31"/>
  <c r="F168" i="31"/>
  <c r="D168" i="31"/>
  <c r="B168" i="31"/>
  <c r="E70" i="32"/>
  <c r="G70" i="32"/>
  <c r="H160" i="28"/>
  <c r="D160" i="28"/>
  <c r="G160" i="28"/>
  <c r="C160" i="28"/>
  <c r="F160" i="28"/>
  <c r="B160" i="28"/>
  <c r="E160" i="28"/>
  <c r="A161" i="28"/>
  <c r="G68" i="28"/>
  <c r="E68" i="28"/>
  <c r="G64" i="26"/>
  <c r="E64" i="26"/>
  <c r="H150" i="26"/>
  <c r="D150" i="26"/>
  <c r="G150" i="26"/>
  <c r="C150" i="26"/>
  <c r="F150" i="26"/>
  <c r="B150" i="26"/>
  <c r="A151" i="26"/>
  <c r="E150" i="26"/>
  <c r="H150" i="25"/>
  <c r="D150" i="25"/>
  <c r="G150" i="25"/>
  <c r="C150" i="25"/>
  <c r="F150" i="25"/>
  <c r="B150" i="25"/>
  <c r="A151" i="25"/>
  <c r="E150" i="25"/>
  <c r="G64" i="25"/>
  <c r="E64" i="25"/>
  <c r="F168" i="33" l="1"/>
  <c r="H168" i="33"/>
  <c r="B168" i="33"/>
  <c r="E168" i="33"/>
  <c r="D168" i="33"/>
  <c r="C168" i="33"/>
  <c r="G168" i="33"/>
  <c r="A169" i="33"/>
  <c r="G71" i="33"/>
  <c r="E71" i="33"/>
  <c r="H169" i="31"/>
  <c r="F169" i="31"/>
  <c r="D169" i="31"/>
  <c r="B169" i="31"/>
  <c r="G169" i="31"/>
  <c r="A170" i="31"/>
  <c r="C169" i="31"/>
  <c r="E169" i="31"/>
  <c r="H169" i="32"/>
  <c r="F169" i="32"/>
  <c r="D169" i="32"/>
  <c r="B169" i="32"/>
  <c r="G169" i="32"/>
  <c r="E169" i="32"/>
  <c r="C169" i="32"/>
  <c r="A170" i="32"/>
  <c r="H70" i="32"/>
  <c r="F70" i="32"/>
  <c r="D71" i="31"/>
  <c r="H161" i="28"/>
  <c r="D161" i="28"/>
  <c r="G161" i="28"/>
  <c r="C161" i="28"/>
  <c r="F161" i="28"/>
  <c r="B161" i="28"/>
  <c r="E161" i="28"/>
  <c r="A162" i="28"/>
  <c r="H68" i="28"/>
  <c r="F68" i="28"/>
  <c r="H64" i="26"/>
  <c r="F64" i="26"/>
  <c r="H151" i="26"/>
  <c r="D151" i="26"/>
  <c r="G151" i="26"/>
  <c r="C151" i="26"/>
  <c r="F151" i="26"/>
  <c r="B151" i="26"/>
  <c r="E151" i="26"/>
  <c r="A152" i="26"/>
  <c r="H151" i="25"/>
  <c r="D151" i="25"/>
  <c r="G151" i="25"/>
  <c r="C151" i="25"/>
  <c r="F151" i="25"/>
  <c r="B151" i="25"/>
  <c r="E151" i="25"/>
  <c r="A152" i="25"/>
  <c r="H64" i="25"/>
  <c r="F64" i="25"/>
  <c r="D65" i="25" s="1"/>
  <c r="F169" i="33" l="1"/>
  <c r="E169" i="33"/>
  <c r="H169" i="33"/>
  <c r="G169" i="33"/>
  <c r="D169" i="33"/>
  <c r="C169" i="33"/>
  <c r="A170" i="33"/>
  <c r="B169" i="33"/>
  <c r="H71" i="33"/>
  <c r="F71" i="33"/>
  <c r="G170" i="32"/>
  <c r="E170" i="32"/>
  <c r="F170" i="32"/>
  <c r="D170" i="32"/>
  <c r="C170" i="32"/>
  <c r="A171" i="32"/>
  <c r="H170" i="32"/>
  <c r="B170" i="32"/>
  <c r="G71" i="31"/>
  <c r="E71" i="31"/>
  <c r="G170" i="31"/>
  <c r="A171" i="31"/>
  <c r="F170" i="31"/>
  <c r="D170" i="31"/>
  <c r="C170" i="31"/>
  <c r="E170" i="31"/>
  <c r="H170" i="31"/>
  <c r="B170" i="31"/>
  <c r="D71" i="32"/>
  <c r="H162" i="28"/>
  <c r="D162" i="28"/>
  <c r="G162" i="28"/>
  <c r="C162" i="28"/>
  <c r="F162" i="28"/>
  <c r="B162" i="28"/>
  <c r="E162" i="28"/>
  <c r="A163" i="28"/>
  <c r="D69" i="28"/>
  <c r="M27" i="20" s="1"/>
  <c r="D65" i="26"/>
  <c r="H152" i="26"/>
  <c r="D152" i="26"/>
  <c r="G152" i="26"/>
  <c r="C152" i="26"/>
  <c r="F152" i="26"/>
  <c r="B152" i="26"/>
  <c r="A153" i="26"/>
  <c r="E152" i="26"/>
  <c r="H152" i="25"/>
  <c r="D152" i="25"/>
  <c r="G152" i="25"/>
  <c r="C152" i="25"/>
  <c r="F152" i="25"/>
  <c r="B152" i="25"/>
  <c r="A153" i="25"/>
  <c r="E152" i="25"/>
  <c r="G69" i="28" l="1"/>
  <c r="F170" i="33"/>
  <c r="H170" i="33"/>
  <c r="B170" i="33"/>
  <c r="E170" i="33"/>
  <c r="G170" i="33"/>
  <c r="D170" i="33"/>
  <c r="C170" i="33"/>
  <c r="A171" i="33"/>
  <c r="D72" i="33"/>
  <c r="H171" i="32"/>
  <c r="F171" i="32"/>
  <c r="D171" i="32"/>
  <c r="B171" i="32"/>
  <c r="G171" i="32"/>
  <c r="E171" i="32"/>
  <c r="C171" i="32"/>
  <c r="H171" i="31"/>
  <c r="F171" i="31"/>
  <c r="D171" i="31"/>
  <c r="B171" i="31"/>
  <c r="G171" i="31"/>
  <c r="E171" i="31"/>
  <c r="C171" i="31"/>
  <c r="H71" i="31"/>
  <c r="F71" i="31"/>
  <c r="G71" i="32"/>
  <c r="E71" i="32"/>
  <c r="H163" i="28"/>
  <c r="D163" i="28"/>
  <c r="G163" i="28"/>
  <c r="C163" i="28"/>
  <c r="F163" i="28"/>
  <c r="B163" i="28"/>
  <c r="E163" i="28"/>
  <c r="A164" i="28"/>
  <c r="C69" i="28"/>
  <c r="E69" i="28" s="1"/>
  <c r="G65" i="26"/>
  <c r="E65" i="26"/>
  <c r="H153" i="26"/>
  <c r="D153" i="26"/>
  <c r="G153" i="26"/>
  <c r="C153" i="26"/>
  <c r="F153" i="26"/>
  <c r="B153" i="26"/>
  <c r="E153" i="26"/>
  <c r="A154" i="26"/>
  <c r="H153" i="25"/>
  <c r="D153" i="25"/>
  <c r="G153" i="25"/>
  <c r="C153" i="25"/>
  <c r="F153" i="25"/>
  <c r="B153" i="25"/>
  <c r="E153" i="25"/>
  <c r="A154" i="25"/>
  <c r="G65" i="25"/>
  <c r="E65" i="25"/>
  <c r="G171" i="33" l="1"/>
  <c r="D171" i="33"/>
  <c r="C171" i="33"/>
  <c r="E171" i="33"/>
  <c r="F171" i="33"/>
  <c r="H171" i="33"/>
  <c r="B171" i="33"/>
  <c r="G72" i="33"/>
  <c r="E72" i="33"/>
  <c r="D72" i="31"/>
  <c r="H71" i="32"/>
  <c r="F71" i="32"/>
  <c r="H164" i="28"/>
  <c r="D164" i="28"/>
  <c r="G164" i="28"/>
  <c r="C164" i="28"/>
  <c r="F164" i="28"/>
  <c r="B164" i="28"/>
  <c r="E164" i="28"/>
  <c r="A165" i="28"/>
  <c r="H69" i="28"/>
  <c r="F69" i="28"/>
  <c r="H65" i="26"/>
  <c r="F65" i="26"/>
  <c r="H154" i="26"/>
  <c r="D154" i="26"/>
  <c r="G154" i="26"/>
  <c r="C154" i="26"/>
  <c r="F154" i="26"/>
  <c r="B154" i="26"/>
  <c r="A155" i="26"/>
  <c r="E154" i="26"/>
  <c r="H154" i="25"/>
  <c r="D154" i="25"/>
  <c r="G154" i="25"/>
  <c r="C154" i="25"/>
  <c r="F154" i="25"/>
  <c r="B154" i="25"/>
  <c r="A155" i="25"/>
  <c r="E154" i="25"/>
  <c r="H65" i="25"/>
  <c r="F65" i="25"/>
  <c r="D66" i="25" s="1"/>
  <c r="D70" i="28" l="1"/>
  <c r="H72" i="33"/>
  <c r="F72" i="33"/>
  <c r="G72" i="31"/>
  <c r="E72" i="31"/>
  <c r="D72" i="32"/>
  <c r="H165" i="28"/>
  <c r="D165" i="28"/>
  <c r="G165" i="28"/>
  <c r="C165" i="28"/>
  <c r="F165" i="28"/>
  <c r="B165" i="28"/>
  <c r="E165" i="28"/>
  <c r="A166" i="28"/>
  <c r="D66" i="26"/>
  <c r="H155" i="26"/>
  <c r="D155" i="26"/>
  <c r="G155" i="26"/>
  <c r="C155" i="26"/>
  <c r="F155" i="26"/>
  <c r="B155" i="26"/>
  <c r="E155" i="26"/>
  <c r="A156" i="26"/>
  <c r="H155" i="25"/>
  <c r="D155" i="25"/>
  <c r="G155" i="25"/>
  <c r="C155" i="25"/>
  <c r="F155" i="25"/>
  <c r="B155" i="25"/>
  <c r="E155" i="25"/>
  <c r="A156" i="25"/>
  <c r="G70" i="28" l="1"/>
  <c r="E70" i="28"/>
  <c r="D73" i="33"/>
  <c r="G72" i="32"/>
  <c r="E72" i="32"/>
  <c r="H72" i="31"/>
  <c r="F72" i="31"/>
  <c r="H166" i="28"/>
  <c r="D166" i="28"/>
  <c r="G166" i="28"/>
  <c r="C166" i="28"/>
  <c r="F166" i="28"/>
  <c r="B166" i="28"/>
  <c r="E166" i="28"/>
  <c r="A167" i="28"/>
  <c r="G66" i="26"/>
  <c r="E66" i="26"/>
  <c r="H156" i="26"/>
  <c r="D156" i="26"/>
  <c r="G156" i="26"/>
  <c r="C156" i="26"/>
  <c r="F156" i="26"/>
  <c r="B156" i="26"/>
  <c r="A157" i="26"/>
  <c r="E156" i="26"/>
  <c r="H156" i="25"/>
  <c r="D156" i="25"/>
  <c r="G156" i="25"/>
  <c r="C156" i="25"/>
  <c r="F156" i="25"/>
  <c r="B156" i="25"/>
  <c r="A157" i="25"/>
  <c r="E156" i="25"/>
  <c r="G66" i="25"/>
  <c r="E66" i="25"/>
  <c r="H70" i="28" l="1"/>
  <c r="F70" i="28"/>
  <c r="G73" i="33"/>
  <c r="E73" i="33"/>
  <c r="D73" i="31"/>
  <c r="H72" i="32"/>
  <c r="F72" i="32"/>
  <c r="H167" i="28"/>
  <c r="D167" i="28"/>
  <c r="G167" i="28"/>
  <c r="C167" i="28"/>
  <c r="F167" i="28"/>
  <c r="B167" i="28"/>
  <c r="E167" i="28"/>
  <c r="A168" i="28"/>
  <c r="H66" i="26"/>
  <c r="F66" i="26"/>
  <c r="H157" i="26"/>
  <c r="D157" i="26"/>
  <c r="G157" i="26"/>
  <c r="C157" i="26"/>
  <c r="F157" i="26"/>
  <c r="B157" i="26"/>
  <c r="E157" i="26"/>
  <c r="A158" i="26"/>
  <c r="H157" i="25"/>
  <c r="D157" i="25"/>
  <c r="G157" i="25"/>
  <c r="C157" i="25"/>
  <c r="F157" i="25"/>
  <c r="B157" i="25"/>
  <c r="E157" i="25"/>
  <c r="A158" i="25"/>
  <c r="H66" i="25"/>
  <c r="F66" i="25"/>
  <c r="D67" i="25" s="1"/>
  <c r="D71" i="28" l="1"/>
  <c r="H73" i="33"/>
  <c r="F73" i="33"/>
  <c r="D73" i="32"/>
  <c r="G73" i="31"/>
  <c r="E73" i="31"/>
  <c r="H168" i="28"/>
  <c r="D168" i="28"/>
  <c r="G168" i="28"/>
  <c r="C168" i="28"/>
  <c r="F168" i="28"/>
  <c r="B168" i="28"/>
  <c r="E168" i="28"/>
  <c r="A169" i="28"/>
  <c r="D67" i="26"/>
  <c r="H158" i="26"/>
  <c r="D158" i="26"/>
  <c r="G158" i="26"/>
  <c r="C158" i="26"/>
  <c r="F158" i="26"/>
  <c r="B158" i="26"/>
  <c r="A159" i="26"/>
  <c r="E158" i="26"/>
  <c r="H158" i="25"/>
  <c r="D158" i="25"/>
  <c r="G158" i="25"/>
  <c r="C158" i="25"/>
  <c r="F158" i="25"/>
  <c r="B158" i="25"/>
  <c r="A159" i="25"/>
  <c r="E158" i="25"/>
  <c r="G71" i="28" l="1"/>
  <c r="E71" i="28"/>
  <c r="D74" i="33"/>
  <c r="H73" i="31"/>
  <c r="F73" i="31"/>
  <c r="G73" i="32"/>
  <c r="E73" i="32"/>
  <c r="H169" i="28"/>
  <c r="D169" i="28"/>
  <c r="G169" i="28"/>
  <c r="C169" i="28"/>
  <c r="F169" i="28"/>
  <c r="B169" i="28"/>
  <c r="E169" i="28"/>
  <c r="A170" i="28"/>
  <c r="G67" i="26"/>
  <c r="E67" i="26"/>
  <c r="H159" i="26"/>
  <c r="D159" i="26"/>
  <c r="G159" i="26"/>
  <c r="C159" i="26"/>
  <c r="F159" i="26"/>
  <c r="B159" i="26"/>
  <c r="E159" i="26"/>
  <c r="A160" i="26"/>
  <c r="H159" i="25"/>
  <c r="D159" i="25"/>
  <c r="G159" i="25"/>
  <c r="C159" i="25"/>
  <c r="F159" i="25"/>
  <c r="B159" i="25"/>
  <c r="E159" i="25"/>
  <c r="A160" i="25"/>
  <c r="G67" i="25"/>
  <c r="E67" i="25"/>
  <c r="H71" i="28" l="1"/>
  <c r="F71" i="28"/>
  <c r="G74" i="33"/>
  <c r="E74" i="33"/>
  <c r="H73" i="32"/>
  <c r="F73" i="32"/>
  <c r="D74" i="31"/>
  <c r="H170" i="28"/>
  <c r="D170" i="28"/>
  <c r="G170" i="28"/>
  <c r="C170" i="28"/>
  <c r="F170" i="28"/>
  <c r="B170" i="28"/>
  <c r="E170" i="28"/>
  <c r="A171" i="28"/>
  <c r="H67" i="26"/>
  <c r="F67" i="26"/>
  <c r="H160" i="26"/>
  <c r="D160" i="26"/>
  <c r="G160" i="26"/>
  <c r="C160" i="26"/>
  <c r="F160" i="26"/>
  <c r="B160" i="26"/>
  <c r="A161" i="26"/>
  <c r="E160" i="26"/>
  <c r="H160" i="25"/>
  <c r="D160" i="25"/>
  <c r="G160" i="25"/>
  <c r="C160" i="25"/>
  <c r="F160" i="25"/>
  <c r="B160" i="25"/>
  <c r="A161" i="25"/>
  <c r="E160" i="25"/>
  <c r="H67" i="25"/>
  <c r="F67" i="25"/>
  <c r="D68" i="25" s="1"/>
  <c r="D72" i="28" l="1"/>
  <c r="H74" i="33"/>
  <c r="F74" i="33"/>
  <c r="G74" i="31"/>
  <c r="E74" i="31"/>
  <c r="D74" i="32"/>
  <c r="H171" i="28"/>
  <c r="D171" i="28"/>
  <c r="G171" i="28"/>
  <c r="C171" i="28"/>
  <c r="F171" i="28"/>
  <c r="B171" i="28"/>
  <c r="E171" i="28"/>
  <c r="D68" i="26"/>
  <c r="H161" i="26"/>
  <c r="D161" i="26"/>
  <c r="G161" i="26"/>
  <c r="C161" i="26"/>
  <c r="F161" i="26"/>
  <c r="B161" i="26"/>
  <c r="E161" i="26"/>
  <c r="A162" i="26"/>
  <c r="H161" i="25"/>
  <c r="D161" i="25"/>
  <c r="G161" i="25"/>
  <c r="C161" i="25"/>
  <c r="F161" i="25"/>
  <c r="B161" i="25"/>
  <c r="E161" i="25"/>
  <c r="A162" i="25"/>
  <c r="E72" i="28" l="1"/>
  <c r="G72" i="28"/>
  <c r="D75" i="33"/>
  <c r="G74" i="32"/>
  <c r="E74" i="32"/>
  <c r="H74" i="31"/>
  <c r="F74" i="31"/>
  <c r="G68" i="26"/>
  <c r="E68" i="26"/>
  <c r="H162" i="26"/>
  <c r="D162" i="26"/>
  <c r="G162" i="26"/>
  <c r="C162" i="26"/>
  <c r="F162" i="26"/>
  <c r="B162" i="26"/>
  <c r="A163" i="26"/>
  <c r="E162" i="26"/>
  <c r="H162" i="25"/>
  <c r="D162" i="25"/>
  <c r="G162" i="25"/>
  <c r="C162" i="25"/>
  <c r="F162" i="25"/>
  <c r="B162" i="25"/>
  <c r="A163" i="25"/>
  <c r="E162" i="25"/>
  <c r="G68" i="25"/>
  <c r="E68" i="25"/>
  <c r="H72" i="28" l="1"/>
  <c r="F72" i="28"/>
  <c r="G75" i="33"/>
  <c r="E75" i="33"/>
  <c r="D75" i="31"/>
  <c r="H74" i="32"/>
  <c r="F74" i="32"/>
  <c r="H68" i="26"/>
  <c r="F68" i="26"/>
  <c r="H163" i="26"/>
  <c r="D163" i="26"/>
  <c r="G163" i="26"/>
  <c r="C163" i="26"/>
  <c r="F163" i="26"/>
  <c r="B163" i="26"/>
  <c r="E163" i="26"/>
  <c r="A164" i="26"/>
  <c r="H163" i="25"/>
  <c r="D163" i="25"/>
  <c r="G163" i="25"/>
  <c r="C163" i="25"/>
  <c r="F163" i="25"/>
  <c r="B163" i="25"/>
  <c r="E163" i="25"/>
  <c r="A164" i="25"/>
  <c r="H68" i="25"/>
  <c r="F68" i="25"/>
  <c r="D69" i="25" s="1"/>
  <c r="M23" i="20" s="1"/>
  <c r="D73" i="28" l="1"/>
  <c r="H75" i="33"/>
  <c r="F75" i="33"/>
  <c r="D75" i="32"/>
  <c r="G75" i="31"/>
  <c r="E75" i="31"/>
  <c r="D69" i="26"/>
  <c r="M24" i="20" s="1"/>
  <c r="H164" i="26"/>
  <c r="D164" i="26"/>
  <c r="G164" i="26"/>
  <c r="C164" i="26"/>
  <c r="F164" i="26"/>
  <c r="B164" i="26"/>
  <c r="A165" i="26"/>
  <c r="E164" i="26"/>
  <c r="H164" i="25"/>
  <c r="D164" i="25"/>
  <c r="G164" i="25"/>
  <c r="C164" i="25"/>
  <c r="F164" i="25"/>
  <c r="B164" i="25"/>
  <c r="A165" i="25"/>
  <c r="E164" i="25"/>
  <c r="G69" i="26" l="1"/>
  <c r="G73" i="28"/>
  <c r="E73" i="28"/>
  <c r="D76" i="33"/>
  <c r="H75" i="31"/>
  <c r="F75" i="31"/>
  <c r="G75" i="32"/>
  <c r="E75" i="32"/>
  <c r="G69" i="25"/>
  <c r="C69" i="26"/>
  <c r="E69" i="26" s="1"/>
  <c r="N24" i="20" s="1"/>
  <c r="AV24" i="13" s="1"/>
  <c r="C69" i="25"/>
  <c r="E69" i="25" s="1"/>
  <c r="N23" i="20" s="1"/>
  <c r="H165" i="26"/>
  <c r="D165" i="26"/>
  <c r="G165" i="26"/>
  <c r="C165" i="26"/>
  <c r="F165" i="26"/>
  <c r="B165" i="26"/>
  <c r="E165" i="26"/>
  <c r="A166" i="26"/>
  <c r="H165" i="25"/>
  <c r="D165" i="25"/>
  <c r="G165" i="25"/>
  <c r="C165" i="25"/>
  <c r="F165" i="25"/>
  <c r="B165" i="25"/>
  <c r="E165" i="25"/>
  <c r="A166" i="25"/>
  <c r="AW24" i="13" l="1"/>
  <c r="AV27" i="13"/>
  <c r="AW27" i="13" s="1"/>
  <c r="AX27" i="13" s="1"/>
  <c r="AY27" i="13" s="1"/>
  <c r="AZ27" i="13" s="1"/>
  <c r="BA27" i="13" s="1"/>
  <c r="BB27" i="13" s="1"/>
  <c r="BC27" i="13" s="1"/>
  <c r="BD27" i="13" s="1"/>
  <c r="BE27" i="13" s="1"/>
  <c r="BF27" i="13" s="1"/>
  <c r="BG27" i="13" s="1"/>
  <c r="H73" i="28"/>
  <c r="F73" i="28"/>
  <c r="G76" i="33"/>
  <c r="E76" i="33"/>
  <c r="H75" i="32"/>
  <c r="F75" i="32"/>
  <c r="D76" i="31"/>
  <c r="H69" i="25"/>
  <c r="H69" i="26"/>
  <c r="F69" i="26"/>
  <c r="F69" i="25"/>
  <c r="H166" i="26"/>
  <c r="D166" i="26"/>
  <c r="G166" i="26"/>
  <c r="C166" i="26"/>
  <c r="F166" i="26"/>
  <c r="B166" i="26"/>
  <c r="A167" i="26"/>
  <c r="E166" i="26"/>
  <c r="H166" i="25"/>
  <c r="D166" i="25"/>
  <c r="G166" i="25"/>
  <c r="C166" i="25"/>
  <c r="F166" i="25"/>
  <c r="B166" i="25"/>
  <c r="A167" i="25"/>
  <c r="E166" i="25"/>
  <c r="AX24" i="13" l="1"/>
  <c r="AY24" i="13" s="1"/>
  <c r="AZ24" i="13" s="1"/>
  <c r="BA24" i="13" s="1"/>
  <c r="BB24" i="13" s="1"/>
  <c r="BC24" i="13" s="1"/>
  <c r="BD24" i="13" s="1"/>
  <c r="BE24" i="13" s="1"/>
  <c r="BF24" i="13" s="1"/>
  <c r="BG24" i="13" s="1"/>
  <c r="D70" i="25"/>
  <c r="U50" i="8"/>
  <c r="D74" i="28"/>
  <c r="D70" i="26"/>
  <c r="H76" i="33"/>
  <c r="F76" i="33"/>
  <c r="G76" i="31"/>
  <c r="E76" i="31"/>
  <c r="D76" i="32"/>
  <c r="H167" i="26"/>
  <c r="D167" i="26"/>
  <c r="G167" i="26"/>
  <c r="C167" i="26"/>
  <c r="F167" i="26"/>
  <c r="B167" i="26"/>
  <c r="E167" i="26"/>
  <c r="A168" i="26"/>
  <c r="H167" i="25"/>
  <c r="D167" i="25"/>
  <c r="G167" i="25"/>
  <c r="C167" i="25"/>
  <c r="F167" i="25"/>
  <c r="B167" i="25"/>
  <c r="E167" i="25"/>
  <c r="A168" i="25"/>
  <c r="G70" i="25" l="1"/>
  <c r="E70" i="25"/>
  <c r="H70" i="25" s="1"/>
  <c r="U51" i="8"/>
  <c r="E74" i="28"/>
  <c r="G74" i="28"/>
  <c r="E70" i="26"/>
  <c r="G70" i="26"/>
  <c r="D77" i="33"/>
  <c r="G76" i="32"/>
  <c r="E76" i="32"/>
  <c r="H76" i="31"/>
  <c r="F76" i="31"/>
  <c r="BH24" i="13"/>
  <c r="H168" i="26"/>
  <c r="D168" i="26"/>
  <c r="G168" i="26"/>
  <c r="C168" i="26"/>
  <c r="F168" i="26"/>
  <c r="B168" i="26"/>
  <c r="A169" i="26"/>
  <c r="E168" i="26"/>
  <c r="H168" i="25"/>
  <c r="D168" i="25"/>
  <c r="G168" i="25"/>
  <c r="C168" i="25"/>
  <c r="F168" i="25"/>
  <c r="B168" i="25"/>
  <c r="A169" i="25"/>
  <c r="E168" i="25"/>
  <c r="F70" i="25" l="1"/>
  <c r="D71" i="25" s="1"/>
  <c r="U52" i="8"/>
  <c r="H74" i="28"/>
  <c r="F74" i="28"/>
  <c r="G77" i="33"/>
  <c r="E77" i="33"/>
  <c r="H70" i="26"/>
  <c r="F70" i="26"/>
  <c r="D77" i="31"/>
  <c r="H76" i="32"/>
  <c r="F76" i="32"/>
  <c r="H169" i="26"/>
  <c r="D169" i="26"/>
  <c r="G169" i="26"/>
  <c r="C169" i="26"/>
  <c r="F169" i="26"/>
  <c r="B169" i="26"/>
  <c r="E169" i="26"/>
  <c r="A170" i="26"/>
  <c r="H169" i="25"/>
  <c r="D169" i="25"/>
  <c r="G169" i="25"/>
  <c r="C169" i="25"/>
  <c r="F169" i="25"/>
  <c r="B169" i="25"/>
  <c r="E169" i="25"/>
  <c r="A170" i="25"/>
  <c r="U53" i="8" l="1"/>
  <c r="D75" i="28"/>
  <c r="H77" i="33"/>
  <c r="F77" i="33"/>
  <c r="D71" i="26"/>
  <c r="E77" i="31"/>
  <c r="G77" i="31"/>
  <c r="D77" i="32"/>
  <c r="G71" i="25"/>
  <c r="E71" i="25"/>
  <c r="H170" i="26"/>
  <c r="D170" i="26"/>
  <c r="G170" i="26"/>
  <c r="C170" i="26"/>
  <c r="F170" i="26"/>
  <c r="B170" i="26"/>
  <c r="A171" i="26"/>
  <c r="E170" i="26"/>
  <c r="H170" i="25"/>
  <c r="D170" i="25"/>
  <c r="G170" i="25"/>
  <c r="C170" i="25"/>
  <c r="F170" i="25"/>
  <c r="B170" i="25"/>
  <c r="A171" i="25"/>
  <c r="E170" i="25"/>
  <c r="U54" i="8" l="1"/>
  <c r="G75" i="28"/>
  <c r="E75" i="28"/>
  <c r="G71" i="26"/>
  <c r="E71" i="26"/>
  <c r="D78" i="33"/>
  <c r="G77" i="32"/>
  <c r="E77" i="32"/>
  <c r="H77" i="31"/>
  <c r="F77" i="31"/>
  <c r="H71" i="25"/>
  <c r="F71" i="25"/>
  <c r="H171" i="26"/>
  <c r="D171" i="26"/>
  <c r="G171" i="26"/>
  <c r="C171" i="26"/>
  <c r="F171" i="26"/>
  <c r="B171" i="26"/>
  <c r="E171" i="26"/>
  <c r="H171" i="25"/>
  <c r="D171" i="25"/>
  <c r="G171" i="25"/>
  <c r="C171" i="25"/>
  <c r="F171" i="25"/>
  <c r="B171" i="25"/>
  <c r="E171" i="25"/>
  <c r="D72" i="25" l="1"/>
  <c r="U55" i="8"/>
  <c r="H75" i="28"/>
  <c r="F75" i="28"/>
  <c r="H71" i="26"/>
  <c r="F71" i="26"/>
  <c r="G78" i="33"/>
  <c r="E78" i="33"/>
  <c r="D78" i="31"/>
  <c r="H77" i="32"/>
  <c r="F77" i="32"/>
  <c r="U56" i="8" l="1"/>
  <c r="D76" i="28"/>
  <c r="D72" i="26"/>
  <c r="H78" i="33"/>
  <c r="F78" i="33"/>
  <c r="G78" i="31"/>
  <c r="E78" i="31"/>
  <c r="D78" i="32"/>
  <c r="G72" i="25"/>
  <c r="E72" i="25"/>
  <c r="U57" i="8" l="1"/>
  <c r="G76" i="28"/>
  <c r="E76" i="28"/>
  <c r="D79" i="33"/>
  <c r="G72" i="26"/>
  <c r="E72" i="26"/>
  <c r="G78" i="32"/>
  <c r="E78" i="32"/>
  <c r="H78" i="31"/>
  <c r="F78" i="31"/>
  <c r="H72" i="25"/>
  <c r="F72" i="25"/>
  <c r="B31" i="21"/>
  <c r="B26" i="21"/>
  <c r="B24" i="21"/>
  <c r="U24" i="13"/>
  <c r="V24" i="13" s="1"/>
  <c r="X24" i="13" s="1"/>
  <c r="Y24" i="13" s="1"/>
  <c r="D73" i="25" l="1"/>
  <c r="U58" i="8"/>
  <c r="W24" i="13"/>
  <c r="Z24" i="13"/>
  <c r="AA24" i="13" s="1"/>
  <c r="H76" i="28"/>
  <c r="F76" i="28"/>
  <c r="H72" i="26"/>
  <c r="F72" i="26"/>
  <c r="G79" i="33"/>
  <c r="E79" i="33"/>
  <c r="D79" i="31"/>
  <c r="H78" i="32"/>
  <c r="F78" i="32"/>
  <c r="U59" i="8" l="1"/>
  <c r="D77" i="28"/>
  <c r="D73" i="26"/>
  <c r="H79" i="33"/>
  <c r="F79" i="33"/>
  <c r="D79" i="32"/>
  <c r="G79" i="31"/>
  <c r="E79" i="31"/>
  <c r="AB24" i="13"/>
  <c r="AC24" i="13" s="1"/>
  <c r="G73" i="25"/>
  <c r="C73" i="25"/>
  <c r="C35" i="13"/>
  <c r="U60" i="8" l="1"/>
  <c r="G77" i="28"/>
  <c r="E77" i="28"/>
  <c r="D80" i="33"/>
  <c r="G73" i="26"/>
  <c r="E73" i="26"/>
  <c r="H79" i="31"/>
  <c r="F79" i="31"/>
  <c r="E79" i="32"/>
  <c r="G79" i="32"/>
  <c r="AD24" i="13"/>
  <c r="E73" i="25"/>
  <c r="U61" i="8" l="1"/>
  <c r="H77" i="28"/>
  <c r="F77" i="28"/>
  <c r="H73" i="26"/>
  <c r="F73" i="26"/>
  <c r="G80" i="33"/>
  <c r="E80" i="33"/>
  <c r="H79" i="32"/>
  <c r="F79" i="32"/>
  <c r="D80" i="31"/>
  <c r="H73" i="25"/>
  <c r="F73" i="25"/>
  <c r="F4" i="21"/>
  <c r="C12" i="13"/>
  <c r="C11" i="13"/>
  <c r="D74" i="25" l="1"/>
  <c r="E74" i="25" s="1"/>
  <c r="D78" i="28"/>
  <c r="D74" i="26"/>
  <c r="H80" i="33"/>
  <c r="F80" i="33"/>
  <c r="G80" i="31"/>
  <c r="E80" i="31"/>
  <c r="D80" i="32"/>
  <c r="C4" i="8"/>
  <c r="D4" i="8" l="1"/>
  <c r="G2" i="37"/>
  <c r="G74" i="25"/>
  <c r="E78" i="28"/>
  <c r="G78" i="28"/>
  <c r="D81" i="33"/>
  <c r="O25" i="20" s="1"/>
  <c r="G74" i="26"/>
  <c r="E74" i="26"/>
  <c r="E80" i="32"/>
  <c r="G80" i="32"/>
  <c r="H80" i="31"/>
  <c r="F80" i="31"/>
  <c r="H74" i="25"/>
  <c r="F74" i="25"/>
  <c r="K8" i="21"/>
  <c r="E4" i="8" l="1"/>
  <c r="H2" i="37"/>
  <c r="D75" i="25"/>
  <c r="C81" i="33"/>
  <c r="E81" i="33" s="1"/>
  <c r="P25" i="20" s="1"/>
  <c r="H78" i="28"/>
  <c r="F78" i="28"/>
  <c r="H74" i="26"/>
  <c r="F74" i="26"/>
  <c r="G81" i="33"/>
  <c r="D19" i="33"/>
  <c r="D81" i="31"/>
  <c r="O22" i="20" s="1"/>
  <c r="H80" i="32"/>
  <c r="F80" i="32"/>
  <c r="D28" i="13"/>
  <c r="G4" i="21"/>
  <c r="D4" i="21"/>
  <c r="C4" i="21"/>
  <c r="C21" i="21"/>
  <c r="B21" i="21"/>
  <c r="D14" i="21"/>
  <c r="C14" i="21"/>
  <c r="B14" i="21"/>
  <c r="D11" i="21"/>
  <c r="C11" i="21"/>
  <c r="B11" i="21"/>
  <c r="C15" i="13"/>
  <c r="O11" i="13"/>
  <c r="O12" i="13"/>
  <c r="AD11" i="13"/>
  <c r="AD12" i="13"/>
  <c r="AS11" i="13"/>
  <c r="AS12" i="13"/>
  <c r="BH11" i="13"/>
  <c r="BH12" i="13"/>
  <c r="BW11" i="13"/>
  <c r="BW12" i="13"/>
  <c r="F4" i="8" l="1"/>
  <c r="I2" i="37"/>
  <c r="C19" i="33"/>
  <c r="C81" i="31"/>
  <c r="C19" i="31" s="1"/>
  <c r="D79" i="28"/>
  <c r="D75" i="26"/>
  <c r="H81" i="33"/>
  <c r="E19" i="33"/>
  <c r="F81" i="33"/>
  <c r="D81" i="32"/>
  <c r="O21" i="20" s="1"/>
  <c r="G81" i="31"/>
  <c r="D19" i="31"/>
  <c r="G75" i="25"/>
  <c r="E75" i="25"/>
  <c r="O28" i="13"/>
  <c r="E19" i="21"/>
  <c r="E21" i="21" s="1"/>
  <c r="E4" i="21"/>
  <c r="G4" i="8" l="1"/>
  <c r="J2" i="37"/>
  <c r="E81" i="31"/>
  <c r="P22" i="20" s="1"/>
  <c r="G79" i="28"/>
  <c r="E79" i="28"/>
  <c r="G75" i="26"/>
  <c r="E75" i="26"/>
  <c r="C81" i="32"/>
  <c r="G81" i="32"/>
  <c r="D19" i="32"/>
  <c r="D67" i="29"/>
  <c r="J34" i="21"/>
  <c r="J36" i="21" s="1"/>
  <c r="H75" i="25"/>
  <c r="F75" i="25"/>
  <c r="D76" i="25" s="1"/>
  <c r="O31" i="3" l="1"/>
  <c r="H4" i="8"/>
  <c r="K2" i="37"/>
  <c r="F81" i="31"/>
  <c r="G48" i="37" s="1" a="1"/>
  <c r="E19" i="31"/>
  <c r="H81" i="31"/>
  <c r="H79" i="28"/>
  <c r="F79" i="28"/>
  <c r="H75" i="26"/>
  <c r="F75" i="26"/>
  <c r="C19" i="32"/>
  <c r="E81" i="32"/>
  <c r="P21" i="20" s="1"/>
  <c r="C29" i="13"/>
  <c r="O29" i="13" s="1"/>
  <c r="AD30" i="13"/>
  <c r="BW30" i="13"/>
  <c r="BW29" i="13"/>
  <c r="BV26" i="13"/>
  <c r="BU26" i="13"/>
  <c r="BT26" i="13"/>
  <c r="BS26" i="13"/>
  <c r="BR26" i="13"/>
  <c r="BQ26" i="13"/>
  <c r="BP26" i="13"/>
  <c r="BO26" i="13"/>
  <c r="BN26" i="13"/>
  <c r="BM26" i="13"/>
  <c r="BL26" i="13"/>
  <c r="BK26" i="13"/>
  <c r="BW15" i="13"/>
  <c r="BW14" i="13"/>
  <c r="BW13" i="13"/>
  <c r="BH30" i="13"/>
  <c r="BH29" i="13"/>
  <c r="BG26" i="13"/>
  <c r="BF26" i="13"/>
  <c r="BE26" i="13"/>
  <c r="BD26" i="13"/>
  <c r="BC26" i="13"/>
  <c r="BB26" i="13"/>
  <c r="BA26" i="13"/>
  <c r="AZ26" i="13"/>
  <c r="AY26" i="13"/>
  <c r="AX26" i="13"/>
  <c r="AW26" i="13"/>
  <c r="AV26" i="13"/>
  <c r="BH15" i="13"/>
  <c r="BH14" i="13"/>
  <c r="BH13" i="13"/>
  <c r="AS30" i="13"/>
  <c r="AS29" i="13"/>
  <c r="AS15" i="13"/>
  <c r="AS14" i="13"/>
  <c r="AS13" i="13"/>
  <c r="AD15" i="13"/>
  <c r="AD14" i="13"/>
  <c r="AD13" i="13"/>
  <c r="I4" i="8" l="1"/>
  <c r="L2" i="37"/>
  <c r="G48" i="37"/>
  <c r="BM48" i="37"/>
  <c r="AW48" i="37"/>
  <c r="AG48" i="37"/>
  <c r="Q48" i="37"/>
  <c r="BH48" i="37"/>
  <c r="AR48" i="37"/>
  <c r="AB48" i="37"/>
  <c r="L48" i="37"/>
  <c r="BF48" i="37"/>
  <c r="AP48" i="37"/>
  <c r="Z48" i="37"/>
  <c r="J48" i="37"/>
  <c r="AY48" i="37"/>
  <c r="AI48" i="37"/>
  <c r="S48" i="37"/>
  <c r="AO48" i="37"/>
  <c r="AZ48" i="37"/>
  <c r="BN48" i="37"/>
  <c r="AH48" i="37"/>
  <c r="BG48" i="37"/>
  <c r="AA48" i="37"/>
  <c r="BA48" i="37"/>
  <c r="BL48" i="37"/>
  <c r="AF48" i="37"/>
  <c r="BJ48" i="37"/>
  <c r="AD48" i="37"/>
  <c r="N48" i="37"/>
  <c r="AM48" i="37"/>
  <c r="BI48" i="37"/>
  <c r="AS48" i="37"/>
  <c r="AC48" i="37"/>
  <c r="M48" i="37"/>
  <c r="BD48" i="37"/>
  <c r="AN48" i="37"/>
  <c r="X48" i="37"/>
  <c r="H48" i="37"/>
  <c r="BB48" i="37"/>
  <c r="AL48" i="37"/>
  <c r="V48" i="37"/>
  <c r="BK48" i="37"/>
  <c r="AU48" i="37"/>
  <c r="AE48" i="37"/>
  <c r="O48" i="37"/>
  <c r="BE48" i="37"/>
  <c r="Y48" i="37"/>
  <c r="I48" i="37"/>
  <c r="AJ48" i="37"/>
  <c r="T48" i="37"/>
  <c r="AX48" i="37"/>
  <c r="R48" i="37"/>
  <c r="AQ48" i="37"/>
  <c r="K48" i="37"/>
  <c r="AK48" i="37"/>
  <c r="U48" i="37"/>
  <c r="AV48" i="37"/>
  <c r="P48" i="37"/>
  <c r="AT48" i="37"/>
  <c r="BC48" i="37"/>
  <c r="W48" i="37"/>
  <c r="D80" i="28"/>
  <c r="D76" i="26"/>
  <c r="H81" i="32"/>
  <c r="E19" i="32"/>
  <c r="F81" i="32"/>
  <c r="G46" i="37" s="1" a="1"/>
  <c r="G76" i="25"/>
  <c r="E76" i="25"/>
  <c r="AS26" i="13"/>
  <c r="BW26" i="13"/>
  <c r="AS27" i="13"/>
  <c r="BH26" i="13"/>
  <c r="BH27" i="13"/>
  <c r="J4" i="8" l="1"/>
  <c r="M2" i="37"/>
  <c r="G46" i="37"/>
  <c r="BB46" i="37"/>
  <c r="BM46" i="37"/>
  <c r="AW46" i="37"/>
  <c r="AG46" i="37"/>
  <c r="Q46" i="37"/>
  <c r="AX46" i="37"/>
  <c r="BL46" i="37"/>
  <c r="AV46" i="37"/>
  <c r="AF46" i="37"/>
  <c r="P46" i="37"/>
  <c r="AT46" i="37"/>
  <c r="BK46" i="37"/>
  <c r="AU46" i="37"/>
  <c r="AE46" i="37"/>
  <c r="O46" i="37"/>
  <c r="AD46" i="37"/>
  <c r="AO46" i="37"/>
  <c r="I46" i="37"/>
  <c r="BD46" i="37"/>
  <c r="BC46" i="37"/>
  <c r="W46" i="37"/>
  <c r="BN46" i="37"/>
  <c r="BA46" i="37"/>
  <c r="U46" i="37"/>
  <c r="N46" i="37"/>
  <c r="AJ46" i="37"/>
  <c r="BJ46" i="37"/>
  <c r="AY46" i="37"/>
  <c r="S46" i="37"/>
  <c r="AP46" i="37"/>
  <c r="BI46" i="37"/>
  <c r="AS46" i="37"/>
  <c r="AC46" i="37"/>
  <c r="M46" i="37"/>
  <c r="AH46" i="37"/>
  <c r="BH46" i="37"/>
  <c r="AR46" i="37"/>
  <c r="AB46" i="37"/>
  <c r="L46" i="37"/>
  <c r="AL46" i="37"/>
  <c r="BG46" i="37"/>
  <c r="AQ46" i="37"/>
  <c r="AA46" i="37"/>
  <c r="K46" i="37"/>
  <c r="BE46" i="37"/>
  <c r="Y46" i="37"/>
  <c r="V46" i="37"/>
  <c r="AN46" i="37"/>
  <c r="X46" i="37"/>
  <c r="H46" i="37"/>
  <c r="Z46" i="37"/>
  <c r="AM46" i="37"/>
  <c r="R46" i="37"/>
  <c r="AK46" i="37"/>
  <c r="BF46" i="37"/>
  <c r="AZ46" i="37"/>
  <c r="T46" i="37"/>
  <c r="J46" i="37"/>
  <c r="AI46" i="37"/>
  <c r="G80" i="28"/>
  <c r="E80" i="28"/>
  <c r="E76" i="26"/>
  <c r="G76" i="26"/>
  <c r="R31" i="8"/>
  <c r="L9" i="13"/>
  <c r="F9" i="13"/>
  <c r="N9" i="13"/>
  <c r="R9" i="13" s="1"/>
  <c r="E9" i="13"/>
  <c r="J9" i="13"/>
  <c r="I9" i="13"/>
  <c r="D9" i="13"/>
  <c r="C8" i="13"/>
  <c r="D8" i="13" s="1"/>
  <c r="H9" i="13"/>
  <c r="M9" i="13"/>
  <c r="K9" i="13"/>
  <c r="G9" i="13"/>
  <c r="H76" i="25"/>
  <c r="F76" i="25"/>
  <c r="D77" i="25" s="1"/>
  <c r="AD29" i="13"/>
  <c r="J11" i="20" s="1"/>
  <c r="AF31" i="8" l="1"/>
  <c r="AG31" i="8" s="1"/>
  <c r="AH31" i="8" s="1"/>
  <c r="AI31" i="8" s="1"/>
  <c r="AJ31" i="8" s="1"/>
  <c r="AK31" i="8" s="1"/>
  <c r="AL31" i="8" s="1"/>
  <c r="AM31" i="8" s="1"/>
  <c r="AN31" i="8" s="1"/>
  <c r="AO31" i="8" s="1"/>
  <c r="AP31" i="8" s="1"/>
  <c r="AQ31" i="8" s="1"/>
  <c r="S31" i="8"/>
  <c r="T31" i="8" s="1"/>
  <c r="U31" i="8" s="1"/>
  <c r="V31" i="8" s="1"/>
  <c r="W31" i="8" s="1"/>
  <c r="X31" i="8" s="1"/>
  <c r="Y31" i="8" s="1"/>
  <c r="Z31" i="8" s="1"/>
  <c r="AA31" i="8" s="1"/>
  <c r="AB31" i="8" s="1"/>
  <c r="AC31" i="8" s="1"/>
  <c r="AD31" i="8" s="1"/>
  <c r="K4" i="8"/>
  <c r="N2" i="37"/>
  <c r="H80" i="28"/>
  <c r="F80" i="28"/>
  <c r="H76" i="26"/>
  <c r="F76" i="26"/>
  <c r="L4" i="8" l="1"/>
  <c r="L5" i="10" s="1"/>
  <c r="O2" i="37"/>
  <c r="D81" i="28"/>
  <c r="O27" i="20" s="1"/>
  <c r="D77" i="26"/>
  <c r="BH31" i="8"/>
  <c r="AT31" i="8"/>
  <c r="AR31" i="8"/>
  <c r="G77" i="25"/>
  <c r="E77" i="25"/>
  <c r="E8" i="13"/>
  <c r="D5" i="10"/>
  <c r="E5" i="10"/>
  <c r="F5" i="10"/>
  <c r="G5" i="10"/>
  <c r="H5" i="10"/>
  <c r="I5" i="10"/>
  <c r="J5" i="10"/>
  <c r="K5" i="10"/>
  <c r="C5" i="10"/>
  <c r="M4" i="8" l="1"/>
  <c r="P2" i="37"/>
  <c r="C81" i="28"/>
  <c r="E81" i="28" s="1"/>
  <c r="G81" i="28"/>
  <c r="D19" i="28"/>
  <c r="G77" i="26"/>
  <c r="E77" i="26"/>
  <c r="BI31" i="8"/>
  <c r="BJ31" i="8" s="1"/>
  <c r="BK31" i="8" s="1"/>
  <c r="BL31" i="8" s="1"/>
  <c r="BM31" i="8" s="1"/>
  <c r="BN31" i="8" s="1"/>
  <c r="BO31" i="8" s="1"/>
  <c r="BP31" i="8" s="1"/>
  <c r="BQ31" i="8" s="1"/>
  <c r="BR31" i="8" s="1"/>
  <c r="BS31" i="8" s="1"/>
  <c r="AU31" i="8"/>
  <c r="AV31" i="8" s="1"/>
  <c r="AW31" i="8" s="1"/>
  <c r="AX31" i="8" s="1"/>
  <c r="AY31" i="8" s="1"/>
  <c r="AZ31" i="8" s="1"/>
  <c r="BA31" i="8" s="1"/>
  <c r="BB31" i="8" s="1"/>
  <c r="BC31" i="8" s="1"/>
  <c r="BD31" i="8" s="1"/>
  <c r="BE31" i="8" s="1"/>
  <c r="O11" i="3"/>
  <c r="H77" i="25"/>
  <c r="F77" i="25"/>
  <c r="D78" i="25" s="1"/>
  <c r="F8" i="13"/>
  <c r="O30" i="13"/>
  <c r="BX30" i="13" s="1"/>
  <c r="BT31" i="8" l="1"/>
  <c r="N4" i="8"/>
  <c r="Q2" i="37"/>
  <c r="M5" i="10"/>
  <c r="C19" i="28"/>
  <c r="H81" i="28"/>
  <c r="E19" i="28"/>
  <c r="F81" i="28"/>
  <c r="H77" i="26"/>
  <c r="F77" i="26"/>
  <c r="BF31" i="8"/>
  <c r="G8" i="13"/>
  <c r="R4" i="8" l="1"/>
  <c r="C16" i="10" s="1"/>
  <c r="R2" i="37"/>
  <c r="N5" i="10"/>
  <c r="D78" i="26"/>
  <c r="G78" i="25"/>
  <c r="E78" i="25"/>
  <c r="H8" i="13"/>
  <c r="S4" i="8" l="1"/>
  <c r="S2" i="37"/>
  <c r="R5" i="13"/>
  <c r="G78" i="26"/>
  <c r="E78" i="26"/>
  <c r="H78" i="25"/>
  <c r="F78" i="25"/>
  <c r="D79" i="25" s="1"/>
  <c r="I8" i="13"/>
  <c r="O15" i="3"/>
  <c r="O13" i="13"/>
  <c r="O14" i="13"/>
  <c r="O15" i="13"/>
  <c r="D16" i="10" l="1"/>
  <c r="R4" i="3"/>
  <c r="T4" i="8"/>
  <c r="T2" i="37"/>
  <c r="S5" i="13"/>
  <c r="H78" i="26"/>
  <c r="F78" i="26"/>
  <c r="J8" i="13"/>
  <c r="C4" i="16"/>
  <c r="D4" i="16"/>
  <c r="E4" i="16"/>
  <c r="F4" i="16"/>
  <c r="G4" i="16"/>
  <c r="H4" i="16"/>
  <c r="I4" i="16"/>
  <c r="J4" i="16"/>
  <c r="K4" i="16"/>
  <c r="L4" i="16"/>
  <c r="M4" i="16"/>
  <c r="B4" i="16"/>
  <c r="D5" i="13"/>
  <c r="E5" i="13"/>
  <c r="F5" i="13"/>
  <c r="G5" i="13"/>
  <c r="H5" i="13"/>
  <c r="I5" i="13"/>
  <c r="J5" i="13"/>
  <c r="K5" i="13"/>
  <c r="L5" i="13"/>
  <c r="M5" i="13"/>
  <c r="N5" i="13"/>
  <c r="C5" i="13"/>
  <c r="D4" i="3"/>
  <c r="E4" i="3"/>
  <c r="F4" i="3"/>
  <c r="G4" i="3"/>
  <c r="H4" i="3"/>
  <c r="I4" i="3"/>
  <c r="J4" i="3"/>
  <c r="K4" i="3"/>
  <c r="L4" i="3"/>
  <c r="M4" i="3"/>
  <c r="N4" i="3"/>
  <c r="C4" i="3"/>
  <c r="E16" i="10" l="1"/>
  <c r="S4" i="3"/>
  <c r="U4" i="8"/>
  <c r="U2" i="37"/>
  <c r="T5" i="13"/>
  <c r="D79" i="26"/>
  <c r="S9" i="13"/>
  <c r="R8" i="13"/>
  <c r="S8" i="13" s="1"/>
  <c r="G79" i="25"/>
  <c r="E79" i="25"/>
  <c r="K8" i="13"/>
  <c r="C45" i="3"/>
  <c r="F16" i="10" l="1"/>
  <c r="T4" i="3"/>
  <c r="V4" i="8"/>
  <c r="V2" i="37"/>
  <c r="U5" i="13"/>
  <c r="G79" i="26"/>
  <c r="E79" i="26"/>
  <c r="O9" i="3"/>
  <c r="H79" i="25"/>
  <c r="F79" i="25"/>
  <c r="D80" i="25" s="1"/>
  <c r="T8" i="13"/>
  <c r="L8" i="13"/>
  <c r="O10" i="3"/>
  <c r="D45" i="3"/>
  <c r="E45" i="3" s="1"/>
  <c r="O7" i="3"/>
  <c r="O8" i="3"/>
  <c r="O13" i="3"/>
  <c r="G16" i="10" l="1"/>
  <c r="U4" i="3"/>
  <c r="W4" i="8"/>
  <c r="W2" i="37"/>
  <c r="V5" i="13"/>
  <c r="H79" i="26"/>
  <c r="F79" i="26"/>
  <c r="M8" i="13"/>
  <c r="U8" i="13"/>
  <c r="O14" i="3"/>
  <c r="R22" i="13"/>
  <c r="AD26" i="13"/>
  <c r="O17" i="3"/>
  <c r="O16" i="3"/>
  <c r="F45" i="3"/>
  <c r="H16" i="10" l="1"/>
  <c r="V4" i="3"/>
  <c r="X4" i="8"/>
  <c r="X2" i="37"/>
  <c r="W5" i="13"/>
  <c r="D80" i="26"/>
  <c r="G80" i="25"/>
  <c r="E80" i="25"/>
  <c r="V8" i="13"/>
  <c r="N8" i="13"/>
  <c r="AG22" i="13"/>
  <c r="S22" i="13"/>
  <c r="T22" i="13" s="1"/>
  <c r="U22" i="13" s="1"/>
  <c r="V22" i="13" s="1"/>
  <c r="W22" i="13" s="1"/>
  <c r="X22" i="13" s="1"/>
  <c r="Y22" i="13" s="1"/>
  <c r="Z22" i="13" s="1"/>
  <c r="AA22" i="13" s="1"/>
  <c r="AB22" i="13" s="1"/>
  <c r="AC22" i="13" s="1"/>
  <c r="G45" i="3"/>
  <c r="I16" i="10" l="1"/>
  <c r="W4" i="3"/>
  <c r="Y4" i="8"/>
  <c r="Y2" i="37"/>
  <c r="X5" i="13"/>
  <c r="E80" i="26"/>
  <c r="G80" i="26"/>
  <c r="H80" i="25"/>
  <c r="F80" i="25"/>
  <c r="D81" i="25" s="1"/>
  <c r="O23" i="20" s="1"/>
  <c r="O9" i="13"/>
  <c r="O8" i="13"/>
  <c r="W8" i="13"/>
  <c r="AD22" i="13"/>
  <c r="AV22" i="13"/>
  <c r="AH22" i="13"/>
  <c r="AI22" i="13" s="1"/>
  <c r="AJ22" i="13" s="1"/>
  <c r="AK22" i="13" s="1"/>
  <c r="AL22" i="13" s="1"/>
  <c r="AM22" i="13" s="1"/>
  <c r="AN22" i="13" s="1"/>
  <c r="AO22" i="13" s="1"/>
  <c r="AP22" i="13" s="1"/>
  <c r="AQ22" i="13" s="1"/>
  <c r="AR22" i="13" s="1"/>
  <c r="BK22" i="13"/>
  <c r="H45" i="3"/>
  <c r="J16" i="10" l="1"/>
  <c r="X4" i="3"/>
  <c r="Z4" i="8"/>
  <c r="Z2" i="37"/>
  <c r="Y5" i="13"/>
  <c r="H80" i="26"/>
  <c r="F80" i="26"/>
  <c r="AG8" i="13"/>
  <c r="AH9" i="13"/>
  <c r="T9" i="13"/>
  <c r="X8" i="13"/>
  <c r="AW22" i="13"/>
  <c r="AX22" i="13" s="1"/>
  <c r="AY22" i="13" s="1"/>
  <c r="AZ22" i="13" s="1"/>
  <c r="BA22" i="13" s="1"/>
  <c r="BB22" i="13" s="1"/>
  <c r="BC22" i="13" s="1"/>
  <c r="BD22" i="13" s="1"/>
  <c r="BE22" i="13" s="1"/>
  <c r="BF22" i="13" s="1"/>
  <c r="BG22" i="13" s="1"/>
  <c r="BL22" i="13"/>
  <c r="BM22" i="13" s="1"/>
  <c r="BN22" i="13" s="1"/>
  <c r="BO22" i="13" s="1"/>
  <c r="BP22" i="13" s="1"/>
  <c r="BQ22" i="13" s="1"/>
  <c r="BR22" i="13" s="1"/>
  <c r="BS22" i="13" s="1"/>
  <c r="BT22" i="13" s="1"/>
  <c r="BU22" i="13" s="1"/>
  <c r="BV22" i="13" s="1"/>
  <c r="AS22" i="13"/>
  <c r="I45" i="3"/>
  <c r="K16" i="10" l="1"/>
  <c r="Y4" i="3"/>
  <c r="AA4" i="8"/>
  <c r="AA2" i="37"/>
  <c r="Z5" i="13"/>
  <c r="D81" i="26"/>
  <c r="O24" i="20" s="1"/>
  <c r="C81" i="25"/>
  <c r="E81" i="25" s="1"/>
  <c r="P23" i="20" s="1"/>
  <c r="U9" i="13"/>
  <c r="G81" i="25"/>
  <c r="AH8" i="13"/>
  <c r="Y8" i="13"/>
  <c r="BW22" i="13"/>
  <c r="R20" i="13"/>
  <c r="S20" i="13" s="1"/>
  <c r="T20" i="13" s="1"/>
  <c r="U20" i="13" s="1"/>
  <c r="V20" i="13" s="1"/>
  <c r="W20" i="13" s="1"/>
  <c r="X20" i="13" s="1"/>
  <c r="Y20" i="13" s="1"/>
  <c r="Z20" i="13" s="1"/>
  <c r="AA20" i="13" s="1"/>
  <c r="AB20" i="13" s="1"/>
  <c r="AC20" i="13" s="1"/>
  <c r="BH22" i="13"/>
  <c r="J45" i="3"/>
  <c r="L16" i="10" l="1"/>
  <c r="Z4" i="3"/>
  <c r="BL24" i="13"/>
  <c r="AB4" i="8"/>
  <c r="AB2" i="37"/>
  <c r="AA5" i="13"/>
  <c r="G81" i="26"/>
  <c r="D19" i="26"/>
  <c r="C81" i="26"/>
  <c r="V9" i="13"/>
  <c r="H81" i="25"/>
  <c r="F81" i="25"/>
  <c r="Z8" i="13"/>
  <c r="AI8" i="13"/>
  <c r="AG20" i="13"/>
  <c r="AD20" i="13"/>
  <c r="K45" i="3"/>
  <c r="M16" i="10" l="1"/>
  <c r="AA4" i="3"/>
  <c r="D82" i="25"/>
  <c r="AC4" i="8"/>
  <c r="AC2" i="37"/>
  <c r="AB5" i="13"/>
  <c r="G49" i="37" a="1"/>
  <c r="G49" i="37" s="1"/>
  <c r="E81" i="26"/>
  <c r="P24" i="20" s="1"/>
  <c r="C19" i="26"/>
  <c r="W9" i="13"/>
  <c r="AJ8" i="13"/>
  <c r="AA8" i="13"/>
  <c r="AH20" i="13"/>
  <c r="AI20" i="13" s="1"/>
  <c r="AJ20" i="13" s="1"/>
  <c r="AK20" i="13" s="1"/>
  <c r="AL20" i="13" s="1"/>
  <c r="AM20" i="13" s="1"/>
  <c r="AN20" i="13" s="1"/>
  <c r="AO20" i="13" s="1"/>
  <c r="AP20" i="13" s="1"/>
  <c r="AQ20" i="13" s="1"/>
  <c r="AR20" i="13" s="1"/>
  <c r="BK20" i="13"/>
  <c r="AV20" i="13"/>
  <c r="O49" i="3"/>
  <c r="L45" i="3"/>
  <c r="N16" i="10" l="1"/>
  <c r="AB4" i="3"/>
  <c r="BV24" i="13"/>
  <c r="BK24" i="13"/>
  <c r="G82" i="25"/>
  <c r="E82" i="25"/>
  <c r="Z50" i="8"/>
  <c r="Z51" i="8" s="1"/>
  <c r="AG4" i="8"/>
  <c r="AD2" i="37"/>
  <c r="AC5" i="13"/>
  <c r="AP49" i="37"/>
  <c r="BK49" i="37"/>
  <c r="S49" i="37"/>
  <c r="AM49" i="37"/>
  <c r="BL49" i="37"/>
  <c r="AC49" i="37"/>
  <c r="AT49" i="37"/>
  <c r="W49" i="37"/>
  <c r="M49" i="37"/>
  <c r="T49" i="37"/>
  <c r="AX49" i="37"/>
  <c r="BG49" i="37"/>
  <c r="N49" i="37"/>
  <c r="I49" i="37"/>
  <c r="BI49" i="37"/>
  <c r="AK49" i="37"/>
  <c r="K49" i="37"/>
  <c r="Q49" i="37"/>
  <c r="L49" i="37"/>
  <c r="AS49" i="37"/>
  <c r="BC49" i="37"/>
  <c r="O49" i="37"/>
  <c r="U49" i="37"/>
  <c r="P49" i="37"/>
  <c r="BA49" i="37"/>
  <c r="BM49" i="37"/>
  <c r="AI49" i="37"/>
  <c r="BE49" i="37"/>
  <c r="AJ49" i="37"/>
  <c r="AL49" i="37"/>
  <c r="H49" i="37"/>
  <c r="AA49" i="37"/>
  <c r="AO49" i="37"/>
  <c r="AB49" i="37"/>
  <c r="V49" i="37"/>
  <c r="AH49" i="37"/>
  <c r="AE49" i="37"/>
  <c r="AW49" i="37"/>
  <c r="AF49" i="37"/>
  <c r="AD49" i="37"/>
  <c r="AN49" i="37"/>
  <c r="AY49" i="37"/>
  <c r="Z49" i="37"/>
  <c r="AZ49" i="37"/>
  <c r="BN49" i="37"/>
  <c r="BD49" i="37"/>
  <c r="AQ49" i="37"/>
  <c r="J49" i="37"/>
  <c r="AR49" i="37"/>
  <c r="BB49" i="37"/>
  <c r="X49" i="37"/>
  <c r="AU49" i="37"/>
  <c r="R49" i="37"/>
  <c r="AV49" i="37"/>
  <c r="BJ49" i="37"/>
  <c r="AG49" i="37"/>
  <c r="BH49" i="37"/>
  <c r="BF49" i="37"/>
  <c r="Y49" i="37"/>
  <c r="BK27" i="13"/>
  <c r="H81" i="26"/>
  <c r="E19" i="26"/>
  <c r="F81" i="26"/>
  <c r="G50" i="37" s="1" a="1"/>
  <c r="X9" i="13"/>
  <c r="AB8" i="13"/>
  <c r="AK8" i="13"/>
  <c r="BL20" i="13"/>
  <c r="BM20" i="13" s="1"/>
  <c r="BN20" i="13" s="1"/>
  <c r="BO20" i="13" s="1"/>
  <c r="BP20" i="13" s="1"/>
  <c r="BQ20" i="13" s="1"/>
  <c r="BR20" i="13" s="1"/>
  <c r="BS20" i="13" s="1"/>
  <c r="BT20" i="13" s="1"/>
  <c r="BU20" i="13" s="1"/>
  <c r="BV20" i="13" s="1"/>
  <c r="AW20" i="13"/>
  <c r="AX20" i="13" s="1"/>
  <c r="AY20" i="13" s="1"/>
  <c r="AZ20" i="13" s="1"/>
  <c r="BA20" i="13" s="1"/>
  <c r="BB20" i="13" s="1"/>
  <c r="BC20" i="13" s="1"/>
  <c r="BD20" i="13" s="1"/>
  <c r="BE20" i="13" s="1"/>
  <c r="BF20" i="13" s="1"/>
  <c r="BG20" i="13" s="1"/>
  <c r="AS20" i="13"/>
  <c r="O50" i="3"/>
  <c r="O47" i="3"/>
  <c r="O36" i="3"/>
  <c r="M45" i="3"/>
  <c r="H82" i="25" l="1"/>
  <c r="F82" i="25"/>
  <c r="G50" i="37"/>
  <c r="G62" i="37" s="1"/>
  <c r="BN50" i="37"/>
  <c r="J50" i="37"/>
  <c r="J62" i="37" s="1"/>
  <c r="BA50" i="37"/>
  <c r="BA62" i="37" s="1"/>
  <c r="AK50" i="37"/>
  <c r="U50" i="37"/>
  <c r="U62" i="37" s="1"/>
  <c r="BJ50" i="37"/>
  <c r="AP50" i="37"/>
  <c r="AP62" i="37" s="1"/>
  <c r="V50" i="37"/>
  <c r="V62" i="37" s="1"/>
  <c r="BD50" i="37"/>
  <c r="BD62" i="37" s="1"/>
  <c r="AN50" i="37"/>
  <c r="AN62" i="37" s="1"/>
  <c r="X50" i="37"/>
  <c r="X62" i="37" s="1"/>
  <c r="H50" i="37"/>
  <c r="AY50" i="37"/>
  <c r="AY62" i="37" s="1"/>
  <c r="AI50" i="37"/>
  <c r="AI62" i="37" s="1"/>
  <c r="S50" i="37"/>
  <c r="S62" i="37" s="1"/>
  <c r="AX50" i="37"/>
  <c r="AX62" i="37" s="1"/>
  <c r="BM50" i="37"/>
  <c r="AW50" i="37"/>
  <c r="AW62" i="37" s="1"/>
  <c r="AG50" i="37"/>
  <c r="AG62" i="37" s="1"/>
  <c r="Q50" i="37"/>
  <c r="Q62" i="37" s="1"/>
  <c r="BF50" i="37"/>
  <c r="AL50" i="37"/>
  <c r="AL62" i="37" s="1"/>
  <c r="N50" i="37"/>
  <c r="N62" i="37" s="1"/>
  <c r="AZ50" i="37"/>
  <c r="AJ50" i="37"/>
  <c r="AJ62" i="37" s="1"/>
  <c r="T50" i="37"/>
  <c r="T62" i="37" s="1"/>
  <c r="BK50" i="37"/>
  <c r="AU50" i="37"/>
  <c r="AE50" i="37"/>
  <c r="AE62" i="37" s="1"/>
  <c r="O50" i="37"/>
  <c r="O62" i="37" s="1"/>
  <c r="R50" i="37"/>
  <c r="R62" i="37" s="1"/>
  <c r="BE50" i="37"/>
  <c r="BE62" i="37" s="1"/>
  <c r="AO50" i="37"/>
  <c r="AO62" i="37" s="1"/>
  <c r="Y50" i="37"/>
  <c r="Y62" i="37" s="1"/>
  <c r="I50" i="37"/>
  <c r="I62" i="37" s="1"/>
  <c r="AT50" i="37"/>
  <c r="AT62" i="37" s="1"/>
  <c r="Z50" i="37"/>
  <c r="Z62" i="37" s="1"/>
  <c r="BH50" i="37"/>
  <c r="AR50" i="37"/>
  <c r="AR62" i="37" s="1"/>
  <c r="AB50" i="37"/>
  <c r="AB62" i="37" s="1"/>
  <c r="L50" i="37"/>
  <c r="L62" i="37" s="1"/>
  <c r="BC50" i="37"/>
  <c r="BC62" i="37" s="1"/>
  <c r="AM50" i="37"/>
  <c r="AM62" i="37" s="1"/>
  <c r="W50" i="37"/>
  <c r="W62" i="37" s="1"/>
  <c r="AD50" i="37"/>
  <c r="AD62" i="37" s="1"/>
  <c r="BI50" i="37"/>
  <c r="AS50" i="37"/>
  <c r="AS62" i="37" s="1"/>
  <c r="AC50" i="37"/>
  <c r="AC62" i="37" s="1"/>
  <c r="M50" i="37"/>
  <c r="M62" i="37" s="1"/>
  <c r="BB50" i="37"/>
  <c r="BB62" i="37" s="1"/>
  <c r="AH50" i="37"/>
  <c r="AH62" i="37" s="1"/>
  <c r="BL50" i="37"/>
  <c r="AV50" i="37"/>
  <c r="AV62" i="37" s="1"/>
  <c r="AF50" i="37"/>
  <c r="AF62" i="37" s="1"/>
  <c r="P50" i="37"/>
  <c r="P62" i="37" s="1"/>
  <c r="BG50" i="37"/>
  <c r="AQ50" i="37"/>
  <c r="AQ62" i="37" s="1"/>
  <c r="AA50" i="37"/>
  <c r="AA62" i="37" s="1"/>
  <c r="K50" i="37"/>
  <c r="K62" i="37" s="1"/>
  <c r="AE2" i="37"/>
  <c r="C27" i="10"/>
  <c r="AH4" i="8"/>
  <c r="AG5" i="13"/>
  <c r="AZ62" i="37"/>
  <c r="AK62" i="37"/>
  <c r="AU62" i="37"/>
  <c r="H62" i="37"/>
  <c r="Z52" i="8"/>
  <c r="BM24" i="13"/>
  <c r="BN24" i="13" s="1"/>
  <c r="BO24" i="13" s="1"/>
  <c r="BP24" i="13" s="1"/>
  <c r="BQ24" i="13" s="1"/>
  <c r="BR24" i="13" s="1"/>
  <c r="BS24" i="13" s="1"/>
  <c r="BT24" i="13" s="1"/>
  <c r="BU24" i="13" s="1"/>
  <c r="BL27" i="13"/>
  <c r="BM27" i="13" s="1"/>
  <c r="BN27" i="13" s="1"/>
  <c r="BO27" i="13" s="1"/>
  <c r="BP27" i="13" s="1"/>
  <c r="BQ27" i="13" s="1"/>
  <c r="BR27" i="13" s="1"/>
  <c r="BS27" i="13" s="1"/>
  <c r="BT27" i="13" s="1"/>
  <c r="BU27" i="13" s="1"/>
  <c r="BV27" i="13" s="1"/>
  <c r="Y9" i="13"/>
  <c r="AL8" i="13"/>
  <c r="AC8" i="13"/>
  <c r="BH20" i="13"/>
  <c r="BW20" i="13"/>
  <c r="O30" i="3"/>
  <c r="O37" i="3"/>
  <c r="O48" i="3"/>
  <c r="O28" i="3"/>
  <c r="N45" i="3"/>
  <c r="O45" i="3" s="1"/>
  <c r="O29" i="3"/>
  <c r="D83" i="25" l="1"/>
  <c r="AF2" i="37"/>
  <c r="AI4" i="8"/>
  <c r="AG4" i="3" s="1"/>
  <c r="D27" i="10"/>
  <c r="AH5" i="13"/>
  <c r="BF62" i="37"/>
  <c r="Z53" i="8"/>
  <c r="BW27" i="13"/>
  <c r="BW24" i="13"/>
  <c r="Z9" i="13"/>
  <c r="O27" i="13"/>
  <c r="O26" i="13"/>
  <c r="AD8" i="13"/>
  <c r="AM8" i="13"/>
  <c r="O22" i="13"/>
  <c r="O52" i="3" l="1"/>
  <c r="G83" i="25"/>
  <c r="E83" i="25"/>
  <c r="AG2" i="37"/>
  <c r="AJ4" i="8"/>
  <c r="AH4" i="3" s="1"/>
  <c r="E27" i="10"/>
  <c r="AI5" i="13"/>
  <c r="Z54" i="8"/>
  <c r="BG62" i="37"/>
  <c r="AA9" i="13"/>
  <c r="AN8" i="13"/>
  <c r="O14" i="8"/>
  <c r="H83" i="25" l="1"/>
  <c r="F83" i="25"/>
  <c r="AH2" i="37"/>
  <c r="F27" i="10"/>
  <c r="AK4" i="8"/>
  <c r="AI4" i="3" s="1"/>
  <c r="AJ5" i="13"/>
  <c r="Z55" i="8"/>
  <c r="BH62" i="37"/>
  <c r="AB9" i="13"/>
  <c r="AO8" i="13"/>
  <c r="O12" i="3"/>
  <c r="D84" i="25" l="1"/>
  <c r="AI2" i="37"/>
  <c r="G27" i="10"/>
  <c r="AK5" i="13"/>
  <c r="AL4" i="8"/>
  <c r="AJ4" i="3" s="1"/>
  <c r="Z56" i="8"/>
  <c r="BI62" i="37"/>
  <c r="AC9" i="13"/>
  <c r="AD27" i="13"/>
  <c r="AP8" i="13"/>
  <c r="AD14" i="8"/>
  <c r="G84" i="25" l="1"/>
  <c r="E84" i="25"/>
  <c r="AL5" i="13"/>
  <c r="AJ2" i="37"/>
  <c r="H27" i="10"/>
  <c r="AM4" i="8"/>
  <c r="AK4" i="3" s="1"/>
  <c r="BJ62" i="37"/>
  <c r="Z57" i="8"/>
  <c r="AG9" i="13"/>
  <c r="AD9" i="13"/>
  <c r="AQ8" i="13"/>
  <c r="AH14" i="8"/>
  <c r="AI14" i="8" s="1"/>
  <c r="AJ14" i="8" s="1"/>
  <c r="AK14" i="8" s="1"/>
  <c r="AL14" i="8" s="1"/>
  <c r="AM14" i="8" s="1"/>
  <c r="AN14" i="8" s="1"/>
  <c r="AO14" i="8" s="1"/>
  <c r="AP14" i="8" s="1"/>
  <c r="AQ14" i="8" s="1"/>
  <c r="AR14" i="8" s="1"/>
  <c r="H84" i="25" l="1"/>
  <c r="F84" i="25"/>
  <c r="AK2" i="37"/>
  <c r="I27" i="10"/>
  <c r="AM5" i="13"/>
  <c r="AN4" i="8"/>
  <c r="AL4" i="3" s="1"/>
  <c r="Z58" i="8"/>
  <c r="BK62" i="37"/>
  <c r="AV8" i="13"/>
  <c r="AW8" i="13" s="1"/>
  <c r="AX8" i="13" s="1"/>
  <c r="AY8" i="13" s="1"/>
  <c r="AZ8" i="13" s="1"/>
  <c r="BA8" i="13" s="1"/>
  <c r="BB8" i="13" s="1"/>
  <c r="BC8" i="13" s="1"/>
  <c r="BD8" i="13" s="1"/>
  <c r="BE8" i="13" s="1"/>
  <c r="BF8" i="13" s="1"/>
  <c r="BG8" i="13" s="1"/>
  <c r="AW9" i="13"/>
  <c r="AX9" i="13" s="1"/>
  <c r="AY9" i="13" s="1"/>
  <c r="AZ9" i="13" s="1"/>
  <c r="BA9" i="13" s="1"/>
  <c r="BB9" i="13" s="1"/>
  <c r="BC9" i="13" s="1"/>
  <c r="BD9" i="13" s="1"/>
  <c r="BE9" i="13" s="1"/>
  <c r="BF9" i="13" s="1"/>
  <c r="BG9" i="13" s="1"/>
  <c r="BK9" i="13" s="1"/>
  <c r="AR8" i="13"/>
  <c r="AS14" i="8"/>
  <c r="O6" i="3"/>
  <c r="D85" i="25" l="1"/>
  <c r="AL2" i="37"/>
  <c r="J27" i="10"/>
  <c r="AN5" i="13"/>
  <c r="AO4" i="8"/>
  <c r="AM4" i="3" s="1"/>
  <c r="BL62" i="37"/>
  <c r="Z59" i="8"/>
  <c r="AI9" i="13"/>
  <c r="AS8" i="13"/>
  <c r="O20" i="13"/>
  <c r="G85" i="25" l="1"/>
  <c r="E85" i="25"/>
  <c r="AM2" i="37"/>
  <c r="K27" i="10"/>
  <c r="AO5" i="13"/>
  <c r="AP4" i="8"/>
  <c r="AN4" i="3" s="1"/>
  <c r="BM62" i="37"/>
  <c r="Z60" i="8"/>
  <c r="AJ9" i="13"/>
  <c r="BH14" i="8"/>
  <c r="O12" i="8"/>
  <c r="H85" i="25" l="1"/>
  <c r="F85" i="25"/>
  <c r="AN2" i="37"/>
  <c r="AQ4" i="8"/>
  <c r="AO4" i="3" s="1"/>
  <c r="L27" i="10"/>
  <c r="AP5" i="13"/>
  <c r="Z61" i="8"/>
  <c r="AK9" i="13"/>
  <c r="D86" i="25" l="1"/>
  <c r="AO2" i="37"/>
  <c r="M27" i="10"/>
  <c r="AQ5" i="13"/>
  <c r="AR4" i="8"/>
  <c r="AP4" i="3" s="1"/>
  <c r="AL9" i="13"/>
  <c r="BW14" i="8"/>
  <c r="G86" i="25" l="1"/>
  <c r="E86" i="25"/>
  <c r="AP2" i="37"/>
  <c r="AV4" i="8"/>
  <c r="N27" i="10"/>
  <c r="AR5" i="13"/>
  <c r="AM9" i="13"/>
  <c r="H86" i="25" l="1"/>
  <c r="F86" i="25"/>
  <c r="AQ2" i="37"/>
  <c r="AV5" i="13"/>
  <c r="AW4" i="8"/>
  <c r="C38" i="10"/>
  <c r="AN9" i="13"/>
  <c r="D87" i="25" l="1"/>
  <c r="AR2" i="37"/>
  <c r="AW5" i="13"/>
  <c r="AX4" i="8"/>
  <c r="D38" i="10"/>
  <c r="AO9" i="13"/>
  <c r="E87" i="25" l="1"/>
  <c r="G87" i="25"/>
  <c r="AS2" i="37"/>
  <c r="E38" i="10"/>
  <c r="AX5" i="13"/>
  <c r="AY4" i="8"/>
  <c r="AV4" i="3" s="1"/>
  <c r="AP9" i="13"/>
  <c r="H87" i="25" l="1"/>
  <c r="F87" i="25"/>
  <c r="AT2" i="37"/>
  <c r="AY5" i="13"/>
  <c r="AZ4" i="8"/>
  <c r="AW4" i="3" s="1"/>
  <c r="F38" i="10"/>
  <c r="AQ9" i="13"/>
  <c r="D88" i="25" l="1"/>
  <c r="AU2" i="37"/>
  <c r="G38" i="10"/>
  <c r="AZ5" i="13"/>
  <c r="BA4" i="8"/>
  <c r="AX4" i="3" s="1"/>
  <c r="AR9" i="13"/>
  <c r="BH8" i="13"/>
  <c r="G88" i="25" l="1"/>
  <c r="E88" i="25"/>
  <c r="AV2" i="37"/>
  <c r="BB4" i="8"/>
  <c r="AY4" i="3" s="1"/>
  <c r="H38" i="10"/>
  <c r="BA5" i="13"/>
  <c r="BL9" i="13"/>
  <c r="BK8" i="13"/>
  <c r="BL8" i="13" s="1"/>
  <c r="BM8" i="13" s="1"/>
  <c r="BN8" i="13" s="1"/>
  <c r="BO8" i="13" s="1"/>
  <c r="BP8" i="13" s="1"/>
  <c r="BQ8" i="13" s="1"/>
  <c r="BR8" i="13" s="1"/>
  <c r="BS8" i="13" s="1"/>
  <c r="BT8" i="13" s="1"/>
  <c r="BU8" i="13" s="1"/>
  <c r="BV8" i="13" s="1"/>
  <c r="AV9" i="13"/>
  <c r="AS9" i="13"/>
  <c r="H88" i="25" l="1"/>
  <c r="F88" i="25"/>
  <c r="AW2" i="37"/>
  <c r="I38" i="10"/>
  <c r="BB5" i="13"/>
  <c r="BC4" i="8"/>
  <c r="AZ4" i="3" s="1"/>
  <c r="BM9" i="13"/>
  <c r="BN9" i="13" s="1"/>
  <c r="BO9" i="13" s="1"/>
  <c r="BP9" i="13" s="1"/>
  <c r="BQ9" i="13" s="1"/>
  <c r="BR9" i="13" s="1"/>
  <c r="BS9" i="13" s="1"/>
  <c r="BT9" i="13" s="1"/>
  <c r="BU9" i="13" s="1"/>
  <c r="BV9" i="13" s="1"/>
  <c r="BH9" i="13"/>
  <c r="D89" i="25" l="1"/>
  <c r="AX2" i="37"/>
  <c r="BD4" i="8"/>
  <c r="BA4" i="3" s="1"/>
  <c r="J38" i="10"/>
  <c r="BC5" i="13"/>
  <c r="BW9" i="13"/>
  <c r="G89" i="25" l="1"/>
  <c r="E89" i="25"/>
  <c r="AY2" i="37"/>
  <c r="K38" i="10"/>
  <c r="BE4" i="8"/>
  <c r="BB4" i="3" s="1"/>
  <c r="BD5" i="13"/>
  <c r="AD12" i="8"/>
  <c r="H89" i="25" l="1"/>
  <c r="F89" i="25"/>
  <c r="AZ2" i="37"/>
  <c r="L38" i="10"/>
  <c r="BE5" i="13"/>
  <c r="BF4" i="8"/>
  <c r="BC4" i="3" s="1"/>
  <c r="AH12" i="8"/>
  <c r="D90" i="25" l="1"/>
  <c r="BA2" i="37"/>
  <c r="M38" i="10"/>
  <c r="BG4" i="8"/>
  <c r="BF5" i="13"/>
  <c r="AI12" i="8"/>
  <c r="BD4" i="3" l="1"/>
  <c r="BK4" i="8"/>
  <c r="BL4" i="8" s="1"/>
  <c r="G90" i="25"/>
  <c r="E90" i="25"/>
  <c r="BB2" i="37"/>
  <c r="BG5" i="13"/>
  <c r="BG4" i="3"/>
  <c r="N38" i="10"/>
  <c r="AJ12" i="8"/>
  <c r="H90" i="25" l="1"/>
  <c r="F90" i="25"/>
  <c r="BC2" i="37"/>
  <c r="C49" i="10"/>
  <c r="BK5" i="13"/>
  <c r="AK12" i="8"/>
  <c r="D91" i="25" l="1"/>
  <c r="BD2" i="37"/>
  <c r="D49" i="10"/>
  <c r="BL5" i="13"/>
  <c r="AL12" i="8"/>
  <c r="G91" i="25" l="1"/>
  <c r="E91" i="25"/>
  <c r="BE2" i="37"/>
  <c r="BM4" i="8"/>
  <c r="E49" i="10"/>
  <c r="BM5" i="13"/>
  <c r="AM12" i="8"/>
  <c r="H91" i="25" l="1"/>
  <c r="F91" i="25"/>
  <c r="BF2" i="37"/>
  <c r="F49" i="10"/>
  <c r="BN5" i="13"/>
  <c r="BN4" i="8"/>
  <c r="BK4" i="3" s="1"/>
  <c r="BW8" i="13"/>
  <c r="AN12" i="8"/>
  <c r="D92" i="25" l="1"/>
  <c r="BG2" i="37"/>
  <c r="G49" i="10"/>
  <c r="BO5" i="13"/>
  <c r="BO4" i="8"/>
  <c r="BL4" i="3" s="1"/>
  <c r="AO12" i="8"/>
  <c r="G92" i="25" l="1"/>
  <c r="E92" i="25"/>
  <c r="BH2" i="37"/>
  <c r="BP5" i="13"/>
  <c r="BP4" i="8"/>
  <c r="BM4" i="3" s="1"/>
  <c r="H49" i="10"/>
  <c r="AP12" i="8"/>
  <c r="H92" i="25" l="1"/>
  <c r="F92" i="25"/>
  <c r="BI2" i="37"/>
  <c r="BQ4" i="8"/>
  <c r="BN4" i="3" s="1"/>
  <c r="I49" i="10"/>
  <c r="BQ5" i="13"/>
  <c r="AQ12" i="8"/>
  <c r="D93" i="25" l="1"/>
  <c r="C93" i="25"/>
  <c r="BJ2" i="37"/>
  <c r="BR4" i="8"/>
  <c r="BO4" i="3" s="1"/>
  <c r="J49" i="10"/>
  <c r="BR5" i="13"/>
  <c r="AR12" i="8"/>
  <c r="E93" i="25" l="1"/>
  <c r="C19" i="25"/>
  <c r="G93" i="25"/>
  <c r="D19" i="25"/>
  <c r="BK2" i="37"/>
  <c r="BS5" i="13"/>
  <c r="BS4" i="8"/>
  <c r="BP4" i="3" s="1"/>
  <c r="K49" i="10"/>
  <c r="AS12" i="8"/>
  <c r="H93" i="25" l="1"/>
  <c r="E19" i="25"/>
  <c r="F93" i="25"/>
  <c r="BL2" i="37"/>
  <c r="BT4" i="8"/>
  <c r="BQ4" i="3" s="1"/>
  <c r="L49" i="10"/>
  <c r="BT5" i="13"/>
  <c r="BM2" i="37" l="1"/>
  <c r="BU5" i="13"/>
  <c r="BU4" i="8"/>
  <c r="M49" i="10"/>
  <c r="BR4" i="3" l="1"/>
  <c r="BV4" i="8"/>
  <c r="BN2" i="37"/>
  <c r="BV5" i="13"/>
  <c r="N49" i="10"/>
  <c r="BH12" i="8" l="1"/>
  <c r="BW12" i="8" l="1"/>
  <c r="R21" i="13" l="1"/>
  <c r="S21" i="13" l="1"/>
  <c r="AG21" i="13"/>
  <c r="AV21" i="13" l="1"/>
  <c r="AH21" i="13"/>
  <c r="T21" i="13"/>
  <c r="BK21" i="13"/>
  <c r="AI21" i="13" l="1"/>
  <c r="U21" i="13"/>
  <c r="BL21" i="13"/>
  <c r="AW21" i="13"/>
  <c r="AX21" i="13" l="1"/>
  <c r="BM21" i="13"/>
  <c r="V21" i="13"/>
  <c r="AJ21" i="13"/>
  <c r="W21" i="13" l="1"/>
  <c r="AY21" i="13"/>
  <c r="AK21" i="13"/>
  <c r="BN21" i="13"/>
  <c r="AL21" i="13" l="1"/>
  <c r="BO21" i="13"/>
  <c r="AZ21" i="13"/>
  <c r="X21" i="13"/>
  <c r="BA21" i="13" l="1"/>
  <c r="BP21" i="13"/>
  <c r="Y21" i="13"/>
  <c r="AM21" i="13"/>
  <c r="Z21" i="13" l="1"/>
  <c r="BB21" i="13"/>
  <c r="AN21" i="13"/>
  <c r="BQ21" i="13"/>
  <c r="BR21" i="13" l="1"/>
  <c r="AO21" i="13"/>
  <c r="AA21" i="13"/>
  <c r="BC21" i="13"/>
  <c r="BD21" i="13" l="1"/>
  <c r="O32" i="3"/>
  <c r="O25" i="3"/>
  <c r="BS21" i="13"/>
  <c r="AP21" i="13"/>
  <c r="AB21" i="13"/>
  <c r="O54" i="3" l="1"/>
  <c r="BT21" i="13"/>
  <c r="AQ21" i="13"/>
  <c r="BE21" i="13"/>
  <c r="AC21" i="13"/>
  <c r="O13" i="8" l="1"/>
  <c r="BU21" i="13"/>
  <c r="O21" i="13"/>
  <c r="AD21" i="13"/>
  <c r="AR21" i="13"/>
  <c r="BF21" i="13"/>
  <c r="BG21" i="13" l="1"/>
  <c r="AS21" i="13"/>
  <c r="BV21" i="13"/>
  <c r="BW21" i="13" l="1"/>
  <c r="BH21" i="13"/>
  <c r="C8" i="37" l="1"/>
  <c r="C44" i="37" s="1"/>
  <c r="C64" i="37" s="1"/>
  <c r="C73" i="37" s="1"/>
  <c r="E8" i="37"/>
  <c r="E44" i="37" l="1"/>
  <c r="E64" i="37" s="1"/>
  <c r="E73" i="37" s="1"/>
  <c r="G9" i="37"/>
  <c r="G8" i="37" l="1"/>
  <c r="H9" i="37"/>
  <c r="I9" i="37" l="1"/>
  <c r="H8" i="37"/>
  <c r="I8" i="37" l="1"/>
  <c r="J9" i="37"/>
  <c r="K9" i="37" l="1"/>
  <c r="J8" i="37"/>
  <c r="K8" i="37" l="1"/>
  <c r="L9" i="37"/>
  <c r="L8" i="37" l="1"/>
  <c r="M9" i="37"/>
  <c r="M8" i="37" l="1"/>
  <c r="N9" i="37"/>
  <c r="N8" i="37" l="1"/>
  <c r="O9" i="37"/>
  <c r="O8" i="37" l="1"/>
  <c r="P9" i="37"/>
  <c r="P8" i="37" l="1"/>
  <c r="Q9" i="37"/>
  <c r="Q8" i="37" l="1"/>
  <c r="R9" i="37"/>
  <c r="R8" i="37" l="1"/>
  <c r="S9" i="37"/>
  <c r="S8" i="37" l="1"/>
  <c r="T9" i="37"/>
  <c r="U9" i="37" l="1"/>
  <c r="T8" i="37"/>
  <c r="U8" i="37" l="1"/>
  <c r="V9" i="37"/>
  <c r="V8" i="37" l="1"/>
  <c r="W9" i="37"/>
  <c r="W8" i="37" l="1"/>
  <c r="X9" i="37"/>
  <c r="Y9" i="37" l="1"/>
  <c r="X8" i="37"/>
  <c r="Y8" i="37" l="1"/>
  <c r="Z9" i="37"/>
  <c r="Z8" i="37" l="1"/>
  <c r="AA9" i="37"/>
  <c r="AA8" i="37" l="1"/>
  <c r="AB9" i="37"/>
  <c r="AB8" i="37" l="1"/>
  <c r="AC9" i="37"/>
  <c r="AC8" i="37" l="1"/>
  <c r="AD9" i="37"/>
  <c r="AD8" i="37" l="1"/>
  <c r="AE9" i="37"/>
  <c r="AE8" i="37" l="1"/>
  <c r="AF9" i="37"/>
  <c r="AG9" i="37" l="1"/>
  <c r="AF8" i="37"/>
  <c r="AG8" i="37" l="1"/>
  <c r="AH9" i="37"/>
  <c r="AH8" i="37" l="1"/>
  <c r="AI9" i="37"/>
  <c r="AI8" i="37" l="1"/>
  <c r="AJ9" i="37"/>
  <c r="AJ8" i="37" l="1"/>
  <c r="AK9" i="37"/>
  <c r="AK8" i="37" l="1"/>
  <c r="AL9" i="37"/>
  <c r="AM9" i="37" l="1"/>
  <c r="AL8" i="37"/>
  <c r="AM8" i="37" l="1"/>
  <c r="AN9" i="37"/>
  <c r="AO9" i="37" l="1"/>
  <c r="AN8" i="37"/>
  <c r="AP9" i="37" l="1"/>
  <c r="AO8" i="37"/>
  <c r="AP8" i="37" l="1"/>
  <c r="AQ9" i="37"/>
  <c r="AR9" i="37" l="1"/>
  <c r="AQ8" i="37"/>
  <c r="AR8" i="37" l="1"/>
  <c r="AS9" i="37"/>
  <c r="AS8" i="37" l="1"/>
  <c r="AT9" i="37"/>
  <c r="AT8" i="37" l="1"/>
  <c r="AU9" i="37"/>
  <c r="AU8" i="37" l="1"/>
  <c r="AV9" i="37"/>
  <c r="AW9" i="37" l="1"/>
  <c r="AV8" i="37"/>
  <c r="AX9" i="37" l="1"/>
  <c r="AW8" i="37"/>
  <c r="AX8" i="37" l="1"/>
  <c r="AY9" i="37"/>
  <c r="AZ9" i="37" l="1"/>
  <c r="AY8" i="37"/>
  <c r="AZ8" i="37" l="1"/>
  <c r="BA9" i="37"/>
  <c r="BA8" i="37" l="1"/>
  <c r="BB9" i="37"/>
  <c r="BB8" i="37" l="1"/>
  <c r="BC9" i="37"/>
  <c r="BC8" i="37" l="1"/>
  <c r="BD9" i="37"/>
  <c r="BD8" i="37" l="1"/>
  <c r="BE9" i="37"/>
  <c r="BF9" i="37" l="1"/>
  <c r="BE8" i="37"/>
  <c r="BF8" i="37" l="1"/>
  <c r="BG9" i="37"/>
  <c r="BG8" i="37" l="1"/>
  <c r="BH9" i="37"/>
  <c r="BI9" i="37" l="1"/>
  <c r="BH8" i="37"/>
  <c r="BI8" i="37" l="1"/>
  <c r="BJ9" i="37"/>
  <c r="BJ8" i="37" l="1"/>
  <c r="BK9" i="37"/>
  <c r="BK8" i="37" l="1"/>
  <c r="BL9" i="37"/>
  <c r="BM9" i="37" l="1"/>
  <c r="BL8" i="37"/>
  <c r="BN9" i="37" l="1"/>
  <c r="BN8" i="37" s="1"/>
  <c r="BM8" i="37"/>
  <c r="B2" i="20" l="1"/>
  <c r="A4" i="21" l="1"/>
  <c r="E9" i="21" l="1"/>
  <c r="E14" i="21" l="1"/>
  <c r="E11" i="21"/>
  <c r="C5" i="8"/>
  <c r="C9" i="8" l="1"/>
  <c r="C12" i="10"/>
  <c r="C10" i="13" s="1"/>
  <c r="D6" i="10"/>
  <c r="G20" i="20"/>
  <c r="C7" i="13"/>
  <c r="E6" i="10" l="1"/>
  <c r="E12" i="10" s="1"/>
  <c r="D5" i="8"/>
  <c r="D9" i="8" s="1"/>
  <c r="D12" i="10"/>
  <c r="D10" i="13" s="1"/>
  <c r="D16" i="13" s="1"/>
  <c r="D7" i="13"/>
  <c r="E50" i="8"/>
  <c r="C16" i="13"/>
  <c r="C40" i="13"/>
  <c r="C41" i="13" s="1"/>
  <c r="G17" i="37"/>
  <c r="G29" i="37"/>
  <c r="C39" i="13"/>
  <c r="F6" i="10" l="1"/>
  <c r="F12" i="10" s="1"/>
  <c r="E5" i="8"/>
  <c r="H29" i="37"/>
  <c r="E10" i="13"/>
  <c r="E7" i="13"/>
  <c r="E51" i="8"/>
  <c r="F50" i="8"/>
  <c r="C36" i="8" s="1"/>
  <c r="C42" i="13"/>
  <c r="C43" i="13"/>
  <c r="H17" i="37"/>
  <c r="I17" i="37" l="1"/>
  <c r="E9" i="8"/>
  <c r="G6" i="10"/>
  <c r="F5" i="8"/>
  <c r="F9" i="8" s="1"/>
  <c r="D40" i="13"/>
  <c r="D41" i="13" s="1"/>
  <c r="D19" i="13"/>
  <c r="D39" i="13"/>
  <c r="F10" i="13"/>
  <c r="F16" i="13" s="1"/>
  <c r="I29" i="37"/>
  <c r="E40" i="13"/>
  <c r="E41" i="13" s="1"/>
  <c r="E39" i="13"/>
  <c r="E16" i="13"/>
  <c r="F7" i="13"/>
  <c r="C39" i="8"/>
  <c r="E52" i="8"/>
  <c r="F51" i="8"/>
  <c r="D36" i="8" s="1"/>
  <c r="D39" i="8" s="1"/>
  <c r="C19" i="13"/>
  <c r="H6" i="10" l="1"/>
  <c r="H12" i="10" s="1"/>
  <c r="G5" i="8"/>
  <c r="G9" i="8" s="1"/>
  <c r="G12" i="10"/>
  <c r="G10" i="13" s="1"/>
  <c r="D42" i="13"/>
  <c r="D43" i="13"/>
  <c r="E42" i="13"/>
  <c r="E43" i="13"/>
  <c r="J29" i="37"/>
  <c r="F39" i="13"/>
  <c r="F40" i="13"/>
  <c r="F41" i="13" s="1"/>
  <c r="J17" i="37"/>
  <c r="G7" i="13"/>
  <c r="E53" i="8"/>
  <c r="F52" i="8"/>
  <c r="E36" i="8" s="1"/>
  <c r="I6" i="10" l="1"/>
  <c r="I12" i="10" s="1"/>
  <c r="H5" i="8"/>
  <c r="H9" i="8" s="1"/>
  <c r="F42" i="13"/>
  <c r="F43" i="13"/>
  <c r="K29" i="37"/>
  <c r="G40" i="13"/>
  <c r="G41" i="13" s="1"/>
  <c r="G39" i="13"/>
  <c r="K17" i="37"/>
  <c r="H10" i="13"/>
  <c r="H16" i="13" s="1"/>
  <c r="G16" i="13"/>
  <c r="H7" i="13"/>
  <c r="E39" i="8"/>
  <c r="D16" i="8"/>
  <c r="E54" i="8"/>
  <c r="F53" i="8"/>
  <c r="F36" i="8" s="1"/>
  <c r="F39" i="8" s="1"/>
  <c r="J6" i="10" l="1"/>
  <c r="J12" i="10" s="1"/>
  <c r="I5" i="8"/>
  <c r="I9" i="8" s="1"/>
  <c r="G43" i="13"/>
  <c r="G42" i="13"/>
  <c r="I10" i="13"/>
  <c r="L29" i="37"/>
  <c r="H39" i="13"/>
  <c r="H40" i="13"/>
  <c r="H41" i="13" s="1"/>
  <c r="L17" i="37"/>
  <c r="I7" i="13"/>
  <c r="O23" i="13"/>
  <c r="D18" i="8"/>
  <c r="D20" i="8" s="1"/>
  <c r="E16" i="8"/>
  <c r="C14" i="20" s="1"/>
  <c r="C18" i="8"/>
  <c r="C20" i="8" s="1"/>
  <c r="E55" i="8"/>
  <c r="F54" i="8"/>
  <c r="G36" i="8" s="1"/>
  <c r="G39" i="8" s="1"/>
  <c r="G40" i="8" s="1"/>
  <c r="F40" i="8"/>
  <c r="E40" i="8"/>
  <c r="K6" i="10" l="1"/>
  <c r="K12" i="10" s="1"/>
  <c r="J5" i="8"/>
  <c r="J9" i="8" s="1"/>
  <c r="H42" i="13"/>
  <c r="H43" i="13"/>
  <c r="J10" i="13"/>
  <c r="J16" i="13" s="1"/>
  <c r="M29" i="37"/>
  <c r="I40" i="13"/>
  <c r="I41" i="13" s="1"/>
  <c r="I39" i="13"/>
  <c r="M17" i="37"/>
  <c r="I16" i="13"/>
  <c r="J7" i="13"/>
  <c r="E56" i="8"/>
  <c r="F55" i="8"/>
  <c r="H36" i="8" s="1"/>
  <c r="H39" i="8" s="1"/>
  <c r="C30" i="8"/>
  <c r="D30" i="8"/>
  <c r="D33" i="8" s="1"/>
  <c r="D22" i="8"/>
  <c r="H70" i="37" s="1"/>
  <c r="L6" i="10" l="1"/>
  <c r="L12" i="10" s="1"/>
  <c r="K5" i="8"/>
  <c r="K9" i="8" s="1"/>
  <c r="I43" i="13"/>
  <c r="I42" i="13"/>
  <c r="N29" i="37"/>
  <c r="J40" i="13"/>
  <c r="J41" i="13" s="1"/>
  <c r="J39" i="13"/>
  <c r="N17" i="37"/>
  <c r="K10" i="13"/>
  <c r="K16" i="13" s="1"/>
  <c r="K7" i="13"/>
  <c r="C22" i="8"/>
  <c r="G70" i="37" s="1"/>
  <c r="H69" i="37" s="1"/>
  <c r="I69" i="37" s="1"/>
  <c r="C25" i="13"/>
  <c r="F16" i="8"/>
  <c r="G30" i="37"/>
  <c r="G40" i="37" s="1"/>
  <c r="G16" i="8"/>
  <c r="H40" i="8"/>
  <c r="D25" i="13"/>
  <c r="D31" i="13" s="1"/>
  <c r="D33" i="13" s="1"/>
  <c r="H30" i="37"/>
  <c r="H40" i="37" s="1"/>
  <c r="C33" i="8"/>
  <c r="E57" i="8"/>
  <c r="F56" i="8"/>
  <c r="I36" i="8" s="1"/>
  <c r="M6" i="10" l="1"/>
  <c r="M12" i="10" s="1"/>
  <c r="L5" i="8"/>
  <c r="L9" i="8" s="1"/>
  <c r="J42" i="13"/>
  <c r="J43" i="13"/>
  <c r="L10" i="13"/>
  <c r="O29" i="37"/>
  <c r="K40" i="13"/>
  <c r="K41" i="13" s="1"/>
  <c r="K39" i="13"/>
  <c r="O17" i="37"/>
  <c r="L7" i="13"/>
  <c r="E34" i="8"/>
  <c r="E42" i="8" s="1"/>
  <c r="C31" i="13"/>
  <c r="H16" i="8"/>
  <c r="I39" i="8"/>
  <c r="E58" i="8"/>
  <c r="F57" i="8"/>
  <c r="J36" i="8" s="1"/>
  <c r="J39" i="8" s="1"/>
  <c r="N6" i="10" l="1"/>
  <c r="N5" i="8" s="1"/>
  <c r="N9" i="8" s="1"/>
  <c r="M5" i="8"/>
  <c r="M9" i="8" s="1"/>
  <c r="K43" i="13"/>
  <c r="K42" i="13"/>
  <c r="P29" i="37"/>
  <c r="L40" i="13"/>
  <c r="L41" i="13" s="1"/>
  <c r="L39" i="13"/>
  <c r="P17" i="37"/>
  <c r="L16" i="13"/>
  <c r="M10" i="13"/>
  <c r="M16" i="13" s="1"/>
  <c r="M7" i="13"/>
  <c r="J40" i="8"/>
  <c r="E59" i="8"/>
  <c r="F58" i="8"/>
  <c r="K36" i="8" s="1"/>
  <c r="K39" i="8" s="1"/>
  <c r="K40" i="8" s="1"/>
  <c r="I40" i="8"/>
  <c r="C33" i="13"/>
  <c r="O5" i="8" l="1"/>
  <c r="N12" i="10"/>
  <c r="N10" i="13" s="1"/>
  <c r="L43" i="13"/>
  <c r="L42" i="13"/>
  <c r="M39" i="13"/>
  <c r="M40" i="13"/>
  <c r="M41" i="13" s="1"/>
  <c r="Q29" i="37"/>
  <c r="Q17" i="37"/>
  <c r="N7" i="13"/>
  <c r="O7" i="13" s="1"/>
  <c r="C37" i="13"/>
  <c r="J16" i="8"/>
  <c r="I16" i="8"/>
  <c r="E60" i="8"/>
  <c r="F59" i="8"/>
  <c r="L36" i="8" s="1"/>
  <c r="L39" i="8" s="1"/>
  <c r="L40" i="8" s="1"/>
  <c r="M42" i="13" l="1"/>
  <c r="M43" i="13"/>
  <c r="N39" i="13"/>
  <c r="N40" i="13"/>
  <c r="N41" i="13" s="1"/>
  <c r="R29" i="37"/>
  <c r="R17" i="37"/>
  <c r="N16" i="13"/>
  <c r="O16" i="13" s="1"/>
  <c r="O10" i="13"/>
  <c r="I20" i="20"/>
  <c r="D17" i="10"/>
  <c r="C23" i="10"/>
  <c r="R10" i="13" s="1"/>
  <c r="R16" i="13" s="1"/>
  <c r="R5" i="8"/>
  <c r="R9" i="8" s="1"/>
  <c r="K16" i="8"/>
  <c r="D35" i="13"/>
  <c r="D37" i="13" s="1"/>
  <c r="B23" i="21"/>
  <c r="B25" i="21" s="1"/>
  <c r="B27" i="21" s="1"/>
  <c r="G22" i="37"/>
  <c r="G27" i="37" s="1"/>
  <c r="G42" i="37" s="1"/>
  <c r="G44" i="37" s="1"/>
  <c r="G64" i="37" s="1"/>
  <c r="E61" i="8"/>
  <c r="F61" i="8" s="1"/>
  <c r="N36" i="8" s="1"/>
  <c r="F60" i="8"/>
  <c r="M36" i="8" s="1"/>
  <c r="M39" i="8" s="1"/>
  <c r="F34" i="8"/>
  <c r="F42" i="8" s="1"/>
  <c r="N43" i="13" l="1"/>
  <c r="N42" i="13"/>
  <c r="S29" i="37"/>
  <c r="S17" i="37"/>
  <c r="E17" i="10"/>
  <c r="S5" i="8"/>
  <c r="S9" i="8" s="1"/>
  <c r="D23" i="10"/>
  <c r="J50" i="8"/>
  <c r="G72" i="37"/>
  <c r="G73" i="37" s="1"/>
  <c r="H22" i="37"/>
  <c r="H27" i="37" s="1"/>
  <c r="H42" i="37" s="1"/>
  <c r="H44" i="37" s="1"/>
  <c r="H64" i="37" s="1"/>
  <c r="E35" i="13"/>
  <c r="L16" i="8"/>
  <c r="M40" i="8"/>
  <c r="N39" i="8"/>
  <c r="O36" i="8"/>
  <c r="S10" i="13" l="1"/>
  <c r="R23" i="13"/>
  <c r="T17" i="37"/>
  <c r="T29" i="37"/>
  <c r="J51" i="8"/>
  <c r="K50" i="8"/>
  <c r="R36" i="8" s="1"/>
  <c r="E23" i="10"/>
  <c r="T10" i="13" s="1"/>
  <c r="T16" i="13" s="1"/>
  <c r="T5" i="8"/>
  <c r="T9" i="8" s="1"/>
  <c r="F17" i="10"/>
  <c r="H72" i="37"/>
  <c r="H73" i="37" s="1"/>
  <c r="N40" i="8"/>
  <c r="O39" i="8"/>
  <c r="M16" i="8"/>
  <c r="E19" i="13" l="1"/>
  <c r="F19" i="13"/>
  <c r="F23" i="10"/>
  <c r="U10" i="13" s="1"/>
  <c r="U16" i="13" s="1"/>
  <c r="U5" i="8"/>
  <c r="U9" i="8" s="1"/>
  <c r="G17" i="10"/>
  <c r="S23" i="13"/>
  <c r="T23" i="13" s="1"/>
  <c r="U23" i="13" s="1"/>
  <c r="V23" i="13" s="1"/>
  <c r="W23" i="13" s="1"/>
  <c r="X23" i="13" s="1"/>
  <c r="Y23" i="13" s="1"/>
  <c r="Z23" i="13" s="1"/>
  <c r="AA23" i="13" s="1"/>
  <c r="AB23" i="13" s="1"/>
  <c r="AC23" i="13" s="1"/>
  <c r="J52" i="8"/>
  <c r="K51" i="8"/>
  <c r="S36" i="8" s="1"/>
  <c r="S39" i="8" s="1"/>
  <c r="S19" i="13"/>
  <c r="U17" i="37"/>
  <c r="U29" i="37"/>
  <c r="R39" i="8"/>
  <c r="S16" i="13"/>
  <c r="F18" i="8" l="1"/>
  <c r="E18" i="8"/>
  <c r="T19" i="13"/>
  <c r="AD23" i="13"/>
  <c r="R40" i="8"/>
  <c r="S40" i="8"/>
  <c r="G23" i="10"/>
  <c r="V10" i="13" s="1"/>
  <c r="V16" i="13" s="1"/>
  <c r="V5" i="8"/>
  <c r="V9" i="8" s="1"/>
  <c r="H17" i="10"/>
  <c r="H23" i="10" s="1"/>
  <c r="J53" i="8"/>
  <c r="K52" i="8"/>
  <c r="T36" i="8" s="1"/>
  <c r="T39" i="8" s="1"/>
  <c r="V29" i="37"/>
  <c r="V17" i="37"/>
  <c r="N16" i="8"/>
  <c r="O15" i="8"/>
  <c r="G19" i="13" l="1"/>
  <c r="U19" i="13"/>
  <c r="E20" i="8"/>
  <c r="E22" i="8" s="1"/>
  <c r="I70" i="37" s="1"/>
  <c r="J69" i="37" s="1"/>
  <c r="E30" i="8"/>
  <c r="E33" i="8" s="1"/>
  <c r="G34" i="8" s="1"/>
  <c r="G42" i="8" s="1"/>
  <c r="F20" i="8"/>
  <c r="F22" i="8" s="1"/>
  <c r="J70" i="37" s="1"/>
  <c r="F30" i="8"/>
  <c r="F33" i="8" s="1"/>
  <c r="H34" i="8" s="1"/>
  <c r="H42" i="8" s="1"/>
  <c r="W5" i="8"/>
  <c r="W9" i="8" s="1"/>
  <c r="I17" i="10"/>
  <c r="W10" i="13"/>
  <c r="T40" i="8"/>
  <c r="W29" i="37"/>
  <c r="W17" i="37"/>
  <c r="J54" i="8"/>
  <c r="K53" i="8"/>
  <c r="U36" i="8" s="1"/>
  <c r="U39" i="8" s="1"/>
  <c r="U40" i="8" s="1"/>
  <c r="O16" i="8"/>
  <c r="K69" i="37" l="1"/>
  <c r="I19" i="13"/>
  <c r="E25" i="13"/>
  <c r="E31" i="13" s="1"/>
  <c r="E33" i="13" s="1"/>
  <c r="E37" i="13" s="1"/>
  <c r="I30" i="37"/>
  <c r="I40" i="37" s="1"/>
  <c r="H19" i="13"/>
  <c r="F25" i="13"/>
  <c r="F31" i="13" s="1"/>
  <c r="F33" i="13" s="1"/>
  <c r="J30" i="37"/>
  <c r="J40" i="37" s="1"/>
  <c r="G18" i="8"/>
  <c r="W16" i="13"/>
  <c r="X5" i="8"/>
  <c r="X9" i="8" s="1"/>
  <c r="J17" i="10"/>
  <c r="I23" i="10"/>
  <c r="X29" i="37"/>
  <c r="X17" i="37"/>
  <c r="V19" i="13"/>
  <c r="J55" i="8"/>
  <c r="K54" i="8"/>
  <c r="V36" i="8" s="1"/>
  <c r="G20" i="8" l="1"/>
  <c r="G22" i="8" s="1"/>
  <c r="K70" i="37" s="1"/>
  <c r="L69" i="37" s="1"/>
  <c r="G30" i="8"/>
  <c r="G33" i="8" s="1"/>
  <c r="I34" i="8" s="1"/>
  <c r="I42" i="8" s="1"/>
  <c r="W19" i="13"/>
  <c r="H18" i="8"/>
  <c r="I22" i="37"/>
  <c r="I27" i="37" s="1"/>
  <c r="I42" i="37" s="1"/>
  <c r="I44" i="37" s="1"/>
  <c r="I64" i="37" s="1"/>
  <c r="I72" i="37" s="1"/>
  <c r="I73" i="37" s="1"/>
  <c r="F35" i="13"/>
  <c r="F37" i="13" s="1"/>
  <c r="I18" i="8"/>
  <c r="V39" i="8"/>
  <c r="X10" i="13"/>
  <c r="J23" i="10"/>
  <c r="Y10" i="13" s="1"/>
  <c r="Y16" i="13" s="1"/>
  <c r="K17" i="10"/>
  <c r="Y5" i="8"/>
  <c r="Y9" i="8" s="1"/>
  <c r="Y17" i="37"/>
  <c r="Y29" i="37"/>
  <c r="J56" i="8"/>
  <c r="K55" i="8"/>
  <c r="W36" i="8" s="1"/>
  <c r="W39" i="8" s="1"/>
  <c r="I20" i="8" l="1"/>
  <c r="I22" i="8" s="1"/>
  <c r="M70" i="37" s="1"/>
  <c r="I30" i="8"/>
  <c r="I33" i="8" s="1"/>
  <c r="K34" i="8" s="1"/>
  <c r="K42" i="8" s="1"/>
  <c r="J22" i="37"/>
  <c r="J27" i="37" s="1"/>
  <c r="J42" i="37" s="1"/>
  <c r="J44" i="37" s="1"/>
  <c r="J64" i="37" s="1"/>
  <c r="J72" i="37" s="1"/>
  <c r="J73" i="37" s="1"/>
  <c r="G35" i="13"/>
  <c r="H20" i="8"/>
  <c r="H22" i="8" s="1"/>
  <c r="H30" i="8"/>
  <c r="J19" i="13"/>
  <c r="X19" i="13"/>
  <c r="K30" i="37"/>
  <c r="K40" i="37" s="1"/>
  <c r="G25" i="13"/>
  <c r="G31" i="13" s="1"/>
  <c r="G33" i="13" s="1"/>
  <c r="K23" i="10"/>
  <c r="Z10" i="13" s="1"/>
  <c r="Z16" i="13" s="1"/>
  <c r="Z5" i="8"/>
  <c r="Z9" i="8" s="1"/>
  <c r="L17" i="10"/>
  <c r="X16" i="13"/>
  <c r="J57" i="8"/>
  <c r="K56" i="8"/>
  <c r="X36" i="8" s="1"/>
  <c r="X39" i="8" s="1"/>
  <c r="V40" i="8"/>
  <c r="W40" i="8"/>
  <c r="Z29" i="37"/>
  <c r="Z17" i="37"/>
  <c r="O33" i="8"/>
  <c r="O42" i="8" s="1"/>
  <c r="L70" i="37" l="1"/>
  <c r="M69" i="37" s="1"/>
  <c r="N69" i="37" s="1"/>
  <c r="H33" i="8"/>
  <c r="J34" i="8" s="1"/>
  <c r="J42" i="8" s="1"/>
  <c r="J18" i="8"/>
  <c r="H25" i="13"/>
  <c r="H31" i="13" s="1"/>
  <c r="H33" i="13" s="1"/>
  <c r="L30" i="37"/>
  <c r="L40" i="37" s="1"/>
  <c r="G37" i="13"/>
  <c r="K19" i="13"/>
  <c r="L19" i="13"/>
  <c r="I25" i="13"/>
  <c r="I31" i="13" s="1"/>
  <c r="I33" i="13" s="1"/>
  <c r="M30" i="37"/>
  <c r="M40" i="37" s="1"/>
  <c r="X40" i="8"/>
  <c r="AA29" i="37"/>
  <c r="AA17" i="37"/>
  <c r="J58" i="8"/>
  <c r="K57" i="8"/>
  <c r="Y36" i="8" s="1"/>
  <c r="Y39" i="8" s="1"/>
  <c r="AA5" i="8"/>
  <c r="AA9" i="8" s="1"/>
  <c r="M17" i="10"/>
  <c r="L23" i="10"/>
  <c r="AA10" i="13" s="1"/>
  <c r="AA16" i="13" s="1"/>
  <c r="Y19" i="13"/>
  <c r="L18" i="8" l="1"/>
  <c r="K18" i="8"/>
  <c r="H35" i="13"/>
  <c r="H37" i="13" s="1"/>
  <c r="K22" i="37"/>
  <c r="K27" i="37" s="1"/>
  <c r="K42" i="37" s="1"/>
  <c r="K44" i="37" s="1"/>
  <c r="K64" i="37" s="1"/>
  <c r="K72" i="37" s="1"/>
  <c r="K73" i="37" s="1"/>
  <c r="Z19" i="13"/>
  <c r="J20" i="8"/>
  <c r="J30" i="8"/>
  <c r="Y40" i="8"/>
  <c r="J59" i="8"/>
  <c r="K58" i="8"/>
  <c r="Z36" i="8" s="1"/>
  <c r="Z39" i="8" s="1"/>
  <c r="M23" i="10"/>
  <c r="AB10" i="13" s="1"/>
  <c r="AB16" i="13" s="1"/>
  <c r="N17" i="10"/>
  <c r="O23" i="10" s="1"/>
  <c r="AB5" i="8"/>
  <c r="AB9" i="8" s="1"/>
  <c r="AB29" i="37"/>
  <c r="AB17" i="37"/>
  <c r="J33" i="8" l="1"/>
  <c r="L34" i="8" s="1"/>
  <c r="L42" i="8" s="1"/>
  <c r="J25" i="13"/>
  <c r="N30" i="37"/>
  <c r="N40" i="37" s="1"/>
  <c r="AA19" i="13"/>
  <c r="M19" i="13"/>
  <c r="L22" i="37"/>
  <c r="L27" i="37" s="1"/>
  <c r="L42" i="37" s="1"/>
  <c r="L44" i="37" s="1"/>
  <c r="L64" i="37" s="1"/>
  <c r="L72" i="37" s="1"/>
  <c r="L73" i="37" s="1"/>
  <c r="I35" i="13"/>
  <c r="I37" i="13" s="1"/>
  <c r="K20" i="8"/>
  <c r="K22" i="8" s="1"/>
  <c r="O70" i="37" s="1"/>
  <c r="K30" i="8"/>
  <c r="K33" i="8" s="1"/>
  <c r="M34" i="8" s="1"/>
  <c r="M42" i="8" s="1"/>
  <c r="J22" i="8"/>
  <c r="L20" i="8"/>
  <c r="L22" i="8" s="1"/>
  <c r="P70" i="37" s="1"/>
  <c r="L30" i="8"/>
  <c r="L33" i="8" s="1"/>
  <c r="N34" i="8" s="1"/>
  <c r="N42" i="8" s="1"/>
  <c r="AB19" i="13"/>
  <c r="AC29" i="37"/>
  <c r="AC17" i="37"/>
  <c r="AC5" i="8"/>
  <c r="AC9" i="8" s="1"/>
  <c r="N23" i="10"/>
  <c r="Z40" i="8"/>
  <c r="J60" i="8"/>
  <c r="K59" i="8"/>
  <c r="AA36" i="8" s="1"/>
  <c r="AA39" i="8" s="1"/>
  <c r="J31" i="13" l="1"/>
  <c r="N70" i="37"/>
  <c r="O69" i="37" s="1"/>
  <c r="K25" i="13"/>
  <c r="K31" i="13" s="1"/>
  <c r="K33" i="13" s="1"/>
  <c r="O30" i="37"/>
  <c r="O40" i="37" s="1"/>
  <c r="M22" i="37"/>
  <c r="M27" i="37" s="1"/>
  <c r="M42" i="37" s="1"/>
  <c r="M44" i="37" s="1"/>
  <c r="M64" i="37" s="1"/>
  <c r="M72" i="37" s="1"/>
  <c r="M73" i="37" s="1"/>
  <c r="J35" i="13"/>
  <c r="M18" i="8"/>
  <c r="N19" i="13"/>
  <c r="P30" i="37"/>
  <c r="P40" i="37" s="1"/>
  <c r="L25" i="13"/>
  <c r="L31" i="13" s="1"/>
  <c r="L33" i="13" s="1"/>
  <c r="P69" i="37"/>
  <c r="Q69" i="37" s="1"/>
  <c r="K60" i="8"/>
  <c r="AB36" i="8" s="1"/>
  <c r="AB39" i="8" s="1"/>
  <c r="J61" i="8"/>
  <c r="K61" i="8" s="1"/>
  <c r="AC36" i="8" s="1"/>
  <c r="AC10" i="13"/>
  <c r="C34" i="10"/>
  <c r="AD17" i="37"/>
  <c r="AD29" i="37"/>
  <c r="AD5" i="8"/>
  <c r="G9" i="21" s="1"/>
  <c r="AA40" i="8"/>
  <c r="J33" i="13" l="1"/>
  <c r="J37" i="13" s="1"/>
  <c r="O19" i="13"/>
  <c r="N18" i="8"/>
  <c r="O9" i="8"/>
  <c r="M20" i="8"/>
  <c r="M22" i="8" s="1"/>
  <c r="M30" i="8"/>
  <c r="K20" i="20"/>
  <c r="AG5" i="8"/>
  <c r="AG9" i="8" s="1"/>
  <c r="AG10" i="13"/>
  <c r="AG16" i="13" s="1"/>
  <c r="D28" i="10"/>
  <c r="D34" i="10" s="1"/>
  <c r="AC16" i="13"/>
  <c r="AD10" i="13"/>
  <c r="G14" i="21"/>
  <c r="H9" i="21"/>
  <c r="X31" i="13"/>
  <c r="AC19" i="13"/>
  <c r="AC39" i="8"/>
  <c r="AD36" i="8"/>
  <c r="AB40" i="8"/>
  <c r="K35" i="13" l="1"/>
  <c r="K37" i="13" s="1"/>
  <c r="N22" i="37"/>
  <c r="N27" i="37" s="1"/>
  <c r="N42" i="37" s="1"/>
  <c r="N44" i="37" s="1"/>
  <c r="N64" i="37" s="1"/>
  <c r="N72" i="37" s="1"/>
  <c r="N73" i="37" s="1"/>
  <c r="Q70" i="37"/>
  <c r="R69" i="37" s="1"/>
  <c r="M33" i="8"/>
  <c r="O22" i="37"/>
  <c r="O27" i="37" s="1"/>
  <c r="O42" i="37" s="1"/>
  <c r="O44" i="37" s="1"/>
  <c r="O64" i="37" s="1"/>
  <c r="O72" i="37" s="1"/>
  <c r="O73" i="37" s="1"/>
  <c r="L35" i="13"/>
  <c r="L37" i="13" s="1"/>
  <c r="M25" i="13"/>
  <c r="Q30" i="37"/>
  <c r="Q40" i="37" s="1"/>
  <c r="O18" i="8"/>
  <c r="B33" i="21" s="1"/>
  <c r="N20" i="8"/>
  <c r="O20" i="8" s="1"/>
  <c r="N30" i="8"/>
  <c r="N33" i="8" s="1"/>
  <c r="X33" i="13"/>
  <c r="AD16" i="13"/>
  <c r="H14" i="21"/>
  <c r="I9" i="21"/>
  <c r="AH5" i="8"/>
  <c r="AH9" i="8" s="1"/>
  <c r="E28" i="10"/>
  <c r="E34" i="10" s="1"/>
  <c r="AE29" i="37"/>
  <c r="AE17" i="37"/>
  <c r="AD15" i="8"/>
  <c r="O50" i="8"/>
  <c r="AD39" i="8"/>
  <c r="AC40" i="8"/>
  <c r="M31" i="13" l="1"/>
  <c r="O30" i="8"/>
  <c r="N22" i="8"/>
  <c r="N25" i="13"/>
  <c r="R30" i="37"/>
  <c r="R40" i="37" s="1"/>
  <c r="P22" i="37"/>
  <c r="P27" i="37" s="1"/>
  <c r="P42" i="37" s="1"/>
  <c r="P44" i="37" s="1"/>
  <c r="P64" i="37" s="1"/>
  <c r="P72" i="37" s="1"/>
  <c r="P73" i="37" s="1"/>
  <c r="M35" i="13"/>
  <c r="AI5" i="8"/>
  <c r="AI9" i="8" s="1"/>
  <c r="AI10" i="13"/>
  <c r="AI16" i="13" s="1"/>
  <c r="F28" i="10"/>
  <c r="F34" i="10" s="1"/>
  <c r="AH10" i="13"/>
  <c r="AF17" i="37"/>
  <c r="AF29" i="37"/>
  <c r="O51" i="8"/>
  <c r="P50" i="8"/>
  <c r="AF36" i="8" s="1"/>
  <c r="AG23" i="13"/>
  <c r="I14" i="21"/>
  <c r="J9" i="21"/>
  <c r="J14" i="21" s="1"/>
  <c r="O25" i="13" l="1"/>
  <c r="N31" i="13"/>
  <c r="N33" i="13" s="1"/>
  <c r="M33" i="13"/>
  <c r="R70" i="37"/>
  <c r="S69" i="37" s="1"/>
  <c r="O22" i="8"/>
  <c r="AF39" i="8"/>
  <c r="O52" i="8"/>
  <c r="P51" i="8"/>
  <c r="AG36" i="8" s="1"/>
  <c r="AG39" i="8" s="1"/>
  <c r="AH19" i="13"/>
  <c r="AH16" i="13"/>
  <c r="AJ5" i="8"/>
  <c r="AJ9" i="8" s="1"/>
  <c r="G28" i="10"/>
  <c r="G34" i="10" s="1"/>
  <c r="AH23" i="13"/>
  <c r="AI23" i="13" s="1"/>
  <c r="AJ23" i="13" s="1"/>
  <c r="AK23" i="13" s="1"/>
  <c r="AL23" i="13" s="1"/>
  <c r="AM23" i="13" s="1"/>
  <c r="AN23" i="13" s="1"/>
  <c r="AO23" i="13" s="1"/>
  <c r="AP23" i="13" s="1"/>
  <c r="AQ23" i="13" s="1"/>
  <c r="AR23" i="13" s="1"/>
  <c r="AH15" i="8"/>
  <c r="AG29" i="37"/>
  <c r="AG17" i="37"/>
  <c r="AI19" i="13"/>
  <c r="O31" i="13" l="1"/>
  <c r="O33" i="13"/>
  <c r="M37" i="13"/>
  <c r="AS23" i="13"/>
  <c r="AJ19" i="13"/>
  <c r="AH17" i="37"/>
  <c r="AH29" i="37"/>
  <c r="AI15" i="8"/>
  <c r="P52" i="8"/>
  <c r="AH36" i="8" s="1"/>
  <c r="AH39" i="8" s="1"/>
  <c r="AH40" i="8" s="1"/>
  <c r="O53" i="8"/>
  <c r="AJ10" i="13"/>
  <c r="AF40" i="8"/>
  <c r="AG40" i="8"/>
  <c r="H28" i="10"/>
  <c r="H34" i="10" s="1"/>
  <c r="AK5" i="8"/>
  <c r="AK9" i="8" s="1"/>
  <c r="AK10" i="13"/>
  <c r="AK16" i="13" s="1"/>
  <c r="N35" i="13" l="1"/>
  <c r="N37" i="13" s="1"/>
  <c r="Q22" i="37"/>
  <c r="Q27" i="37" s="1"/>
  <c r="Q42" i="37" s="1"/>
  <c r="Q44" i="37" s="1"/>
  <c r="Q64" i="37" s="1"/>
  <c r="Q72" i="37" s="1"/>
  <c r="Q73" i="37" s="1"/>
  <c r="O54" i="8"/>
  <c r="P53" i="8"/>
  <c r="AI36" i="8" s="1"/>
  <c r="AI39" i="8" s="1"/>
  <c r="AI40" i="8" s="1"/>
  <c r="AJ15" i="8"/>
  <c r="AJ16" i="13"/>
  <c r="AI17" i="37"/>
  <c r="AI29" i="37"/>
  <c r="AL10" i="13"/>
  <c r="AL16" i="13" s="1"/>
  <c r="AL5" i="8"/>
  <c r="AL9" i="8" s="1"/>
  <c r="I28" i="10"/>
  <c r="I34" i="10" s="1"/>
  <c r="AC31" i="13"/>
  <c r="R35" i="13" l="1"/>
  <c r="B30" i="21"/>
  <c r="B32" i="21" s="1"/>
  <c r="B34" i="21" s="1"/>
  <c r="R22" i="37"/>
  <c r="R27" i="37" s="1"/>
  <c r="R42" i="37" s="1"/>
  <c r="R44" i="37" s="1"/>
  <c r="R64" i="37" s="1"/>
  <c r="R72" i="37" s="1"/>
  <c r="R73" i="37" s="1"/>
  <c r="J28" i="10"/>
  <c r="J34" i="10" s="1"/>
  <c r="AM5" i="8"/>
  <c r="AM9" i="8" s="1"/>
  <c r="AM10" i="13"/>
  <c r="AM16" i="13" s="1"/>
  <c r="AJ29" i="37"/>
  <c r="AL19" i="13"/>
  <c r="AJ17" i="37"/>
  <c r="AK19" i="13"/>
  <c r="O55" i="8"/>
  <c r="P54" i="8"/>
  <c r="AJ36" i="8" s="1"/>
  <c r="AJ39" i="8" s="1"/>
  <c r="AK15" i="8"/>
  <c r="AC33" i="13"/>
  <c r="O56" i="8" l="1"/>
  <c r="P55" i="8"/>
  <c r="AK36" i="8" s="1"/>
  <c r="AK39" i="8" s="1"/>
  <c r="AK17" i="37"/>
  <c r="AM19" i="13"/>
  <c r="AK29" i="37"/>
  <c r="AN5" i="8"/>
  <c r="AN9" i="8" s="1"/>
  <c r="K28" i="10"/>
  <c r="K34" i="10" s="1"/>
  <c r="AJ40" i="8"/>
  <c r="AL15" i="8"/>
  <c r="AL17" i="37" l="1"/>
  <c r="AL29" i="37"/>
  <c r="AN19" i="13"/>
  <c r="AN10" i="13"/>
  <c r="AK40" i="8"/>
  <c r="AM15" i="8"/>
  <c r="O57" i="8"/>
  <c r="P56" i="8"/>
  <c r="AL36" i="8" s="1"/>
  <c r="AL39" i="8" s="1"/>
  <c r="AO5" i="8"/>
  <c r="AO9" i="8" s="1"/>
  <c r="AO10" i="13"/>
  <c r="AO16" i="13" s="1"/>
  <c r="L28" i="10"/>
  <c r="L34" i="10" s="1"/>
  <c r="M28" i="10" l="1"/>
  <c r="M34" i="10" s="1"/>
  <c r="AP5" i="8"/>
  <c r="AP9" i="8" s="1"/>
  <c r="AP10" i="13"/>
  <c r="AP16" i="13" s="1"/>
  <c r="AN16" i="13"/>
  <c r="AI31" i="13"/>
  <c r="P57" i="8"/>
  <c r="AM36" i="8" s="1"/>
  <c r="AM39" i="8" s="1"/>
  <c r="O58" i="8"/>
  <c r="AN15" i="8"/>
  <c r="AO19" i="13"/>
  <c r="AM29" i="37"/>
  <c r="AM17" i="37"/>
  <c r="AL40" i="8"/>
  <c r="AI33" i="13" l="1"/>
  <c r="AM40" i="8"/>
  <c r="AO15" i="8"/>
  <c r="AN29" i="37"/>
  <c r="AN17" i="37"/>
  <c r="AP19" i="13"/>
  <c r="AQ10" i="13"/>
  <c r="AQ16" i="13" s="1"/>
  <c r="AQ5" i="8"/>
  <c r="AQ9" i="8" s="1"/>
  <c r="N28" i="10"/>
  <c r="O59" i="8"/>
  <c r="P58" i="8"/>
  <c r="AN36" i="8" s="1"/>
  <c r="AN39" i="8" s="1"/>
  <c r="AN40" i="8" s="1"/>
  <c r="O34" i="10" l="1"/>
  <c r="N34" i="10"/>
  <c r="AR5" i="8"/>
  <c r="AR9" i="8" s="1"/>
  <c r="AQ19" i="13"/>
  <c r="AO29" i="37"/>
  <c r="AO17" i="37"/>
  <c r="AP15" i="8"/>
  <c r="P59" i="8"/>
  <c r="AO36" i="8" s="1"/>
  <c r="AO39" i="8" s="1"/>
  <c r="AO40" i="8" s="1"/>
  <c r="O60" i="8"/>
  <c r="O61" i="8" l="1"/>
  <c r="P61" i="8" s="1"/>
  <c r="AQ36" i="8" s="1"/>
  <c r="P60" i="8"/>
  <c r="AP36" i="8" s="1"/>
  <c r="AP39" i="8" s="1"/>
  <c r="AQ15" i="8"/>
  <c r="AP17" i="37"/>
  <c r="AP29" i="37"/>
  <c r="AS5" i="8"/>
  <c r="AR10" i="13"/>
  <c r="AR15" i="8" l="1"/>
  <c r="AR19" i="13"/>
  <c r="AM31" i="13"/>
  <c r="AP40" i="8"/>
  <c r="AR16" i="13"/>
  <c r="AS10" i="13"/>
  <c r="AQ39" i="8"/>
  <c r="AR36" i="8"/>
  <c r="M20" i="20"/>
  <c r="AV5" i="8"/>
  <c r="AV9" i="8" s="1"/>
  <c r="D39" i="10"/>
  <c r="C45" i="10"/>
  <c r="AV10" i="13" s="1"/>
  <c r="AV16" i="13" s="1"/>
  <c r="AS16" i="13" l="1"/>
  <c r="D45" i="10"/>
  <c r="AW10" i="13" s="1"/>
  <c r="AW16" i="13" s="1"/>
  <c r="AW5" i="8"/>
  <c r="AW9" i="8" s="1"/>
  <c r="E39" i="10"/>
  <c r="AV19" i="13"/>
  <c r="AQ29" i="37"/>
  <c r="AQ17" i="37"/>
  <c r="V50" i="8"/>
  <c r="AM33" i="13"/>
  <c r="AQ40" i="8"/>
  <c r="AR39" i="8"/>
  <c r="AS15" i="8"/>
  <c r="AR29" i="37" l="1"/>
  <c r="AW19" i="13"/>
  <c r="AR17" i="37"/>
  <c r="AV23" i="13"/>
  <c r="AX5" i="8"/>
  <c r="AX9" i="8" s="1"/>
  <c r="E45" i="10"/>
  <c r="F39" i="10"/>
  <c r="V51" i="8"/>
  <c r="W50" i="8"/>
  <c r="AT36" i="8" s="1"/>
  <c r="AW23" i="13" l="1"/>
  <c r="AX23" i="13" s="1"/>
  <c r="AY23" i="13" s="1"/>
  <c r="AZ23" i="13" s="1"/>
  <c r="BA23" i="13" s="1"/>
  <c r="BB23" i="13" s="1"/>
  <c r="BC23" i="13" s="1"/>
  <c r="BD23" i="13" s="1"/>
  <c r="BE23" i="13" s="1"/>
  <c r="BF23" i="13" s="1"/>
  <c r="BG23" i="13" s="1"/>
  <c r="AT39" i="8"/>
  <c r="V52" i="8"/>
  <c r="W51" i="8"/>
  <c r="AU36" i="8" s="1"/>
  <c r="AU39" i="8" s="1"/>
  <c r="F45" i="10"/>
  <c r="AY10" i="13" s="1"/>
  <c r="AY16" i="13" s="1"/>
  <c r="G39" i="10"/>
  <c r="AY5" i="8"/>
  <c r="AY9" i="8" s="1"/>
  <c r="AX10" i="13"/>
  <c r="AS17" i="37"/>
  <c r="AS29" i="37"/>
  <c r="AX19" i="13" l="1"/>
  <c r="W52" i="8"/>
  <c r="AV36" i="8" s="1"/>
  <c r="AV39" i="8" s="1"/>
  <c r="AV40" i="8" s="1"/>
  <c r="V53" i="8"/>
  <c r="AX16" i="13"/>
  <c r="AT29" i="37"/>
  <c r="AT17" i="37"/>
  <c r="AY19" i="13"/>
  <c r="AZ5" i="8"/>
  <c r="AZ9" i="8" s="1"/>
  <c r="G45" i="10"/>
  <c r="H39" i="10"/>
  <c r="AT40" i="8"/>
  <c r="AU40" i="8"/>
  <c r="BH23" i="13"/>
  <c r="AZ10" i="13" l="1"/>
  <c r="AZ19" i="13"/>
  <c r="AU29" i="37"/>
  <c r="AU17" i="37"/>
  <c r="H45" i="10"/>
  <c r="BA10" i="13" s="1"/>
  <c r="BA16" i="13" s="1"/>
  <c r="I39" i="10"/>
  <c r="BA5" i="8"/>
  <c r="BA9" i="8" s="1"/>
  <c r="V54" i="8"/>
  <c r="W53" i="8"/>
  <c r="AW36" i="8" s="1"/>
  <c r="AR31" i="13"/>
  <c r="AV17" i="37" l="1"/>
  <c r="AV29" i="37"/>
  <c r="BB5" i="8"/>
  <c r="BB9" i="8" s="1"/>
  <c r="I45" i="10"/>
  <c r="BB10" i="13" s="1"/>
  <c r="BB16" i="13" s="1"/>
  <c r="J39" i="10"/>
  <c r="AW39" i="8"/>
  <c r="V55" i="8"/>
  <c r="W54" i="8"/>
  <c r="AX36" i="8" s="1"/>
  <c r="AX39" i="8" s="1"/>
  <c r="AR33" i="13"/>
  <c r="AZ16" i="13"/>
  <c r="K39" i="10" l="1"/>
  <c r="J45" i="10"/>
  <c r="BC5" i="8"/>
  <c r="BC9" i="8" s="1"/>
  <c r="AW29" i="37"/>
  <c r="AW17" i="37"/>
  <c r="BB19" i="13"/>
  <c r="BA19" i="13"/>
  <c r="AX40" i="8"/>
  <c r="V56" i="8"/>
  <c r="W55" i="8"/>
  <c r="AY36" i="8" s="1"/>
  <c r="AY39" i="8" s="1"/>
  <c r="AW40" i="8"/>
  <c r="V57" i="8" l="1"/>
  <c r="W56" i="8"/>
  <c r="AZ36" i="8" s="1"/>
  <c r="AZ39" i="8" s="1"/>
  <c r="AZ40" i="8" s="1"/>
  <c r="AW31" i="13"/>
  <c r="BC19" i="13"/>
  <c r="AX29" i="37"/>
  <c r="AX17" i="37"/>
  <c r="AY40" i="8"/>
  <c r="BC10" i="13"/>
  <c r="K45" i="10"/>
  <c r="BD10" i="13" s="1"/>
  <c r="BD16" i="13" s="1"/>
  <c r="BD5" i="8"/>
  <c r="BD9" i="8" s="1"/>
  <c r="L39" i="10"/>
  <c r="BD19" i="13" l="1"/>
  <c r="AY29" i="37"/>
  <c r="AY17" i="37"/>
  <c r="AW33" i="13"/>
  <c r="L45" i="10"/>
  <c r="BE10" i="13" s="1"/>
  <c r="BE16" i="13" s="1"/>
  <c r="M39" i="10"/>
  <c r="BE5" i="8"/>
  <c r="BE9" i="8" s="1"/>
  <c r="BC16" i="13"/>
  <c r="V58" i="8"/>
  <c r="W57" i="8"/>
  <c r="BA36" i="8" s="1"/>
  <c r="BA39" i="8" s="1"/>
  <c r="BE19" i="13" l="1"/>
  <c r="AZ17" i="37"/>
  <c r="AZ29" i="37"/>
  <c r="BF5" i="8"/>
  <c r="BF9" i="8" s="1"/>
  <c r="N39" i="10"/>
  <c r="O45" i="10" s="1"/>
  <c r="M45" i="10"/>
  <c r="BF10" i="13" s="1"/>
  <c r="BF16" i="13" s="1"/>
  <c r="AY31" i="13"/>
  <c r="V59" i="8"/>
  <c r="W58" i="8"/>
  <c r="BB36" i="8" s="1"/>
  <c r="BB39" i="8" s="1"/>
  <c r="BA40" i="8"/>
  <c r="BG5" i="8" l="1"/>
  <c r="BG9" i="8" s="1"/>
  <c r="N45" i="10"/>
  <c r="AY33" i="13"/>
  <c r="BF19" i="13"/>
  <c r="BA29" i="37"/>
  <c r="BA17" i="37"/>
  <c r="BB40" i="8"/>
  <c r="V60" i="8"/>
  <c r="W59" i="8"/>
  <c r="BC36" i="8" s="1"/>
  <c r="BC39" i="8" s="1"/>
  <c r="BC40" i="8" s="1"/>
  <c r="V61" i="8" l="1"/>
  <c r="W61" i="8" s="1"/>
  <c r="BE36" i="8" s="1"/>
  <c r="W60" i="8"/>
  <c r="BD36" i="8" s="1"/>
  <c r="BD39" i="8" s="1"/>
  <c r="BD40" i="8" s="1"/>
  <c r="BG10" i="13"/>
  <c r="BB17" i="37"/>
  <c r="BB29" i="37"/>
  <c r="BH5" i="8"/>
  <c r="BE39" i="8" l="1"/>
  <c r="BF36" i="8"/>
  <c r="BG19" i="13"/>
  <c r="O20" i="20"/>
  <c r="C56" i="10"/>
  <c r="BK10" i="13" s="1"/>
  <c r="BK16" i="13" s="1"/>
  <c r="BK5" i="8"/>
  <c r="BK9" i="8" s="1"/>
  <c r="D50" i="10"/>
  <c r="BG16" i="13"/>
  <c r="BH10" i="13"/>
  <c r="BH9" i="8" l="1"/>
  <c r="BH15" i="8"/>
  <c r="BK19" i="13"/>
  <c r="BC29" i="37"/>
  <c r="BC17" i="37"/>
  <c r="AA50" i="8"/>
  <c r="BE40" i="8"/>
  <c r="BF39" i="8"/>
  <c r="D56" i="10"/>
  <c r="E50" i="10"/>
  <c r="BL5" i="8"/>
  <c r="BL9" i="8" s="1"/>
  <c r="BH16" i="13"/>
  <c r="BH19" i="13"/>
  <c r="F50" i="10" l="1"/>
  <c r="E56" i="10"/>
  <c r="BM10" i="13" s="1"/>
  <c r="BM16" i="13" s="1"/>
  <c r="BM5" i="8"/>
  <c r="BM9" i="8" s="1"/>
  <c r="BD29" i="37"/>
  <c r="BD17" i="37"/>
  <c r="BK23" i="13"/>
  <c r="BL10" i="13"/>
  <c r="AA51" i="8"/>
  <c r="AB50" i="8"/>
  <c r="BH36" i="8" s="1"/>
  <c r="BH39" i="8" s="1"/>
  <c r="BH40" i="8" s="1"/>
  <c r="BL19" i="13" l="1"/>
  <c r="BM19" i="13"/>
  <c r="BE29" i="37"/>
  <c r="BE17" i="37"/>
  <c r="F56" i="10"/>
  <c r="BN5" i="8"/>
  <c r="BN9" i="8" s="1"/>
  <c r="G50" i="10"/>
  <c r="BL23" i="13"/>
  <c r="BM23" i="13" s="1"/>
  <c r="BN23" i="13" s="1"/>
  <c r="BO23" i="13" s="1"/>
  <c r="BP23" i="13" s="1"/>
  <c r="BQ23" i="13" s="1"/>
  <c r="BR23" i="13" s="1"/>
  <c r="BS23" i="13" s="1"/>
  <c r="BT23" i="13" s="1"/>
  <c r="BU23" i="13" s="1"/>
  <c r="BV23" i="13" s="1"/>
  <c r="BL16" i="13"/>
  <c r="AA52" i="8"/>
  <c r="AB51" i="8"/>
  <c r="BI36" i="8" s="1"/>
  <c r="H50" i="10" l="1"/>
  <c r="BO5" i="8"/>
  <c r="BO9" i="8" s="1"/>
  <c r="G56" i="10"/>
  <c r="BO10" i="13" s="1"/>
  <c r="BO16" i="13" s="1"/>
  <c r="BF17" i="37"/>
  <c r="BN19" i="13"/>
  <c r="BF29" i="37"/>
  <c r="BN10" i="13"/>
  <c r="AA53" i="8"/>
  <c r="AB52" i="8"/>
  <c r="BJ36" i="8" s="1"/>
  <c r="BJ39" i="8" s="1"/>
  <c r="BW23" i="13"/>
  <c r="BI39" i="8"/>
  <c r="BI40" i="8" s="1"/>
  <c r="BJ40" i="8" l="1"/>
  <c r="BG31" i="13"/>
  <c r="AB53" i="8"/>
  <c r="BK36" i="8" s="1"/>
  <c r="AA54" i="8"/>
  <c r="BO19" i="13"/>
  <c r="BG29" i="37"/>
  <c r="BG17" i="37"/>
  <c r="BP5" i="8"/>
  <c r="BP9" i="8" s="1"/>
  <c r="I50" i="10"/>
  <c r="H56" i="10"/>
  <c r="BP10" i="13" s="1"/>
  <c r="BP16" i="13" s="1"/>
  <c r="BN16" i="13"/>
  <c r="AA55" i="8" l="1"/>
  <c r="AB54" i="8"/>
  <c r="BL36" i="8" s="1"/>
  <c r="BL39" i="8" s="1"/>
  <c r="J50" i="10"/>
  <c r="I56" i="10"/>
  <c r="BQ5" i="8"/>
  <c r="BQ9" i="8" s="1"/>
  <c r="BH29" i="37"/>
  <c r="BP19" i="13"/>
  <c r="BH17" i="37"/>
  <c r="BK39" i="8"/>
  <c r="BK40" i="8" s="1"/>
  <c r="BG33" i="13"/>
  <c r="BQ10" i="13" l="1"/>
  <c r="BI17" i="37"/>
  <c r="BI29" i="37"/>
  <c r="J56" i="10"/>
  <c r="BR10" i="13" s="1"/>
  <c r="BR16" i="13" s="1"/>
  <c r="K50" i="10"/>
  <c r="BR5" i="8"/>
  <c r="BR9" i="8" s="1"/>
  <c r="BL40" i="8"/>
  <c r="AA56" i="8"/>
  <c r="AB55" i="8"/>
  <c r="BM36" i="8" s="1"/>
  <c r="BJ29" i="37" l="1"/>
  <c r="BR19" i="13"/>
  <c r="BJ17" i="37"/>
  <c r="BQ16" i="13"/>
  <c r="BM39" i="8"/>
  <c r="BM40" i="8" s="1"/>
  <c r="BS5" i="8"/>
  <c r="BS9" i="8" s="1"/>
  <c r="L50" i="10"/>
  <c r="K56" i="10"/>
  <c r="AB56" i="8"/>
  <c r="BN36" i="8" s="1"/>
  <c r="BN39" i="8" s="1"/>
  <c r="AA57" i="8"/>
  <c r="BQ19" i="13"/>
  <c r="BN40" i="8" l="1"/>
  <c r="BS10" i="13"/>
  <c r="AA58" i="8"/>
  <c r="AB57" i="8"/>
  <c r="BO36" i="8" s="1"/>
  <c r="BO39" i="8" s="1"/>
  <c r="BO40" i="8" s="1"/>
  <c r="L56" i="10"/>
  <c r="BT10" i="13" s="1"/>
  <c r="BT16" i="13" s="1"/>
  <c r="M50" i="10"/>
  <c r="BT5" i="8"/>
  <c r="BT9" i="8" s="1"/>
  <c r="BK17" i="37"/>
  <c r="BK29" i="37"/>
  <c r="BS19" i="13"/>
  <c r="M56" i="10" l="1"/>
  <c r="BU10" i="13" s="1"/>
  <c r="BU16" i="13" s="1"/>
  <c r="N50" i="10"/>
  <c r="O56" i="10" s="1"/>
  <c r="BU5" i="8"/>
  <c r="BU9" i="8" s="1"/>
  <c r="BN31" i="13"/>
  <c r="BL29" i="37"/>
  <c r="BT19" i="13"/>
  <c r="BL17" i="37"/>
  <c r="AB58" i="8"/>
  <c r="BP36" i="8" s="1"/>
  <c r="AA59" i="8"/>
  <c r="BS16" i="13"/>
  <c r="AA60" i="8" l="1"/>
  <c r="AB59" i="8"/>
  <c r="BQ36" i="8" s="1"/>
  <c r="BQ39" i="8" s="1"/>
  <c r="BP39" i="8"/>
  <c r="BU19" i="13"/>
  <c r="BM29" i="37"/>
  <c r="BM17" i="37"/>
  <c r="BN33" i="13"/>
  <c r="N56" i="10"/>
  <c r="BV5" i="8"/>
  <c r="BV9" i="8" s="1"/>
  <c r="BP40" i="8" l="1"/>
  <c r="BQ40" i="8"/>
  <c r="BV10" i="13"/>
  <c r="AB60" i="8"/>
  <c r="BR36" i="8" s="1"/>
  <c r="BR39" i="8" s="1"/>
  <c r="AA61" i="8"/>
  <c r="AB61" i="8" s="1"/>
  <c r="BS36" i="8" s="1"/>
  <c r="BN17" i="37"/>
  <c r="BN29" i="37"/>
  <c r="BW5" i="8"/>
  <c r="BV16" i="13" l="1"/>
  <c r="BW10" i="13"/>
  <c r="BV19" i="13"/>
  <c r="BS39" i="8"/>
  <c r="BS40" i="8" s="1"/>
  <c r="BT36" i="8"/>
  <c r="BR40" i="8"/>
  <c r="BT39" i="8" l="1"/>
  <c r="BW16" i="13"/>
  <c r="BW19" i="13"/>
  <c r="BS31" i="13"/>
  <c r="BW9" i="8"/>
  <c r="BW15" i="8"/>
  <c r="BS33" i="13" l="1"/>
  <c r="BT31" i="13" l="1"/>
  <c r="BT33" i="13" l="1"/>
  <c r="BV31" i="13" l="1"/>
  <c r="BN62" i="37"/>
  <c r="BV33" i="13" l="1"/>
  <c r="F76" i="49" l="1"/>
  <c r="E98" i="49"/>
  <c r="E83" i="57" l="1"/>
  <c r="E102" i="49"/>
  <c r="E99" i="49"/>
  <c r="E104" i="49"/>
  <c r="E109" i="49"/>
  <c r="E91" i="57" s="1"/>
  <c r="D74" i="49"/>
  <c r="H76" i="49"/>
  <c r="I76" i="49"/>
  <c r="E75" i="49"/>
  <c r="E87" i="57" l="1"/>
  <c r="F29" i="57"/>
  <c r="D76" i="49"/>
  <c r="E76" i="49"/>
  <c r="D8" i="43"/>
  <c r="D14" i="43" s="1"/>
  <c r="E105" i="49"/>
  <c r="D25" i="43"/>
  <c r="D26" i="43" s="1"/>
  <c r="D75" i="49"/>
  <c r="D109" i="49"/>
  <c r="D98" i="49"/>
  <c r="E110" i="49"/>
  <c r="E121" i="49"/>
  <c r="E122" i="49" l="1"/>
  <c r="E102" i="57"/>
  <c r="D91" i="57"/>
  <c r="C91" i="57"/>
  <c r="C83" i="57"/>
  <c r="D83" i="57"/>
  <c r="D121" i="49"/>
  <c r="D110" i="49"/>
  <c r="D102" i="49"/>
  <c r="D99" i="49"/>
  <c r="D104" i="49"/>
  <c r="D28" i="43"/>
  <c r="D34" i="43" s="1"/>
  <c r="F91" i="57" l="1"/>
  <c r="F102" i="57" s="1"/>
  <c r="D122" i="49"/>
  <c r="D102" i="57"/>
  <c r="C102" i="57"/>
  <c r="C87" i="57"/>
  <c r="D87" i="57"/>
  <c r="C30" i="40"/>
  <c r="D30" i="40" s="1"/>
  <c r="E30" i="40" s="1"/>
  <c r="F30" i="40" s="1"/>
  <c r="G30" i="40" s="1"/>
  <c r="H30" i="40" s="1"/>
  <c r="R37" i="3"/>
  <c r="R13" i="8" s="1"/>
  <c r="F83" i="57"/>
  <c r="D105" i="49"/>
  <c r="C25" i="43"/>
  <c r="C26" i="43" s="1"/>
  <c r="C8" i="43"/>
  <c r="C14" i="43" s="1"/>
  <c r="R16" i="8" l="1"/>
  <c r="S37" i="3"/>
  <c r="S13" i="8" s="1"/>
  <c r="S16" i="8" s="1"/>
  <c r="S18" i="8" s="1"/>
  <c r="AG37" i="3"/>
  <c r="AG13" i="8" s="1"/>
  <c r="R54" i="3"/>
  <c r="C28" i="43"/>
  <c r="C34" i="43" s="1"/>
  <c r="AG16" i="8" l="1"/>
  <c r="AH13" i="8"/>
  <c r="S30" i="8"/>
  <c r="S33" i="8" s="1"/>
  <c r="U34" i="8" s="1"/>
  <c r="U42" i="8" s="1"/>
  <c r="S20" i="8"/>
  <c r="R18" i="8"/>
  <c r="R20" i="8" s="1"/>
  <c r="AH37" i="3"/>
  <c r="AV37" i="3"/>
  <c r="AV13" i="8" s="1"/>
  <c r="AG54" i="3"/>
  <c r="T37" i="3"/>
  <c r="T13" i="8" s="1"/>
  <c r="T16" i="8" s="1"/>
  <c r="T18" i="8" s="1"/>
  <c r="S54" i="3"/>
  <c r="T20" i="8" l="1"/>
  <c r="T22" i="8" s="1"/>
  <c r="U70" i="37" s="1"/>
  <c r="T30" i="8"/>
  <c r="T33" i="8" s="1"/>
  <c r="V34" i="8" s="1"/>
  <c r="V42" i="8" s="1"/>
  <c r="AI13" i="8"/>
  <c r="AH16" i="8"/>
  <c r="AH18" i="8" s="1"/>
  <c r="AV16" i="8"/>
  <c r="S22" i="8"/>
  <c r="T70" i="37" s="1"/>
  <c r="T30" i="37"/>
  <c r="T40" i="37" s="1"/>
  <c r="S25" i="13"/>
  <c r="S31" i="13" s="1"/>
  <c r="S33" i="13" s="1"/>
  <c r="U37" i="3"/>
  <c r="U13" i="8" s="1"/>
  <c r="U16" i="8" s="1"/>
  <c r="U18" i="8" s="1"/>
  <c r="T54" i="3"/>
  <c r="AW37" i="3"/>
  <c r="AW13" i="8" s="1"/>
  <c r="AW16" i="8" s="1"/>
  <c r="AW18" i="8" s="1"/>
  <c r="BK37" i="3"/>
  <c r="BK13" i="8" s="1"/>
  <c r="AV54" i="3"/>
  <c r="AI37" i="3"/>
  <c r="AH54" i="3"/>
  <c r="AV18" i="8" l="1"/>
  <c r="AH20" i="8"/>
  <c r="AG30" i="8"/>
  <c r="AG33" i="8" s="1"/>
  <c r="AI34" i="8" s="1"/>
  <c r="AI42" i="8" s="1"/>
  <c r="AU30" i="8"/>
  <c r="AU33" i="8" s="1"/>
  <c r="AW34" i="8" s="1"/>
  <c r="AW42" i="8" s="1"/>
  <c r="AW20" i="8"/>
  <c r="AW22" i="8" s="1"/>
  <c r="AR70" i="37" s="1"/>
  <c r="AJ13" i="8"/>
  <c r="AI16" i="8"/>
  <c r="AI18" i="8" s="1"/>
  <c r="BK16" i="8"/>
  <c r="U30" i="8"/>
  <c r="U33" i="8" s="1"/>
  <c r="W34" i="8" s="1"/>
  <c r="W42" i="8" s="1"/>
  <c r="U20" i="8"/>
  <c r="T25" i="13"/>
  <c r="T31" i="13" s="1"/>
  <c r="T33" i="13" s="1"/>
  <c r="U30" i="37"/>
  <c r="U40" i="37" s="1"/>
  <c r="AJ37" i="3"/>
  <c r="AI54" i="3"/>
  <c r="BL37" i="3"/>
  <c r="BL13" i="8" s="1"/>
  <c r="BL16" i="8" s="1"/>
  <c r="BL18" i="8" s="1"/>
  <c r="BK54" i="3"/>
  <c r="AX37" i="3"/>
  <c r="AX13" i="8" s="1"/>
  <c r="AX16" i="8" s="1"/>
  <c r="AX18" i="8" s="1"/>
  <c r="AW54" i="3"/>
  <c r="V37" i="3"/>
  <c r="V13" i="8" s="1"/>
  <c r="V16" i="8" s="1"/>
  <c r="U54" i="3"/>
  <c r="AH30" i="8" l="1"/>
  <c r="AH33" i="8" s="1"/>
  <c r="AJ34" i="8" s="1"/>
  <c r="AJ42" i="8" s="1"/>
  <c r="AI20" i="8"/>
  <c r="AK13" i="8"/>
  <c r="AJ16" i="8"/>
  <c r="AJ18" i="8" s="1"/>
  <c r="AW25" i="13"/>
  <c r="AR30" i="37"/>
  <c r="AR40" i="37" s="1"/>
  <c r="AH22" i="8"/>
  <c r="AF70" i="37" s="1"/>
  <c r="AH25" i="13"/>
  <c r="AH31" i="13" s="1"/>
  <c r="AH33" i="13" s="1"/>
  <c r="AF30" i="37"/>
  <c r="AF40" i="37" s="1"/>
  <c r="AX20" i="8"/>
  <c r="AV30" i="8"/>
  <c r="AV33" i="8" s="1"/>
  <c r="AX34" i="8" s="1"/>
  <c r="AX42" i="8" s="1"/>
  <c r="U22" i="8"/>
  <c r="V70" i="37" s="1"/>
  <c r="V30" i="37"/>
  <c r="V40" i="37" s="1"/>
  <c r="U25" i="13"/>
  <c r="U31" i="13" s="1"/>
  <c r="U33" i="13" s="1"/>
  <c r="V18" i="8"/>
  <c r="AV20" i="8"/>
  <c r="AT30" i="8"/>
  <c r="BI30" i="8"/>
  <c r="BI33" i="8" s="1"/>
  <c r="BL20" i="8"/>
  <c r="BK18" i="8"/>
  <c r="W37" i="3"/>
  <c r="W13" i="8" s="1"/>
  <c r="W16" i="8" s="1"/>
  <c r="W18" i="8" s="1"/>
  <c r="V54" i="3"/>
  <c r="AY37" i="3"/>
  <c r="AY13" i="8" s="1"/>
  <c r="AY16" i="8" s="1"/>
  <c r="AY18" i="8" s="1"/>
  <c r="AX54" i="3"/>
  <c r="BM37" i="3"/>
  <c r="BM13" i="8" s="1"/>
  <c r="BM16" i="8" s="1"/>
  <c r="BM18" i="8" s="1"/>
  <c r="BL54" i="3"/>
  <c r="AK37" i="3"/>
  <c r="AJ54" i="3"/>
  <c r="AX22" i="8" l="1"/>
  <c r="AS70" i="37" s="1"/>
  <c r="AS30" i="37"/>
  <c r="AS40" i="37" s="1"/>
  <c r="AX25" i="13"/>
  <c r="AX31" i="13" s="1"/>
  <c r="AX33" i="13" s="1"/>
  <c r="AT33" i="8"/>
  <c r="AV22" i="8"/>
  <c r="AQ30" i="37"/>
  <c r="AQ40" i="37" s="1"/>
  <c r="AV25" i="13"/>
  <c r="BM20" i="8"/>
  <c r="BM22" i="8" s="1"/>
  <c r="BE70" i="37" s="1"/>
  <c r="BJ30" i="8"/>
  <c r="BJ33" i="8" s="1"/>
  <c r="V30" i="8"/>
  <c r="V33" i="8" s="1"/>
  <c r="X34" i="8" s="1"/>
  <c r="X42" i="8" s="1"/>
  <c r="V20" i="8"/>
  <c r="AI30" i="8"/>
  <c r="AI33" i="8" s="1"/>
  <c r="AJ20" i="8"/>
  <c r="AL13" i="8"/>
  <c r="AK16" i="8"/>
  <c r="AI22" i="8"/>
  <c r="AG70" i="37" s="1"/>
  <c r="AG30" i="37"/>
  <c r="AG40" i="37" s="1"/>
  <c r="AI25" i="13"/>
  <c r="AY20" i="8"/>
  <c r="AW30" i="8"/>
  <c r="AW33" i="8" s="1"/>
  <c r="AY34" i="8" s="1"/>
  <c r="AY42" i="8" s="1"/>
  <c r="W30" i="8"/>
  <c r="W33" i="8" s="1"/>
  <c r="Y34" i="8" s="1"/>
  <c r="Y42" i="8" s="1"/>
  <c r="W20" i="8"/>
  <c r="W22" i="8" s="1"/>
  <c r="X70" i="37" s="1"/>
  <c r="BK20" i="8"/>
  <c r="BH30" i="8"/>
  <c r="BL22" i="8"/>
  <c r="BD70" i="37" s="1"/>
  <c r="BD30" i="37"/>
  <c r="BD40" i="37" s="1"/>
  <c r="BL25" i="13"/>
  <c r="BL31" i="13" s="1"/>
  <c r="BL33" i="13" s="1"/>
  <c r="AL37" i="3"/>
  <c r="AK54" i="3"/>
  <c r="BN37" i="3"/>
  <c r="BN13" i="8" s="1"/>
  <c r="BN16" i="8" s="1"/>
  <c r="BN18" i="8" s="1"/>
  <c r="BM54" i="3"/>
  <c r="AZ37" i="3"/>
  <c r="AZ13" i="8" s="1"/>
  <c r="AZ16" i="8" s="1"/>
  <c r="AY54" i="3"/>
  <c r="X37" i="3"/>
  <c r="X13" i="8" s="1"/>
  <c r="X16" i="8" s="1"/>
  <c r="X18" i="8" s="1"/>
  <c r="W54" i="3"/>
  <c r="BL34" i="8" l="1"/>
  <c r="BL42" i="8" s="1"/>
  <c r="BE30" i="37"/>
  <c r="BE40" i="37" s="1"/>
  <c r="BM25" i="13"/>
  <c r="BM31" i="13" s="1"/>
  <c r="BM33" i="13" s="1"/>
  <c r="AV31" i="13"/>
  <c r="AJ22" i="8"/>
  <c r="AH70" i="37" s="1"/>
  <c r="AJ25" i="13"/>
  <c r="AJ31" i="13" s="1"/>
  <c r="AJ33" i="13" s="1"/>
  <c r="AH30" i="37"/>
  <c r="AH40" i="37" s="1"/>
  <c r="X30" i="8"/>
  <c r="X33" i="8" s="1"/>
  <c r="Z34" i="8" s="1"/>
  <c r="Z42" i="8" s="1"/>
  <c r="X20" i="8"/>
  <c r="X22" i="8" s="1"/>
  <c r="Y70" i="37" s="1"/>
  <c r="AQ70" i="37"/>
  <c r="AK18" i="8"/>
  <c r="AZ18" i="8"/>
  <c r="W25" i="13"/>
  <c r="W31" i="13" s="1"/>
  <c r="W33" i="13" s="1"/>
  <c r="X30" i="37"/>
  <c r="X40" i="37" s="1"/>
  <c r="AV34" i="8"/>
  <c r="AV42" i="8" s="1"/>
  <c r="BF33" i="8"/>
  <c r="BF42" i="8" s="1"/>
  <c r="BH33" i="8"/>
  <c r="AM13" i="8"/>
  <c r="AL16" i="8"/>
  <c r="AL18" i="8" s="1"/>
  <c r="BK22" i="8"/>
  <c r="BC30" i="37"/>
  <c r="BC40" i="37" s="1"/>
  <c r="BK25" i="13"/>
  <c r="V22" i="8"/>
  <c r="W70" i="37" s="1"/>
  <c r="V25" i="13"/>
  <c r="V31" i="13" s="1"/>
  <c r="V33" i="13" s="1"/>
  <c r="W30" i="37"/>
  <c r="W40" i="37" s="1"/>
  <c r="BK30" i="8"/>
  <c r="BK33" i="8" s="1"/>
  <c r="BK34" i="8" s="1"/>
  <c r="BK42" i="8" s="1"/>
  <c r="BN20" i="8"/>
  <c r="AY22" i="8"/>
  <c r="AT70" i="37" s="1"/>
  <c r="AT30" i="37"/>
  <c r="AT40" i="37" s="1"/>
  <c r="AY25" i="13"/>
  <c r="Y37" i="3"/>
  <c r="Y13" i="8" s="1"/>
  <c r="Y16" i="8" s="1"/>
  <c r="Y18" i="8" s="1"/>
  <c r="X54" i="3"/>
  <c r="BA37" i="3"/>
  <c r="BA13" i="8" s="1"/>
  <c r="BA16" i="8" s="1"/>
  <c r="BA18" i="8" s="1"/>
  <c r="AZ54" i="3"/>
  <c r="BO37" i="3"/>
  <c r="BO13" i="8" s="1"/>
  <c r="BO16" i="8" s="1"/>
  <c r="BO18" i="8" s="1"/>
  <c r="BN54" i="3"/>
  <c r="AM37" i="3"/>
  <c r="AL54" i="3"/>
  <c r="BK31" i="13" l="1"/>
  <c r="Y30" i="37"/>
  <c r="Y40" i="37" s="1"/>
  <c r="X25" i="13"/>
  <c r="AX30" i="8"/>
  <c r="AZ20" i="8"/>
  <c r="Y20" i="8"/>
  <c r="Y22" i="8" s="1"/>
  <c r="Z70" i="37" s="1"/>
  <c r="Y30" i="8"/>
  <c r="Y33" i="8" s="1"/>
  <c r="AA34" i="8" s="1"/>
  <c r="AA42" i="8" s="1"/>
  <c r="BN22" i="8"/>
  <c r="BF70" i="37" s="1"/>
  <c r="BN25" i="13"/>
  <c r="BF30" i="37"/>
  <c r="BF40" i="37" s="1"/>
  <c r="AV33" i="13"/>
  <c r="BH33" i="13" s="1"/>
  <c r="BH31" i="13"/>
  <c r="BT33" i="8"/>
  <c r="BT42" i="8" s="1"/>
  <c r="AK20" i="8"/>
  <c r="AJ30" i="8"/>
  <c r="AJ33" i="8" s="1"/>
  <c r="AL34" i="8" s="1"/>
  <c r="AL42" i="8" s="1"/>
  <c r="AN13" i="8"/>
  <c r="AM16" i="8"/>
  <c r="AM18" i="8" s="1"/>
  <c r="AY30" i="8"/>
  <c r="AY33" i="8" s="1"/>
  <c r="BA34" i="8" s="1"/>
  <c r="BA42" i="8" s="1"/>
  <c r="BA20" i="8"/>
  <c r="BC70" i="37"/>
  <c r="AK30" i="8"/>
  <c r="AK33" i="8" s="1"/>
  <c r="AL20" i="8"/>
  <c r="BL30" i="8"/>
  <c r="BL33" i="8" s="1"/>
  <c r="BO20" i="8"/>
  <c r="BJ34" i="8"/>
  <c r="BJ42" i="8" s="1"/>
  <c r="AN37" i="3"/>
  <c r="AM54" i="3"/>
  <c r="BP37" i="3"/>
  <c r="BP13" i="8" s="1"/>
  <c r="BO54" i="3"/>
  <c r="BB37" i="3"/>
  <c r="BB13" i="8" s="1"/>
  <c r="BB16" i="8" s="1"/>
  <c r="BB18" i="8" s="1"/>
  <c r="BA54" i="3"/>
  <c r="Z37" i="3"/>
  <c r="Z13" i="8" s="1"/>
  <c r="Z16" i="8" s="1"/>
  <c r="Z18" i="8" s="1"/>
  <c r="Y54" i="3"/>
  <c r="AM20" i="8" l="1"/>
  <c r="AL30" i="8"/>
  <c r="AL33" i="8" s="1"/>
  <c r="Z30" i="37"/>
  <c r="Z40" i="37" s="1"/>
  <c r="Y25" i="13"/>
  <c r="Y31" i="13" s="1"/>
  <c r="Y33" i="13" s="1"/>
  <c r="AO13" i="8"/>
  <c r="AN16" i="8"/>
  <c r="AN18" i="8" s="1"/>
  <c r="BO22" i="8"/>
  <c r="BG70" i="37" s="1"/>
  <c r="BO25" i="13"/>
  <c r="BO31" i="13" s="1"/>
  <c r="BO33" i="13" s="1"/>
  <c r="BG30" i="37"/>
  <c r="BG40" i="37" s="1"/>
  <c r="AK22" i="8"/>
  <c r="AI70" i="37" s="1"/>
  <c r="AI30" i="37"/>
  <c r="AI40" i="37" s="1"/>
  <c r="AK25" i="13"/>
  <c r="AK31" i="13" s="1"/>
  <c r="AK33" i="13" s="1"/>
  <c r="AZ22" i="8"/>
  <c r="AU30" i="37"/>
  <c r="AU40" i="37" s="1"/>
  <c r="AZ25" i="13"/>
  <c r="AX33" i="8"/>
  <c r="AK34" i="8"/>
  <c r="AK42" i="8" s="1"/>
  <c r="AM34" i="8"/>
  <c r="AM42" i="8" s="1"/>
  <c r="Z30" i="8"/>
  <c r="Z33" i="8" s="1"/>
  <c r="AB34" i="8" s="1"/>
  <c r="AB42" i="8" s="1"/>
  <c r="Z20" i="8"/>
  <c r="AL22" i="8"/>
  <c r="AJ70" i="37" s="1"/>
  <c r="AJ30" i="37"/>
  <c r="AJ40" i="37" s="1"/>
  <c r="AL25" i="13"/>
  <c r="AL31" i="13" s="1"/>
  <c r="AL33" i="13" s="1"/>
  <c r="AZ30" i="8"/>
  <c r="AZ33" i="8" s="1"/>
  <c r="BB20" i="8"/>
  <c r="BK33" i="13"/>
  <c r="BW33" i="13" s="1"/>
  <c r="BW31" i="13"/>
  <c r="BP16" i="8"/>
  <c r="BA22" i="8"/>
  <c r="AV70" i="37" s="1"/>
  <c r="BA25" i="13"/>
  <c r="BA31" i="13" s="1"/>
  <c r="BA33" i="13" s="1"/>
  <c r="AV30" i="37"/>
  <c r="AV40" i="37" s="1"/>
  <c r="AA37" i="3"/>
  <c r="AA13" i="8" s="1"/>
  <c r="AA16" i="8" s="1"/>
  <c r="AA18" i="8" s="1"/>
  <c r="Z54" i="3"/>
  <c r="BC37" i="3"/>
  <c r="BC13" i="8" s="1"/>
  <c r="BC16" i="8" s="1"/>
  <c r="BC18" i="8" s="1"/>
  <c r="BB54" i="3"/>
  <c r="BQ37" i="3"/>
  <c r="BQ13" i="8" s="1"/>
  <c r="BQ16" i="8" s="1"/>
  <c r="BQ18" i="8" s="1"/>
  <c r="BP54" i="3"/>
  <c r="AO37" i="3"/>
  <c r="AN54" i="3"/>
  <c r="BP18" i="8" l="1"/>
  <c r="BN30" i="8"/>
  <c r="BN33" i="8" s="1"/>
  <c r="BN34" i="8" s="1"/>
  <c r="BN42" i="8" s="1"/>
  <c r="BQ20" i="8"/>
  <c r="BQ22" i="8" s="1"/>
  <c r="BI70" i="37" s="1"/>
  <c r="BB22" i="8"/>
  <c r="AW70" i="37" s="1"/>
  <c r="AW30" i="37"/>
  <c r="AW40" i="37" s="1"/>
  <c r="BB25" i="13"/>
  <c r="BB31" i="13" s="1"/>
  <c r="BB33" i="13" s="1"/>
  <c r="BC20" i="8"/>
  <c r="BA30" i="8"/>
  <c r="AZ34" i="8"/>
  <c r="AZ42" i="8" s="1"/>
  <c r="BB34" i="8"/>
  <c r="BB42" i="8" s="1"/>
  <c r="AN20" i="8"/>
  <c r="AM30" i="8"/>
  <c r="AM33" i="8" s="1"/>
  <c r="AZ31" i="13"/>
  <c r="AZ33" i="13" s="1"/>
  <c r="AP13" i="8"/>
  <c r="AO16" i="8"/>
  <c r="AO18" i="8" s="1"/>
  <c r="AA30" i="8"/>
  <c r="AA33" i="8" s="1"/>
  <c r="AC34" i="8" s="1"/>
  <c r="AA20" i="8"/>
  <c r="AU70" i="37"/>
  <c r="AM22" i="8"/>
  <c r="AK70" i="37" s="1"/>
  <c r="AK30" i="37"/>
  <c r="AK40" i="37" s="1"/>
  <c r="AM25" i="13"/>
  <c r="Z22" i="8"/>
  <c r="AA70" i="37" s="1"/>
  <c r="AA30" i="37"/>
  <c r="AA40" i="37" s="1"/>
  <c r="Z25" i="13"/>
  <c r="Z31" i="13" s="1"/>
  <c r="Z33" i="13" s="1"/>
  <c r="AP37" i="3"/>
  <c r="AO54" i="3"/>
  <c r="BR37" i="3"/>
  <c r="BR13" i="8" s="1"/>
  <c r="BR16" i="8" s="1"/>
  <c r="BR18" i="8" s="1"/>
  <c r="BQ54" i="3"/>
  <c r="BD37" i="3"/>
  <c r="BD13" i="8" s="1"/>
  <c r="BD16" i="8" s="1"/>
  <c r="BD18" i="8" s="1"/>
  <c r="BC54" i="3"/>
  <c r="AB37" i="3"/>
  <c r="AB13" i="8" s="1"/>
  <c r="AB16" i="8" s="1"/>
  <c r="AB18" i="8" s="1"/>
  <c r="AA54" i="3"/>
  <c r="BD20" i="8" l="1"/>
  <c r="BB30" i="8"/>
  <c r="BB33" i="8" s="1"/>
  <c r="BA33" i="8"/>
  <c r="BC34" i="8" s="1"/>
  <c r="BC42" i="8" s="1"/>
  <c r="BC22" i="8"/>
  <c r="BC25" i="13"/>
  <c r="BC31" i="13" s="1"/>
  <c r="BC33" i="13" s="1"/>
  <c r="AX30" i="37"/>
  <c r="AX40" i="37" s="1"/>
  <c r="BR20" i="8"/>
  <c r="BR22" i="8" s="1"/>
  <c r="BJ70" i="37" s="1"/>
  <c r="BO30" i="8"/>
  <c r="BO33" i="8" s="1"/>
  <c r="BQ34" i="8" s="1"/>
  <c r="BQ42" i="8" s="1"/>
  <c r="AC42" i="8"/>
  <c r="AD34" i="8"/>
  <c r="AQ13" i="8"/>
  <c r="AP16" i="8"/>
  <c r="AP18" i="8" s="1"/>
  <c r="AO20" i="8"/>
  <c r="AO22" i="8" s="1"/>
  <c r="AM70" i="37" s="1"/>
  <c r="AN30" i="8"/>
  <c r="AN33" i="8" s="1"/>
  <c r="BI30" i="37"/>
  <c r="BI40" i="37" s="1"/>
  <c r="BQ25" i="13"/>
  <c r="BQ31" i="13" s="1"/>
  <c r="BQ33" i="13" s="1"/>
  <c r="AB20" i="8"/>
  <c r="AB30" i="8"/>
  <c r="AB33" i="8" s="1"/>
  <c r="AA22" i="8"/>
  <c r="AB70" i="37" s="1"/>
  <c r="AB30" i="37"/>
  <c r="AB40" i="37" s="1"/>
  <c r="AA25" i="13"/>
  <c r="AA31" i="13" s="1"/>
  <c r="AA33" i="13" s="1"/>
  <c r="AN22" i="8"/>
  <c r="AL70" i="37" s="1"/>
  <c r="AN25" i="13"/>
  <c r="AN31" i="13" s="1"/>
  <c r="AN33" i="13" s="1"/>
  <c r="AL30" i="37"/>
  <c r="AL40" i="37" s="1"/>
  <c r="BP20" i="8"/>
  <c r="BM30" i="8"/>
  <c r="AC37" i="3"/>
  <c r="AC13" i="8" s="1"/>
  <c r="AB54" i="3"/>
  <c r="BE37" i="3"/>
  <c r="BE13" i="8" s="1"/>
  <c r="BE16" i="8" s="1"/>
  <c r="BE18" i="8" s="1"/>
  <c r="BD54" i="3"/>
  <c r="BS37" i="3"/>
  <c r="BS13" i="8" s="1"/>
  <c r="BS16" i="8" s="1"/>
  <c r="BS18" i="8" s="1"/>
  <c r="BR54" i="3"/>
  <c r="AQ37" i="3"/>
  <c r="AP54" i="3"/>
  <c r="BE20" i="8" l="1"/>
  <c r="BE22" i="8" s="1"/>
  <c r="AZ70" i="37" s="1"/>
  <c r="BC30" i="8"/>
  <c r="AB22" i="8"/>
  <c r="AC70" i="37" s="1"/>
  <c r="AB25" i="13"/>
  <c r="AB31" i="13" s="1"/>
  <c r="AB33" i="13" s="1"/>
  <c r="AC30" i="37"/>
  <c r="AC40" i="37" s="1"/>
  <c r="BJ30" i="37"/>
  <c r="BJ40" i="37" s="1"/>
  <c r="BR25" i="13"/>
  <c r="BR31" i="13" s="1"/>
  <c r="BR33" i="13" s="1"/>
  <c r="BS20" i="8"/>
  <c r="BP30" i="8"/>
  <c r="BP33" i="8" s="1"/>
  <c r="BP34" i="8" s="1"/>
  <c r="BP42" i="8" s="1"/>
  <c r="BM33" i="8"/>
  <c r="BP22" i="8"/>
  <c r="BP25" i="13"/>
  <c r="BH30" i="37"/>
  <c r="BH40" i="37" s="1"/>
  <c r="AN34" i="8"/>
  <c r="AN42" i="8" s="1"/>
  <c r="AP34" i="8"/>
  <c r="AP42" i="8" s="1"/>
  <c r="AX70" i="37"/>
  <c r="AC16" i="8"/>
  <c r="AD13" i="8"/>
  <c r="AM30" i="37"/>
  <c r="AM40" i="37" s="1"/>
  <c r="AO25" i="13"/>
  <c r="AO31" i="13" s="1"/>
  <c r="AO33" i="13" s="1"/>
  <c r="AP20" i="8"/>
  <c r="AO30" i="8"/>
  <c r="AO33" i="8" s="1"/>
  <c r="AR13" i="8"/>
  <c r="AQ16" i="8"/>
  <c r="AQ18" i="8" s="1"/>
  <c r="BD22" i="8"/>
  <c r="AY70" i="37" s="1"/>
  <c r="AY30" i="37"/>
  <c r="AY40" i="37" s="1"/>
  <c r="BD25" i="13"/>
  <c r="BD31" i="13" s="1"/>
  <c r="BD33" i="13" s="1"/>
  <c r="BF37" i="3"/>
  <c r="BF13" i="8" s="1"/>
  <c r="BF16" i="8" s="1"/>
  <c r="BF18" i="8" s="1"/>
  <c r="BE54" i="3"/>
  <c r="AR37" i="3"/>
  <c r="AQ54" i="3"/>
  <c r="BT37" i="3"/>
  <c r="BT13" i="8" s="1"/>
  <c r="BT16" i="8" s="1"/>
  <c r="BT18" i="8" s="1"/>
  <c r="BS54" i="3"/>
  <c r="AC54" i="3"/>
  <c r="AD37" i="3"/>
  <c r="AD54" i="3" s="1"/>
  <c r="BM34" i="8" l="1"/>
  <c r="BM42" i="8" s="1"/>
  <c r="BO34" i="8"/>
  <c r="BO42" i="8" s="1"/>
  <c r="AC18" i="8"/>
  <c r="AD16" i="8"/>
  <c r="BS22" i="8"/>
  <c r="BK70" i="37" s="1"/>
  <c r="BK30" i="37"/>
  <c r="BK40" i="37" s="1"/>
  <c r="BS25" i="13"/>
  <c r="BQ30" i="8"/>
  <c r="BT20" i="8"/>
  <c r="BT22" i="8" s="1"/>
  <c r="BL70" i="37" s="1"/>
  <c r="AR16" i="8"/>
  <c r="AS13" i="8"/>
  <c r="BF20" i="8"/>
  <c r="BF22" i="8" s="1"/>
  <c r="BD30" i="8"/>
  <c r="BD33" i="8" s="1"/>
  <c r="AQ20" i="8"/>
  <c r="AP30" i="8"/>
  <c r="AP33" i="8" s="1"/>
  <c r="AO34" i="8"/>
  <c r="AO42" i="8" s="1"/>
  <c r="AQ34" i="8"/>
  <c r="BP31" i="13"/>
  <c r="BP33" i="13" s="1"/>
  <c r="BC33" i="8"/>
  <c r="BE34" i="8" s="1"/>
  <c r="AP22" i="8"/>
  <c r="AN70" i="37" s="1"/>
  <c r="AP25" i="13"/>
  <c r="AP31" i="13" s="1"/>
  <c r="AP33" i="13" s="1"/>
  <c r="AN30" i="37"/>
  <c r="AN40" i="37" s="1"/>
  <c r="BH70" i="37"/>
  <c r="BE25" i="13"/>
  <c r="BE31" i="13" s="1"/>
  <c r="BE33" i="13" s="1"/>
  <c r="AZ30" i="37"/>
  <c r="AZ40" i="37" s="1"/>
  <c r="BU37" i="3"/>
  <c r="BU13" i="8" s="1"/>
  <c r="BU16" i="8" s="1"/>
  <c r="BU18" i="8" s="1"/>
  <c r="BT54" i="3"/>
  <c r="AR54" i="3"/>
  <c r="AS37" i="3"/>
  <c r="AS54" i="3" s="1"/>
  <c r="BG37" i="3"/>
  <c r="BG13" i="8" s="1"/>
  <c r="BF54" i="3"/>
  <c r="AR18" i="8" l="1"/>
  <c r="AS16" i="8"/>
  <c r="BG16" i="8"/>
  <c r="BH13" i="8"/>
  <c r="BL30" i="37"/>
  <c r="BL40" i="37" s="1"/>
  <c r="BT25" i="13"/>
  <c r="BU20" i="8"/>
  <c r="BR30" i="8"/>
  <c r="BR33" i="8" s="1"/>
  <c r="BR34" i="8" s="1"/>
  <c r="BR42" i="8" s="1"/>
  <c r="AC20" i="8"/>
  <c r="AC30" i="8"/>
  <c r="AC33" i="8" s="1"/>
  <c r="BE42" i="8"/>
  <c r="BF34" i="8"/>
  <c r="BQ33" i="8"/>
  <c r="BS34" i="8" s="1"/>
  <c r="AR34" i="8"/>
  <c r="AQ42" i="8"/>
  <c r="AQ22" i="8"/>
  <c r="AO70" i="37" s="1"/>
  <c r="AO30" i="37"/>
  <c r="AO40" i="37" s="1"/>
  <c r="AQ25" i="13"/>
  <c r="AQ31" i="13" s="1"/>
  <c r="AQ33" i="13" s="1"/>
  <c r="BA70" i="37"/>
  <c r="BD34" i="8"/>
  <c r="BD42" i="8" s="1"/>
  <c r="BA30" i="37"/>
  <c r="BA40" i="37" s="1"/>
  <c r="BF25" i="13"/>
  <c r="BF31" i="13" s="1"/>
  <c r="BF33" i="13" s="1"/>
  <c r="BG54" i="3"/>
  <c r="BH37" i="3"/>
  <c r="BH54" i="3" s="1"/>
  <c r="BV37" i="3"/>
  <c r="BV13" i="8" s="1"/>
  <c r="BU54" i="3"/>
  <c r="AC22" i="8" l="1"/>
  <c r="AD70" i="37" s="1"/>
  <c r="AD30" i="37"/>
  <c r="AD40" i="37" s="1"/>
  <c r="AC25" i="13"/>
  <c r="BU22" i="8"/>
  <c r="BU25" i="13"/>
  <c r="BU31" i="13" s="1"/>
  <c r="BU33" i="13" s="1"/>
  <c r="BM30" i="37"/>
  <c r="BM40" i="37" s="1"/>
  <c r="BV16" i="8"/>
  <c r="BW13" i="8"/>
  <c r="BS42" i="8"/>
  <c r="BT34" i="8"/>
  <c r="BG18" i="8"/>
  <c r="BH16" i="8"/>
  <c r="BH18" i="8" s="1"/>
  <c r="AR20" i="8"/>
  <c r="AQ30" i="8"/>
  <c r="AQ33" i="8" s="1"/>
  <c r="BV54" i="3"/>
  <c r="BW37" i="3"/>
  <c r="BW54" i="3" s="1"/>
  <c r="F73" i="37"/>
  <c r="R19" i="13"/>
  <c r="AU34" i="8" l="1"/>
  <c r="AU42" i="8" s="1"/>
  <c r="AT34" i="8"/>
  <c r="AT42" i="8" s="1"/>
  <c r="BG20" i="8"/>
  <c r="BE30" i="8"/>
  <c r="B54" i="21"/>
  <c r="B55" i="21" s="1"/>
  <c r="I10" i="21"/>
  <c r="BV18" i="8"/>
  <c r="BW16" i="8"/>
  <c r="BW18" i="8" s="1"/>
  <c r="BM70" i="37"/>
  <c r="AR22" i="8"/>
  <c r="AP70" i="37" s="1"/>
  <c r="AP30" i="37"/>
  <c r="AP40" i="37" s="1"/>
  <c r="AR25" i="13"/>
  <c r="R31" i="13"/>
  <c r="AD19" i="13"/>
  <c r="J10" i="21" l="1"/>
  <c r="B61" i="21"/>
  <c r="B62" i="21" s="1"/>
  <c r="BV20" i="8"/>
  <c r="BS30" i="8"/>
  <c r="I21" i="21"/>
  <c r="I11" i="21"/>
  <c r="BE33" i="8"/>
  <c r="BF30" i="8"/>
  <c r="BG22" i="8"/>
  <c r="BB30" i="37"/>
  <c r="BB40" i="37" s="1"/>
  <c r="BG25" i="13"/>
  <c r="BH25" i="13" s="1"/>
  <c r="BH20" i="8"/>
  <c r="AD9" i="8"/>
  <c r="AD18" i="8" s="1"/>
  <c r="R33" i="13"/>
  <c r="AD31" i="13"/>
  <c r="BS33" i="8" l="1"/>
  <c r="BT30" i="8"/>
  <c r="BV22" i="8"/>
  <c r="BV25" i="13"/>
  <c r="BW25" i="13" s="1"/>
  <c r="BN30" i="37"/>
  <c r="BN40" i="37" s="1"/>
  <c r="BW20" i="8"/>
  <c r="BB70" i="37"/>
  <c r="BH22" i="8"/>
  <c r="BI34" i="8"/>
  <c r="BI42" i="8" s="1"/>
  <c r="BH34" i="8"/>
  <c r="BH42" i="8" s="1"/>
  <c r="J11" i="21"/>
  <c r="J21" i="21"/>
  <c r="R30" i="8"/>
  <c r="B40" i="21"/>
  <c r="B41" i="21" s="1"/>
  <c r="G10" i="21"/>
  <c r="R37" i="13"/>
  <c r="AD33" i="13"/>
  <c r="BN70" i="37" l="1"/>
  <c r="BW22" i="8"/>
  <c r="G11" i="21"/>
  <c r="G21" i="21"/>
  <c r="R22" i="8"/>
  <c r="S30" i="37"/>
  <c r="S40" i="37" s="1"/>
  <c r="AD20" i="8"/>
  <c r="R25" i="13"/>
  <c r="AD25" i="13" s="1"/>
  <c r="AD30" i="8"/>
  <c r="R33" i="8"/>
  <c r="S35" i="13"/>
  <c r="S37" i="13" s="1"/>
  <c r="S22" i="37"/>
  <c r="S27" i="37" s="1"/>
  <c r="S42" i="37" l="1"/>
  <c r="S44" i="37" s="1"/>
  <c r="S64" i="37" s="1"/>
  <c r="S72" i="37" s="1"/>
  <c r="S73" i="37" s="1"/>
  <c r="AD22" i="8"/>
  <c r="S70" i="37"/>
  <c r="T69" i="37" s="1"/>
  <c r="U69" i="37" s="1"/>
  <c r="V69" i="37" s="1"/>
  <c r="W69" i="37" s="1"/>
  <c r="X69" i="37" s="1"/>
  <c r="Y69" i="37" s="1"/>
  <c r="Z69" i="37" s="1"/>
  <c r="AA69" i="37" s="1"/>
  <c r="AB69" i="37" s="1"/>
  <c r="AC69" i="37" s="1"/>
  <c r="AD69" i="37" s="1"/>
  <c r="AE69" i="37" s="1"/>
  <c r="AD33" i="8"/>
  <c r="AD42" i="8" s="1"/>
  <c r="T34" i="8"/>
  <c r="T42" i="8" s="1"/>
  <c r="R34" i="8"/>
  <c r="R42" i="8" s="1"/>
  <c r="S34" i="8"/>
  <c r="S42" i="8" s="1"/>
  <c r="T22" i="37"/>
  <c r="T27" i="37" s="1"/>
  <c r="T42" i="37" s="1"/>
  <c r="T44" i="37" s="1"/>
  <c r="T64" i="37" s="1"/>
  <c r="T35" i="13"/>
  <c r="T37" i="13" s="1"/>
  <c r="T72" i="37" l="1"/>
  <c r="T73" i="37" s="1"/>
  <c r="U35" i="13"/>
  <c r="U37" i="13" s="1"/>
  <c r="U22" i="37"/>
  <c r="U27" i="37" s="1"/>
  <c r="U42" i="37" s="1"/>
  <c r="U44" i="37" s="1"/>
  <c r="U64" i="37" s="1"/>
  <c r="U72" i="37" l="1"/>
  <c r="U73" i="37" s="1"/>
  <c r="V35" i="13"/>
  <c r="V37" i="13" s="1"/>
  <c r="V22" i="37"/>
  <c r="V27" i="37" s="1"/>
  <c r="V42" i="37" s="1"/>
  <c r="V44" i="37" s="1"/>
  <c r="V64" i="37" s="1"/>
  <c r="V72" i="37" l="1"/>
  <c r="V73" i="37" s="1"/>
  <c r="W35" i="13"/>
  <c r="W37" i="13" s="1"/>
  <c r="W22" i="37"/>
  <c r="W27" i="37" s="1"/>
  <c r="W42" i="37" s="1"/>
  <c r="W44" i="37" s="1"/>
  <c r="W64" i="37" s="1"/>
  <c r="W72" i="37" l="1"/>
  <c r="W73" i="37" s="1"/>
  <c r="X22" i="37"/>
  <c r="X27" i="37" s="1"/>
  <c r="X42" i="37" s="1"/>
  <c r="X44" i="37" s="1"/>
  <c r="X64" i="37" s="1"/>
  <c r="X35" i="13"/>
  <c r="X37" i="13" s="1"/>
  <c r="Y35" i="13" l="1"/>
  <c r="Y37" i="13" s="1"/>
  <c r="Y22" i="37"/>
  <c r="Y27" i="37" s="1"/>
  <c r="Y42" i="37" s="1"/>
  <c r="Y44" i="37" s="1"/>
  <c r="Y64" i="37" s="1"/>
  <c r="X72" i="37"/>
  <c r="X73" i="37" s="1"/>
  <c r="Y72" i="37" l="1"/>
  <c r="Y73" i="37" s="1"/>
  <c r="Z35" i="13"/>
  <c r="Z37" i="13" s="1"/>
  <c r="Z22" i="37"/>
  <c r="Z27" i="37" s="1"/>
  <c r="Z42" i="37" s="1"/>
  <c r="Z44" i="37" s="1"/>
  <c r="Z64" i="37" s="1"/>
  <c r="Z72" i="37" l="1"/>
  <c r="Z73" i="37" s="1"/>
  <c r="AA22" i="37"/>
  <c r="AA27" i="37" s="1"/>
  <c r="AA42" i="37" s="1"/>
  <c r="AA44" i="37" s="1"/>
  <c r="AA64" i="37" s="1"/>
  <c r="AA35" i="13"/>
  <c r="AA37" i="13" s="1"/>
  <c r="AB35" i="13" l="1"/>
  <c r="AB37" i="13" s="1"/>
  <c r="AB22" i="37"/>
  <c r="AB27" i="37" s="1"/>
  <c r="AB42" i="37" s="1"/>
  <c r="AB44" i="37" s="1"/>
  <c r="AB64" i="37" s="1"/>
  <c r="AA72" i="37"/>
  <c r="AA73" i="37" s="1"/>
  <c r="AB72" i="37" l="1"/>
  <c r="AB73" i="37" s="1"/>
  <c r="AC35" i="13"/>
  <c r="AC37" i="13" s="1"/>
  <c r="AC22" i="37"/>
  <c r="AC27" i="37" s="1"/>
  <c r="AC42" i="37" s="1"/>
  <c r="AC44" i="37" s="1"/>
  <c r="AC64" i="37" s="1"/>
  <c r="AC72" i="37" l="1"/>
  <c r="AC73" i="37" s="1"/>
  <c r="AD22" i="37"/>
  <c r="AD27" i="37" s="1"/>
  <c r="AD42" i="37" s="1"/>
  <c r="AD44" i="37" s="1"/>
  <c r="AD64" i="37" s="1"/>
  <c r="AG35" i="13"/>
  <c r="B37" i="21"/>
  <c r="AD72" i="37" l="1"/>
  <c r="AD73" i="37" s="1"/>
  <c r="AG19" i="13"/>
  <c r="AS9" i="8"/>
  <c r="AS18" i="8" s="1"/>
  <c r="B47" i="21" l="1"/>
  <c r="B48" i="21" s="1"/>
  <c r="H10" i="21"/>
  <c r="AG31" i="13"/>
  <c r="AS19" i="13"/>
  <c r="AG18" i="8"/>
  <c r="AF30" i="8" l="1"/>
  <c r="AG20" i="8"/>
  <c r="AG22" i="8" s="1"/>
  <c r="AG33" i="13"/>
  <c r="AS31" i="13"/>
  <c r="H21" i="21"/>
  <c r="H11" i="21"/>
  <c r="AS33" i="13" l="1"/>
  <c r="AG37" i="13"/>
  <c r="AS20" i="8"/>
  <c r="AG25" i="13"/>
  <c r="AS25" i="13" s="1"/>
  <c r="AE30" i="37"/>
  <c r="AE40" i="37" s="1"/>
  <c r="AE70" i="37"/>
  <c r="AF69" i="37" s="1"/>
  <c r="AG69" i="37" s="1"/>
  <c r="AH69" i="37" s="1"/>
  <c r="AI69" i="37" s="1"/>
  <c r="AJ69" i="37" s="1"/>
  <c r="AK69" i="37" s="1"/>
  <c r="AL69" i="37" s="1"/>
  <c r="AM69" i="37" s="1"/>
  <c r="AN69" i="37" s="1"/>
  <c r="AO69" i="37" s="1"/>
  <c r="AP69" i="37" s="1"/>
  <c r="AQ69" i="37" s="1"/>
  <c r="AR69" i="37" s="1"/>
  <c r="AS69" i="37" s="1"/>
  <c r="AT69" i="37" s="1"/>
  <c r="AU69" i="37" s="1"/>
  <c r="AV69" i="37" s="1"/>
  <c r="AW69" i="37" s="1"/>
  <c r="AX69" i="37" s="1"/>
  <c r="AY69" i="37" s="1"/>
  <c r="AZ69" i="37" s="1"/>
  <c r="BA69" i="37" s="1"/>
  <c r="BB69" i="37" s="1"/>
  <c r="BC69" i="37" s="1"/>
  <c r="BD69" i="37" s="1"/>
  <c r="BE69" i="37" s="1"/>
  <c r="BF69" i="37" s="1"/>
  <c r="BG69" i="37" s="1"/>
  <c r="BH69" i="37" s="1"/>
  <c r="BI69" i="37" s="1"/>
  <c r="BJ69" i="37" s="1"/>
  <c r="BK69" i="37" s="1"/>
  <c r="BL69" i="37" s="1"/>
  <c r="BM69" i="37" s="1"/>
  <c r="BN69" i="37" s="1"/>
  <c r="AS22" i="8"/>
  <c r="AR30" i="8"/>
  <c r="AF33" i="8"/>
  <c r="AF34" i="8" l="1"/>
  <c r="AF42" i="8" s="1"/>
  <c r="AG34" i="8"/>
  <c r="AG42" i="8" s="1"/>
  <c r="AR33" i="8"/>
  <c r="AR42" i="8" s="1"/>
  <c r="AH34" i="8"/>
  <c r="AH42" i="8" s="1"/>
  <c r="AH35" i="13"/>
  <c r="AH37" i="13" s="1"/>
  <c r="AE22" i="37"/>
  <c r="AE27" i="37" s="1"/>
  <c r="AE42" i="37" s="1"/>
  <c r="AE44" i="37" s="1"/>
  <c r="AE64" i="37" s="1"/>
  <c r="AE72" i="37" l="1"/>
  <c r="AE73" i="37" s="1"/>
  <c r="AF22" i="37"/>
  <c r="AF27" i="37" s="1"/>
  <c r="AF42" i="37" s="1"/>
  <c r="AF44" i="37" s="1"/>
  <c r="AF64" i="37" s="1"/>
  <c r="AI35" i="13"/>
  <c r="AI37" i="13" s="1"/>
  <c r="AG22" i="37" l="1"/>
  <c r="AG27" i="37" s="1"/>
  <c r="AG42" i="37" s="1"/>
  <c r="AG44" i="37" s="1"/>
  <c r="AG64" i="37" s="1"/>
  <c r="AJ35" i="13"/>
  <c r="AJ37" i="13" s="1"/>
  <c r="AF72" i="37"/>
  <c r="AF73" i="37" s="1"/>
  <c r="AH22" i="37" l="1"/>
  <c r="AH27" i="37" s="1"/>
  <c r="AH42" i="37" s="1"/>
  <c r="AH44" i="37" s="1"/>
  <c r="AH64" i="37" s="1"/>
  <c r="AK35" i="13"/>
  <c r="AK37" i="13" s="1"/>
  <c r="AG72" i="37"/>
  <c r="AG73" i="37" s="1"/>
  <c r="AH72" i="37" l="1"/>
  <c r="AH73" i="37"/>
  <c r="AI22" i="37"/>
  <c r="AI27" i="37" s="1"/>
  <c r="AI42" i="37" s="1"/>
  <c r="AI44" i="37" s="1"/>
  <c r="AI64" i="37" s="1"/>
  <c r="AL35" i="13"/>
  <c r="AL37" i="13" s="1"/>
  <c r="AJ22" i="37" l="1"/>
  <c r="AJ27" i="37" s="1"/>
  <c r="AJ42" i="37" s="1"/>
  <c r="AJ44" i="37" s="1"/>
  <c r="AJ64" i="37" s="1"/>
  <c r="AM35" i="13"/>
  <c r="AM37" i="13" s="1"/>
  <c r="AI72" i="37"/>
  <c r="AI73" i="37" s="1"/>
  <c r="AK22" i="37" l="1"/>
  <c r="AK27" i="37" s="1"/>
  <c r="AK42" i="37" s="1"/>
  <c r="AK44" i="37" s="1"/>
  <c r="AK64" i="37" s="1"/>
  <c r="AN35" i="13"/>
  <c r="AN37" i="13" s="1"/>
  <c r="AJ72" i="37"/>
  <c r="AJ73" i="37" s="1"/>
  <c r="AL22" i="37" l="1"/>
  <c r="AL27" i="37" s="1"/>
  <c r="AL42" i="37" s="1"/>
  <c r="AL44" i="37" s="1"/>
  <c r="AL64" i="37" s="1"/>
  <c r="AO35" i="13"/>
  <c r="AO37" i="13" s="1"/>
  <c r="AK72" i="37"/>
  <c r="AK73" i="37" s="1"/>
  <c r="AM22" i="37" l="1"/>
  <c r="AM27" i="37" s="1"/>
  <c r="AM42" i="37" s="1"/>
  <c r="AM44" i="37" s="1"/>
  <c r="AM64" i="37" s="1"/>
  <c r="AP35" i="13"/>
  <c r="AP37" i="13" s="1"/>
  <c r="AL72" i="37"/>
  <c r="AL73" i="37" s="1"/>
  <c r="AM72" i="37" l="1"/>
  <c r="AM73" i="37" s="1"/>
  <c r="AN22" i="37"/>
  <c r="AN27" i="37" s="1"/>
  <c r="AN42" i="37" s="1"/>
  <c r="AN44" i="37" s="1"/>
  <c r="AN64" i="37" s="1"/>
  <c r="AQ35" i="13"/>
  <c r="AQ37" i="13" s="1"/>
  <c r="AR35" i="13" l="1"/>
  <c r="AR37" i="13" s="1"/>
  <c r="AO22" i="37"/>
  <c r="AO27" i="37" s="1"/>
  <c r="AO42" i="37" s="1"/>
  <c r="AO44" i="37" s="1"/>
  <c r="AO64" i="37" s="1"/>
  <c r="AN72" i="37"/>
  <c r="AN73" i="37" s="1"/>
  <c r="AO72" i="37" l="1"/>
  <c r="AO73" i="37" s="1"/>
  <c r="AP22" i="37"/>
  <c r="AP27" i="37" s="1"/>
  <c r="AP42" i="37" s="1"/>
  <c r="AP44" i="37" s="1"/>
  <c r="AP64" i="37" s="1"/>
  <c r="AV35" i="13"/>
  <c r="AV37" i="13" s="1"/>
  <c r="B44" i="21"/>
  <c r="AQ22" i="37" l="1"/>
  <c r="AQ27" i="37" s="1"/>
  <c r="AQ42" i="37" s="1"/>
  <c r="AQ44" i="37" s="1"/>
  <c r="AQ64" i="37" s="1"/>
  <c r="AW35" i="13"/>
  <c r="AW37" i="13" s="1"/>
  <c r="AP72" i="37"/>
  <c r="AP73" i="37" s="1"/>
  <c r="AR22" i="37" l="1"/>
  <c r="AR27" i="37" s="1"/>
  <c r="AR42" i="37" s="1"/>
  <c r="AR44" i="37" s="1"/>
  <c r="AR64" i="37" s="1"/>
  <c r="AX35" i="13"/>
  <c r="AX37" i="13" s="1"/>
  <c r="AQ72" i="37"/>
  <c r="AQ73" i="37" s="1"/>
  <c r="AS22" i="37" l="1"/>
  <c r="AS27" i="37" s="1"/>
  <c r="AS42" i="37" s="1"/>
  <c r="AS44" i="37" s="1"/>
  <c r="AS64" i="37" s="1"/>
  <c r="AY35" i="13"/>
  <c r="AY37" i="13" s="1"/>
  <c r="AR72" i="37"/>
  <c r="AR73" i="37" s="1"/>
  <c r="AT22" i="37" l="1"/>
  <c r="AT27" i="37" s="1"/>
  <c r="AT42" i="37" s="1"/>
  <c r="AT44" i="37" s="1"/>
  <c r="AT64" i="37" s="1"/>
  <c r="AZ35" i="13"/>
  <c r="AZ37" i="13" s="1"/>
  <c r="AS72" i="37"/>
  <c r="AS73" i="37" s="1"/>
  <c r="AU22" i="37" l="1"/>
  <c r="AU27" i="37" s="1"/>
  <c r="AU42" i="37" s="1"/>
  <c r="AU44" i="37" s="1"/>
  <c r="AU64" i="37" s="1"/>
  <c r="BA35" i="13"/>
  <c r="BA37" i="13" s="1"/>
  <c r="AT72" i="37"/>
  <c r="AT73" i="37" s="1"/>
  <c r="AV22" i="37" l="1"/>
  <c r="AV27" i="37" s="1"/>
  <c r="AV42" i="37" s="1"/>
  <c r="AV44" i="37" s="1"/>
  <c r="AV64" i="37" s="1"/>
  <c r="BB35" i="13"/>
  <c r="BB37" i="13" s="1"/>
  <c r="AU72" i="37"/>
  <c r="AU73" i="37" s="1"/>
  <c r="AW22" i="37" l="1"/>
  <c r="AW27" i="37" s="1"/>
  <c r="AW42" i="37" s="1"/>
  <c r="AW44" i="37" s="1"/>
  <c r="AW64" i="37" s="1"/>
  <c r="BC35" i="13"/>
  <c r="BC37" i="13" s="1"/>
  <c r="AV72" i="37"/>
  <c r="AV73" i="37" s="1"/>
  <c r="AX22" i="37" l="1"/>
  <c r="AX27" i="37" s="1"/>
  <c r="AX42" i="37" s="1"/>
  <c r="AX44" i="37" s="1"/>
  <c r="AX64" i="37" s="1"/>
  <c r="BD35" i="13"/>
  <c r="BD37" i="13" s="1"/>
  <c r="AW72" i="37"/>
  <c r="AW73" i="37" s="1"/>
  <c r="AY22" i="37" l="1"/>
  <c r="AY27" i="37" s="1"/>
  <c r="AY42" i="37" s="1"/>
  <c r="AY44" i="37" s="1"/>
  <c r="AY64" i="37" s="1"/>
  <c r="BE35" i="13"/>
  <c r="BE37" i="13" s="1"/>
  <c r="AX72" i="37"/>
  <c r="AX73" i="37" s="1"/>
  <c r="AZ22" i="37" l="1"/>
  <c r="AZ27" i="37" s="1"/>
  <c r="AZ42" i="37" s="1"/>
  <c r="AZ44" i="37" s="1"/>
  <c r="AZ64" i="37" s="1"/>
  <c r="BF35" i="13"/>
  <c r="BF37" i="13" s="1"/>
  <c r="AY72" i="37"/>
  <c r="AY73" i="37" s="1"/>
  <c r="BA22" i="37" l="1"/>
  <c r="BA27" i="37" s="1"/>
  <c r="BA42" i="37" s="1"/>
  <c r="BA44" i="37" s="1"/>
  <c r="BA64" i="37" s="1"/>
  <c r="BG35" i="13"/>
  <c r="BG37" i="13" s="1"/>
  <c r="AZ72" i="37"/>
  <c r="AZ73" i="37" s="1"/>
  <c r="BB22" i="37" l="1"/>
  <c r="BB27" i="37" s="1"/>
  <c r="BB42" i="37" s="1"/>
  <c r="BB44" i="37" s="1"/>
  <c r="BB64" i="37" s="1"/>
  <c r="BK35" i="13"/>
  <c r="BK37" i="13" s="1"/>
  <c r="B51" i="21"/>
  <c r="BA72" i="37"/>
  <c r="BA73" i="37" s="1"/>
  <c r="BL35" i="13" l="1"/>
  <c r="BL37" i="13" s="1"/>
  <c r="BC22" i="37"/>
  <c r="BC27" i="37" s="1"/>
  <c r="BC42" i="37" s="1"/>
  <c r="BC44" i="37" s="1"/>
  <c r="BC64" i="37" s="1"/>
  <c r="BB72" i="37"/>
  <c r="BB73" i="37" s="1"/>
  <c r="BC72" i="37" l="1"/>
  <c r="BC73" i="37" s="1"/>
  <c r="BM35" i="13"/>
  <c r="BM37" i="13" s="1"/>
  <c r="BD22" i="37"/>
  <c r="BD27" i="37" s="1"/>
  <c r="BD42" i="37" s="1"/>
  <c r="BD44" i="37" s="1"/>
  <c r="BD64" i="37" s="1"/>
  <c r="BD72" i="37" l="1"/>
  <c r="BD73" i="37" s="1"/>
  <c r="BE22" i="37"/>
  <c r="BE27" i="37" s="1"/>
  <c r="BE42" i="37" s="1"/>
  <c r="BE44" i="37" s="1"/>
  <c r="BE64" i="37" s="1"/>
  <c r="BN35" i="13"/>
  <c r="BN37" i="13" s="1"/>
  <c r="BF22" i="37" l="1"/>
  <c r="BF27" i="37" s="1"/>
  <c r="BF42" i="37" s="1"/>
  <c r="BF44" i="37" s="1"/>
  <c r="BF64" i="37" s="1"/>
  <c r="BO35" i="13"/>
  <c r="BO37" i="13" s="1"/>
  <c r="BE72" i="37"/>
  <c r="BE73" i="37" s="1"/>
  <c r="BG22" i="37" l="1"/>
  <c r="BG27" i="37" s="1"/>
  <c r="BG42" i="37" s="1"/>
  <c r="BG44" i="37" s="1"/>
  <c r="BG64" i="37" s="1"/>
  <c r="BP35" i="13"/>
  <c r="BP37" i="13" s="1"/>
  <c r="BF72" i="37"/>
  <c r="BF73" i="37" s="1"/>
  <c r="BQ35" i="13" l="1"/>
  <c r="BQ37" i="13" s="1"/>
  <c r="BH22" i="37"/>
  <c r="BH27" i="37" s="1"/>
  <c r="BH42" i="37" s="1"/>
  <c r="BH44" i="37" s="1"/>
  <c r="BH64" i="37" s="1"/>
  <c r="BG72" i="37"/>
  <c r="BG73" i="37" s="1"/>
  <c r="BH72" i="37" l="1"/>
  <c r="BH73" i="37" s="1"/>
  <c r="BI22" i="37"/>
  <c r="BI27" i="37" s="1"/>
  <c r="BI42" i="37" s="1"/>
  <c r="BI44" i="37" s="1"/>
  <c r="BI64" i="37" s="1"/>
  <c r="BR35" i="13"/>
  <c r="BR37" i="13" s="1"/>
  <c r="BJ22" i="37" l="1"/>
  <c r="BJ27" i="37" s="1"/>
  <c r="BJ42" i="37" s="1"/>
  <c r="BJ44" i="37" s="1"/>
  <c r="BJ64" i="37" s="1"/>
  <c r="BS35" i="13"/>
  <c r="BS37" i="13" s="1"/>
  <c r="BI72" i="37"/>
  <c r="BI73" i="37" s="1"/>
  <c r="BK22" i="37" l="1"/>
  <c r="BK27" i="37" s="1"/>
  <c r="BK42" i="37" s="1"/>
  <c r="BK44" i="37" s="1"/>
  <c r="BK64" i="37" s="1"/>
  <c r="BT35" i="13"/>
  <c r="BT37" i="13" s="1"/>
  <c r="BJ72" i="37"/>
  <c r="BJ73" i="37" s="1"/>
  <c r="BU35" i="13" l="1"/>
  <c r="BU37" i="13" s="1"/>
  <c r="BL22" i="37"/>
  <c r="BL27" i="37" s="1"/>
  <c r="BL42" i="37" s="1"/>
  <c r="BL44" i="37" s="1"/>
  <c r="BL64" i="37" s="1"/>
  <c r="BK72" i="37"/>
  <c r="BK73" i="37" s="1"/>
  <c r="BL72" i="37" l="1"/>
  <c r="BL73" i="37" s="1"/>
  <c r="BM22" i="37"/>
  <c r="BM27" i="37" s="1"/>
  <c r="BM42" i="37" s="1"/>
  <c r="BM44" i="37" s="1"/>
  <c r="BM64" i="37" s="1"/>
  <c r="BV35" i="13"/>
  <c r="BV37" i="13" s="1"/>
  <c r="BN22" i="37" l="1"/>
  <c r="BN27" i="37" s="1"/>
  <c r="BN42" i="37" s="1"/>
  <c r="BN44" i="37" s="1"/>
  <c r="BN64" i="37" s="1"/>
  <c r="B58" i="21"/>
  <c r="BM72" i="37"/>
  <c r="BM73" i="37" s="1"/>
  <c r="BN72" i="37" l="1"/>
  <c r="BN73" i="3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<sst xmlns="http://schemas.openxmlformats.org/spreadsheetml/2006/main" count="1567" uniqueCount="681">
  <si>
    <t>Nov</t>
  </si>
  <si>
    <t>Dec</t>
  </si>
  <si>
    <t>May</t>
  </si>
  <si>
    <t>Total</t>
  </si>
  <si>
    <t>£</t>
  </si>
  <si>
    <t>LESS COST OF SALES</t>
  </si>
  <si>
    <t>GROSS PROFIT</t>
  </si>
  <si>
    <t>LESS OVERHEADS</t>
  </si>
  <si>
    <t>Insurance</t>
  </si>
  <si>
    <t>TOTAL</t>
  </si>
  <si>
    <t>Fees</t>
  </si>
  <si>
    <t>Totals</t>
  </si>
  <si>
    <t>Gross Profit %</t>
  </si>
  <si>
    <t>Overheads</t>
  </si>
  <si>
    <t>VAT</t>
  </si>
  <si>
    <t>Dividends</t>
  </si>
  <si>
    <t>Cash Flow Forecast - 12 Months</t>
  </si>
  <si>
    <t>Month:</t>
  </si>
  <si>
    <t>Receipts</t>
  </si>
  <si>
    <t xml:space="preserve"> </t>
  </si>
  <si>
    <t>Total Receipts</t>
  </si>
  <si>
    <t>Payments</t>
  </si>
  <si>
    <t>Total Payments</t>
  </si>
  <si>
    <t>Cashflow Surplus/Deficit (-)</t>
  </si>
  <si>
    <t>Opening Cash Balance</t>
  </si>
  <si>
    <t>Closing Cash Balance</t>
  </si>
  <si>
    <t>Training</t>
  </si>
  <si>
    <t>Deferred payments</t>
  </si>
  <si>
    <t>Subscriptions</t>
  </si>
  <si>
    <t>Sundry expenses</t>
  </si>
  <si>
    <t>Motor expenses</t>
  </si>
  <si>
    <t>Revenue</t>
  </si>
  <si>
    <t>Forecast</t>
  </si>
  <si>
    <t>Other Income</t>
  </si>
  <si>
    <t>Marketing Budget</t>
  </si>
  <si>
    <t>Oct</t>
  </si>
  <si>
    <t>Jan</t>
  </si>
  <si>
    <t>Feb</t>
  </si>
  <si>
    <t>Mar</t>
  </si>
  <si>
    <t>Apr</t>
  </si>
  <si>
    <t>Total monthly budget</t>
  </si>
  <si>
    <t>Bombbomb</t>
  </si>
  <si>
    <t>Infusionsoft</t>
  </si>
  <si>
    <t>Clickfunnels</t>
  </si>
  <si>
    <t>Web site amends</t>
  </si>
  <si>
    <t>ScheduleOnce</t>
  </si>
  <si>
    <t>Hostgator</t>
  </si>
  <si>
    <t>SocialOomph</t>
  </si>
  <si>
    <t>Print service</t>
  </si>
  <si>
    <t>Zapier</t>
  </si>
  <si>
    <t>Facebook</t>
  </si>
  <si>
    <t>Google</t>
  </si>
  <si>
    <t>Crewe Hall Hotel</t>
  </si>
  <si>
    <t>Day Delegate Rate 24 Hr</t>
  </si>
  <si>
    <t>DDR Day only</t>
  </si>
  <si>
    <t>Dinner</t>
  </si>
  <si>
    <t>Sep</t>
  </si>
  <si>
    <t>Jul</t>
  </si>
  <si>
    <t>Aug</t>
  </si>
  <si>
    <t>Jun</t>
  </si>
  <si>
    <t>AlldayPA</t>
  </si>
  <si>
    <t>Supplier payments (incl marketing)</t>
  </si>
  <si>
    <t>FINANCE</t>
  </si>
  <si>
    <t>Wages</t>
  </si>
  <si>
    <t>Operating Profit Before Tax</t>
  </si>
  <si>
    <t>Provision for CT</t>
  </si>
  <si>
    <t>Net Cash</t>
  </si>
  <si>
    <t>Equity/Loan Notes</t>
  </si>
  <si>
    <t>KEY DRIVERS FOR THE FORECAST</t>
  </si>
  <si>
    <t>SALES GROWTH PA</t>
  </si>
  <si>
    <t>WORKING CAPITAL</t>
  </si>
  <si>
    <t>CASH AT BANK</t>
  </si>
  <si>
    <t>Amortised Loan</t>
  </si>
  <si>
    <t>Bullet Loan</t>
  </si>
  <si>
    <t>Amount/Facility</t>
  </si>
  <si>
    <t>Annualised</t>
  </si>
  <si>
    <t>Equity</t>
  </si>
  <si>
    <t>Vendor Loan Notes</t>
  </si>
  <si>
    <t>Buyer Loan Notes</t>
  </si>
  <si>
    <t>Receipts (cash flow)</t>
  </si>
  <si>
    <t>Receipts (IF)</t>
  </si>
  <si>
    <t>Receipts (IF balance)</t>
  </si>
  <si>
    <t>SALES LTM</t>
  </si>
  <si>
    <t>Asset Finance</t>
  </si>
  <si>
    <t>Stock Finance</t>
  </si>
  <si>
    <t>Supplier payments</t>
  </si>
  <si>
    <t>Corporation Tax provision</t>
  </si>
  <si>
    <t>per month</t>
  </si>
  <si>
    <t>Loan Notes</t>
  </si>
  <si>
    <t>Personnel Costs</t>
  </si>
  <si>
    <t>Establishment Costs</t>
  </si>
  <si>
    <t>Administration Costs</t>
  </si>
  <si>
    <t>Year 1</t>
  </si>
  <si>
    <t>Year 2</t>
  </si>
  <si>
    <t>Year 3</t>
  </si>
  <si>
    <t>Year 4</t>
  </si>
  <si>
    <t>Year 5</t>
  </si>
  <si>
    <t>COMPLETION PMT</t>
  </si>
  <si>
    <t>LOAN NOTE PERIOD</t>
  </si>
  <si>
    <t>VENDOR LOAN NOTES</t>
  </si>
  <si>
    <t>Dividends/Share Purchase</t>
  </si>
  <si>
    <t>COMPANY</t>
  </si>
  <si>
    <t>YEAR 1</t>
  </si>
  <si>
    <t>OVERHEAD BUDGET</t>
  </si>
  <si>
    <t>SALES NEXT TM</t>
  </si>
  <si>
    <t>Depreciation</t>
  </si>
  <si>
    <t>LOAN NOTE BALANCE</t>
  </si>
  <si>
    <t>EV (Incl Free Cash)</t>
  </si>
  <si>
    <t>DEBT SERVICE RATIO SUMMARY SHEET</t>
  </si>
  <si>
    <t>TARGET COMPANY</t>
  </si>
  <si>
    <t>EV</t>
  </si>
  <si>
    <t>Completion</t>
  </si>
  <si>
    <t>Period</t>
  </si>
  <si>
    <t>Debt</t>
  </si>
  <si>
    <t>Growth rate</t>
  </si>
  <si>
    <t>AA</t>
  </si>
  <si>
    <t>MI</t>
  </si>
  <si>
    <t>Sales</t>
  </si>
  <si>
    <t>EBITDA</t>
  </si>
  <si>
    <t xml:space="preserve">Directors salaries </t>
  </si>
  <si>
    <t>N/a</t>
  </si>
  <si>
    <t>D/A/Int</t>
  </si>
  <si>
    <t>Consultancy fees</t>
  </si>
  <si>
    <t>Management fees</t>
  </si>
  <si>
    <t>Marketing spend</t>
  </si>
  <si>
    <t>Pro forma EBITDA</t>
  </si>
  <si>
    <t>Cash</t>
  </si>
  <si>
    <t>DEAL COSTS</t>
  </si>
  <si>
    <t>Broker Fee</t>
  </si>
  <si>
    <t>Legal</t>
  </si>
  <si>
    <t>FDD</t>
  </si>
  <si>
    <t>Deal Costs</t>
  </si>
  <si>
    <t>Stamp Duty</t>
  </si>
  <si>
    <t>Arrangement Fees</t>
  </si>
  <si>
    <t>Deal costs</t>
  </si>
  <si>
    <t>Buyer Fees</t>
  </si>
  <si>
    <t>FORECAST EBITDA</t>
  </si>
  <si>
    <t>EBITDA LTM</t>
  </si>
  <si>
    <t>Aged Debtors</t>
  </si>
  <si>
    <t xml:space="preserve">Model version </t>
  </si>
  <si>
    <t>IP</t>
  </si>
  <si>
    <t>Starting month</t>
  </si>
  <si>
    <t>BALANCE SHEET</t>
  </si>
  <si>
    <t>FIXED ASSETS</t>
  </si>
  <si>
    <t>Tangible Assets</t>
  </si>
  <si>
    <t>Intangible Assets</t>
  </si>
  <si>
    <t>Goodwill</t>
  </si>
  <si>
    <t>Motor Vehicles</t>
  </si>
  <si>
    <t>Fixtures &amp; Fittings</t>
  </si>
  <si>
    <t>Debtors</t>
  </si>
  <si>
    <t>Trade debtors</t>
  </si>
  <si>
    <t>Prepayments</t>
  </si>
  <si>
    <t>Cash at bank</t>
  </si>
  <si>
    <t>Deposits</t>
  </si>
  <si>
    <t>Creditors</t>
  </si>
  <si>
    <t>Trade creditors</t>
  </si>
  <si>
    <t>Corporation tax</t>
  </si>
  <si>
    <t>Finance lease and HP contracts</t>
  </si>
  <si>
    <t>Other creditors</t>
  </si>
  <si>
    <t>Accruals</t>
  </si>
  <si>
    <t>Net obligations of leases and HP contracts</t>
  </si>
  <si>
    <t>Share Capital</t>
  </si>
  <si>
    <t>CURRENT ASSETS</t>
  </si>
  <si>
    <t>NET CURRENT ASSETS</t>
  </si>
  <si>
    <t>TOTAL ASSETS LESS CURRENT LIABILITIES</t>
  </si>
  <si>
    <t>NET ASSETS</t>
  </si>
  <si>
    <t>Profit &amp; Loss Account</t>
  </si>
  <si>
    <t>Stock</t>
  </si>
  <si>
    <t>Work In Progress</t>
  </si>
  <si>
    <t>Debt Introduced</t>
  </si>
  <si>
    <t>Stock Facility</t>
  </si>
  <si>
    <t>Invoice Finance</t>
  </si>
  <si>
    <t>Term Loan</t>
  </si>
  <si>
    <t>Deferred Tax</t>
  </si>
  <si>
    <t>Capital and Reserves</t>
  </si>
  <si>
    <t>Share premium Account</t>
  </si>
  <si>
    <t>Capital Redemption Reserve</t>
  </si>
  <si>
    <t>3 mths o/heads</t>
  </si>
  <si>
    <t>Capital Repayments</t>
  </si>
  <si>
    <t>Finance Costs</t>
  </si>
  <si>
    <t>Loan Amount</t>
  </si>
  <si>
    <t>Rates/Costs</t>
  </si>
  <si>
    <t>Term</t>
  </si>
  <si>
    <t>Opening cash</t>
  </si>
  <si>
    <t>Opening debt</t>
  </si>
  <si>
    <t>Opening net debt</t>
  </si>
  <si>
    <t>LTM EBITDA</t>
  </si>
  <si>
    <t>Net debt:EBITDA</t>
  </si>
  <si>
    <t>Covenant</t>
  </si>
  <si>
    <t>SHAREHOLDER FUNDS (NAV)</t>
  </si>
  <si>
    <t>Deferred income</t>
  </si>
  <si>
    <t>Cash at Year end 1</t>
  </si>
  <si>
    <t>Debt at Year end 1</t>
  </si>
  <si>
    <t>Net debt</t>
  </si>
  <si>
    <t>Cash at Year end 2</t>
  </si>
  <si>
    <t>Debt at Year end 2</t>
  </si>
  <si>
    <t>Cash at Year end 3</t>
  </si>
  <si>
    <t>Debt at Year end 3</t>
  </si>
  <si>
    <t>Cash at Year end 4</t>
  </si>
  <si>
    <t>Debt at Year end 4</t>
  </si>
  <si>
    <t>Cash at Year end 5</t>
  </si>
  <si>
    <t>Debt at Year end 5</t>
  </si>
  <si>
    <t>Loan Repayment Calculator</t>
  </si>
  <si>
    <t>Last updated 17/7/2014</t>
  </si>
  <si>
    <t>INPUT DATA</t>
  </si>
  <si>
    <t>CALCULATED DATA</t>
  </si>
  <si>
    <t>FIXED DATA</t>
  </si>
  <si>
    <t>Interest rate per month</t>
  </si>
  <si>
    <t>Year (m)</t>
  </si>
  <si>
    <t>Repayment period (in months)</t>
  </si>
  <si>
    <t>(max 150)</t>
  </si>
  <si>
    <t>Standard monthly repayment</t>
  </si>
  <si>
    <t>Weighted average Interest rate</t>
  </si>
  <si>
    <t>Months (q)</t>
  </si>
  <si>
    <t>Loan repayment type</t>
  </si>
  <si>
    <t>interest+capital</t>
  </si>
  <si>
    <t>Drawdown date</t>
  </si>
  <si>
    <t xml:space="preserve">First repayment date </t>
  </si>
  <si>
    <t>MENU - Loan Type</t>
  </si>
  <si>
    <t>The table below splits the loan repayment each month into interest and capital</t>
  </si>
  <si>
    <t>interest only</t>
  </si>
  <si>
    <t xml:space="preserve">Notes: </t>
  </si>
  <si>
    <t>1. The finalised repayments may differ very slightly to those calculated below as the rounding scheme will be applied to</t>
  </si>
  <si>
    <t xml:space="preserve">     the individual lenders' loan parts that make up the auction amount instead of just on the total auction amount.</t>
  </si>
  <si>
    <t>2. The first repayment is adjusted for the length of time between drawdown and the first payment date.</t>
  </si>
  <si>
    <t>3. The final capital repayment is adjusted to give a zero Closing Balance.</t>
  </si>
  <si>
    <t>TOTALS:</t>
  </si>
  <si>
    <t>Month</t>
  </si>
  <si>
    <t>Payment Date</t>
  </si>
  <si>
    <t>Monthly Repayment</t>
  </si>
  <si>
    <t>Interest Repayment</t>
  </si>
  <si>
    <t>Capital Repayment</t>
  </si>
  <si>
    <t>Closing Balance</t>
  </si>
  <si>
    <t>Total Interest Repaid</t>
  </si>
  <si>
    <t>Total Capital Repaid</t>
  </si>
  <si>
    <t>Copyright 2021 Fidelis Group Ltd</t>
  </si>
  <si>
    <t>Loan Note Repayment Calculator</t>
  </si>
  <si>
    <t>Yr1</t>
  </si>
  <si>
    <t>Yr2</t>
  </si>
  <si>
    <t>Yr3</t>
  </si>
  <si>
    <t>Yr4</t>
  </si>
  <si>
    <t>Yr5</t>
  </si>
  <si>
    <t>Interest</t>
  </si>
  <si>
    <t>Capital</t>
  </si>
  <si>
    <t>SOURCES &amp; USES</t>
  </si>
  <si>
    <t>SOURCES</t>
  </si>
  <si>
    <t>USES</t>
  </si>
  <si>
    <t>ABL</t>
  </si>
  <si>
    <t>Loans</t>
  </si>
  <si>
    <t>Vendor Payment</t>
  </si>
  <si>
    <t>Defcon</t>
  </si>
  <si>
    <t>Opening Cash</t>
  </si>
  <si>
    <t>FidCap Funds</t>
  </si>
  <si>
    <t>Rollover Equity</t>
  </si>
  <si>
    <t>Bal Sheet Cash</t>
  </si>
  <si>
    <t>FY18/19</t>
  </si>
  <si>
    <t>FY19/20</t>
  </si>
  <si>
    <t xml:space="preserve">NTM FY21/22 </t>
  </si>
  <si>
    <t>Field</t>
  </si>
  <si>
    <t>Value</t>
  </si>
  <si>
    <t>Company Name</t>
  </si>
  <si>
    <t>Financial Year</t>
  </si>
  <si>
    <t>Sales CAGR %</t>
  </si>
  <si>
    <t>DefCon Period</t>
  </si>
  <si>
    <t>Initial Consideration</t>
  </si>
  <si>
    <t>MA / Draft</t>
  </si>
  <si>
    <t>Amount/Facility/IP</t>
  </si>
  <si>
    <t xml:space="preserve">LTM FY20/21 </t>
  </si>
  <si>
    <t>FY22/23</t>
  </si>
  <si>
    <t>FY23/24</t>
  </si>
  <si>
    <t>FY24/25</t>
  </si>
  <si>
    <t>FY25/26</t>
  </si>
  <si>
    <t>Operating Profit</t>
  </si>
  <si>
    <t>Add back depreciation</t>
  </si>
  <si>
    <t>Rolling 3 mnth EBITDA</t>
  </si>
  <si>
    <t>Loan repayments</t>
  </si>
  <si>
    <t>Total Debt Repayments</t>
  </si>
  <si>
    <t>Rolling 3 mnth debt repayment</t>
  </si>
  <si>
    <t>Rolling 3 mnth DSCR</t>
  </si>
  <si>
    <t xml:space="preserve">Capital </t>
  </si>
  <si>
    <t>2019/20</t>
  </si>
  <si>
    <t>Cleaning</t>
  </si>
  <si>
    <t>Other Loan</t>
  </si>
  <si>
    <t>Buyer &amp; Vendor Loan Notes</t>
  </si>
  <si>
    <t>Amortised/Bullet Loan</t>
  </si>
  <si>
    <t>DEBT FREE CASH FREE VALUATIONS</t>
  </si>
  <si>
    <t>BALANCE SHEET DATE</t>
  </si>
  <si>
    <t>LIABILITIES</t>
  </si>
  <si>
    <t>Supplier's money</t>
  </si>
  <si>
    <t>Corporation Tax prior years</t>
  </si>
  <si>
    <t>An accrued sum for CT liability for the trading year to date</t>
  </si>
  <si>
    <t>This is the true tax charge if dividends are salaries</t>
  </si>
  <si>
    <t>PAYE, NIC and VAT typically, taken from Balance Sheet</t>
  </si>
  <si>
    <t>Taken from the Balance Sheet</t>
  </si>
  <si>
    <t>All long term laibilities the company has committed to</t>
  </si>
  <si>
    <t>The likely costs of redundancies in the event customers leave</t>
  </si>
  <si>
    <t>EBITDA CALCULATION</t>
  </si>
  <si>
    <t>Taken from the P&amp;L</t>
  </si>
  <si>
    <t>The real Operating Profit</t>
  </si>
  <si>
    <t>MULTIPLE</t>
  </si>
  <si>
    <t>A figure based on sentiment as to future earnings potential</t>
  </si>
  <si>
    <t>DEBT FREE CASH FREE VALUATION</t>
  </si>
  <si>
    <t>Turnover</t>
  </si>
  <si>
    <t>5 year ave</t>
  </si>
  <si>
    <t>4 year ave</t>
  </si>
  <si>
    <t>3 year ave</t>
  </si>
  <si>
    <t>Gross Profit</t>
  </si>
  <si>
    <t>0-10%</t>
  </si>
  <si>
    <t>11-20%</t>
  </si>
  <si>
    <t>21-30%</t>
  </si>
  <si>
    <t>31-40%</t>
  </si>
  <si>
    <t>41-50%</t>
  </si>
  <si>
    <t>51-100%</t>
  </si>
  <si>
    <t>Multiple</t>
  </si>
  <si>
    <t>Last 12 Months</t>
  </si>
  <si>
    <t>Balance Sheet Value</t>
  </si>
  <si>
    <t>PE Ratio Valuation</t>
  </si>
  <si>
    <t xml:space="preserve">  Valuation as at</t>
  </si>
  <si>
    <t>Enter date</t>
  </si>
  <si>
    <t>Assumptions:</t>
  </si>
  <si>
    <t>PE ratio of:</t>
  </si>
  <si>
    <t>Annual accounts</t>
  </si>
  <si>
    <t>£'000</t>
  </si>
  <si>
    <t>Profit before tax  ( PBT )</t>
  </si>
  <si>
    <t>enter from P&amp;L</t>
  </si>
  <si>
    <t>Corporation Tax %</t>
  </si>
  <si>
    <t>CT charge</t>
  </si>
  <si>
    <t>Profit after tax ( PAT ) (20%)</t>
  </si>
  <si>
    <t>Weighting (%)</t>
  </si>
  <si>
    <t>Option 1:</t>
  </si>
  <si>
    <t>Average PAT (last three years)</t>
  </si>
  <si>
    <t>Option 2:</t>
  </si>
  <si>
    <t>Average PAT (last two years)</t>
  </si>
  <si>
    <t>Option 3:</t>
  </si>
  <si>
    <t>PAT exit year</t>
  </si>
  <si>
    <t>Average PAT for the above</t>
  </si>
  <si>
    <t>Valuation</t>
  </si>
  <si>
    <t>Realistic Valuation in the range</t>
  </si>
  <si>
    <t>Month End</t>
  </si>
  <si>
    <t>On Acquisition</t>
  </si>
  <si>
    <t>x</t>
  </si>
  <si>
    <t>Shares</t>
  </si>
  <si>
    <t>Plant &amp; Machinery</t>
  </si>
  <si>
    <t>Directors Loan Account</t>
  </si>
  <si>
    <t>Other debtors</t>
  </si>
  <si>
    <t>Amounts owed by assoc undertakings</t>
  </si>
  <si>
    <t>Total Current Assets</t>
  </si>
  <si>
    <t>Amounts falling due &lt;1yr</t>
  </si>
  <si>
    <t>Tax and social security</t>
  </si>
  <si>
    <t>DLAs</t>
  </si>
  <si>
    <t>Total Current Liabilities</t>
  </si>
  <si>
    <t xml:space="preserve">Amounts falling due </t>
  </si>
  <si>
    <t>after one year:</t>
  </si>
  <si>
    <t>Other</t>
  </si>
  <si>
    <t>HP Over 5 years</t>
  </si>
  <si>
    <t>Loan Notes - intercompany SPV</t>
  </si>
  <si>
    <t>Owed to Seller</t>
  </si>
  <si>
    <t>Retained Earnings</t>
  </si>
  <si>
    <t>Chk zero</t>
  </si>
  <si>
    <t>PE RATIO VALUATION (BY COMPARISON)</t>
  </si>
  <si>
    <t>Less Dividends</t>
  </si>
  <si>
    <t>Cash at Bank</t>
  </si>
  <si>
    <t xml:space="preserve">EBITDA between </t>
  </si>
  <si>
    <t>Key</t>
  </si>
  <si>
    <t>Financial Performance Summary</t>
  </si>
  <si>
    <t xml:space="preserve">Year End </t>
  </si>
  <si>
    <t xml:space="preserve">Other </t>
  </si>
  <si>
    <t>Operating Profit/Profit Before Tax</t>
  </si>
  <si>
    <t>Dividends Paid</t>
  </si>
  <si>
    <t>2021/22</t>
  </si>
  <si>
    <t>Cost of the Board of Directors required to run the business</t>
  </si>
  <si>
    <t>FREE CASH</t>
  </si>
  <si>
    <t>Start Month</t>
  </si>
  <si>
    <t>Turnover Growth</t>
  </si>
  <si>
    <t>2020/21</t>
  </si>
  <si>
    <t>2022/23</t>
  </si>
  <si>
    <t>2018/19</t>
  </si>
  <si>
    <t>2017/18</t>
  </si>
  <si>
    <t>% Growth</t>
  </si>
  <si>
    <t>% of Sales</t>
  </si>
  <si>
    <t>COGS</t>
  </si>
  <si>
    <t>Assumptions</t>
  </si>
  <si>
    <t>Operating Expenses</t>
  </si>
  <si>
    <t>Net Income</t>
  </si>
  <si>
    <t>Total D&amp;A</t>
  </si>
  <si>
    <t>Current Assets</t>
  </si>
  <si>
    <t>Non Current Assets</t>
  </si>
  <si>
    <t>Fixed Assets</t>
  </si>
  <si>
    <t>Accumulated Depreciation</t>
  </si>
  <si>
    <t>Net Fixed Assets</t>
  </si>
  <si>
    <t>Total Non Current Assets</t>
  </si>
  <si>
    <t>Total Assets</t>
  </si>
  <si>
    <t>Current Liabilities</t>
  </si>
  <si>
    <t>Deferred Revenue</t>
  </si>
  <si>
    <t>Total Current Liabilties</t>
  </si>
  <si>
    <t>Non Current Liabilties</t>
  </si>
  <si>
    <t>Total Non Current Liabilities</t>
  </si>
  <si>
    <t>Total Liabilities</t>
  </si>
  <si>
    <t>Total Equity</t>
  </si>
  <si>
    <t>Total Liabilities &amp; Equity</t>
  </si>
  <si>
    <t>Balance Check</t>
  </si>
  <si>
    <t>Operating Activities</t>
  </si>
  <si>
    <t>Operating Cash Flow</t>
  </si>
  <si>
    <t>Investing Activities</t>
  </si>
  <si>
    <t>Investing Cash Flow</t>
  </si>
  <si>
    <t>Financing Activities</t>
  </si>
  <si>
    <t>Financing Cash Flow</t>
  </si>
  <si>
    <t>Net Cash Flow</t>
  </si>
  <si>
    <t>Unlevered Free Cash Flow (mm)</t>
  </si>
  <si>
    <t>Fiscal Year</t>
  </si>
  <si>
    <t>Selling, General, Administrative</t>
  </si>
  <si>
    <t>Total Operating Expenses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</si>
  <si>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</si>
  <si>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</si>
  <si>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</si>
  <si>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</si>
  <si>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</si>
  <si>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</si>
  <si>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</si>
  <si>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</si>
  <si>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Liabilitites</t>
  </si>
  <si>
    <t>Unlevered Free Cash Flow</t>
  </si>
  <si>
    <t>Revenue Growth</t>
  </si>
  <si>
    <t>COGS % of Revenue</t>
  </si>
  <si>
    <t>SG&amp;A % of Revenue</t>
  </si>
  <si>
    <t>Tax % of EBIT</t>
  </si>
  <si>
    <t>Tax rate</t>
  </si>
  <si>
    <t>P&amp;L</t>
  </si>
  <si>
    <t>FP1</t>
  </si>
  <si>
    <t>Source</t>
  </si>
  <si>
    <t>Stat accounts</t>
  </si>
  <si>
    <t>Mang accs to June 24</t>
  </si>
  <si>
    <t>CGL own extrapolation</t>
  </si>
  <si>
    <t>provided by vendor</t>
  </si>
  <si>
    <t>Historic</t>
  </si>
  <si>
    <t xml:space="preserve">YTD 9 months </t>
  </si>
  <si>
    <t>CY 12 months extrapolation</t>
  </si>
  <si>
    <t>Vendor forecast</t>
  </si>
  <si>
    <t>2022</t>
  </si>
  <si>
    <t>2023</t>
  </si>
  <si>
    <t>2024</t>
  </si>
  <si>
    <t>2025</t>
  </si>
  <si>
    <t>Notes</t>
  </si>
  <si>
    <t>Sales (uncategorised)</t>
  </si>
  <si>
    <t>Total Turnover</t>
  </si>
  <si>
    <t>Cost Of Sales</t>
  </si>
  <si>
    <t>Opening Stock</t>
  </si>
  <si>
    <t>Purchases</t>
  </si>
  <si>
    <t>Direct Wages &amp; Salaries (Labour)</t>
  </si>
  <si>
    <t>Sub-Contract Cost</t>
  </si>
  <si>
    <t>Closing Stock</t>
  </si>
  <si>
    <t>Total Cost of Sales</t>
  </si>
  <si>
    <t>Total Other Income</t>
  </si>
  <si>
    <t>Hire of plant and machinery</t>
  </si>
  <si>
    <t>Rent</t>
  </si>
  <si>
    <t>Rates and water</t>
  </si>
  <si>
    <t>Light and heat</t>
  </si>
  <si>
    <t>Pensions</t>
  </si>
  <si>
    <t>Telephone</t>
  </si>
  <si>
    <t>Post and stationery</t>
  </si>
  <si>
    <t>Travelling</t>
  </si>
  <si>
    <t>Staff recruitment costs</t>
  </si>
  <si>
    <t>Staff welfare</t>
  </si>
  <si>
    <t>Staff training</t>
  </si>
  <si>
    <t>Computer costs</t>
  </si>
  <si>
    <t>Accountancy</t>
  </si>
  <si>
    <t>Entertainment</t>
  </si>
  <si>
    <t>Donations</t>
  </si>
  <si>
    <t>Total Overheads</t>
  </si>
  <si>
    <t>As a % of sales</t>
  </si>
  <si>
    <t>YoY growth %</t>
  </si>
  <si>
    <t>Depreciation (uncategorised)</t>
  </si>
  <si>
    <t>Total Depreciation</t>
  </si>
  <si>
    <t>Finance costs</t>
  </si>
  <si>
    <t>Bank charges</t>
  </si>
  <si>
    <t>Bank Loan Interest</t>
  </si>
  <si>
    <t>Hire Purchase</t>
  </si>
  <si>
    <t>Total Finance costs</t>
  </si>
  <si>
    <t>Profit before tax</t>
  </si>
  <si>
    <t>PBT %</t>
  </si>
  <si>
    <t>Tax on profit</t>
  </si>
  <si>
    <t>NPAT</t>
  </si>
  <si>
    <t>NPAT %</t>
  </si>
  <si>
    <t>Dividends declared</t>
  </si>
  <si>
    <t>EBITDA %</t>
  </si>
  <si>
    <t>EBITDA adjustments</t>
  </si>
  <si>
    <t>Addback: Bad debts</t>
  </si>
  <si>
    <t>Addback: P/L on sale of fixed assets</t>
  </si>
  <si>
    <t>Addback: Donations</t>
  </si>
  <si>
    <t>Addback: Recruitment costs</t>
  </si>
  <si>
    <t>Addback: Director salaries taken</t>
  </si>
  <si>
    <t>Addback: Consulting / Mentoring fee</t>
  </si>
  <si>
    <t>Total EBITDA Adjustments</t>
  </si>
  <si>
    <t>Adjusted EBITDA</t>
  </si>
  <si>
    <t>Adj EBITDA %</t>
  </si>
  <si>
    <t>Fixed Asset Register</t>
  </si>
  <si>
    <t>Cashflow Statement</t>
  </si>
  <si>
    <t>2021</t>
  </si>
  <si>
    <t>Bank Loans &amp; Overdrafts</t>
  </si>
  <si>
    <t>Hire Purchase Contracts</t>
  </si>
  <si>
    <t>Taxation &amp; Social Security</t>
  </si>
  <si>
    <t>Other Creditors</t>
  </si>
  <si>
    <t>Other Debtors</t>
  </si>
  <si>
    <t>Accounts Receivable / Trade Debtors</t>
  </si>
  <si>
    <t>Accounts Payable / Trade Creditors</t>
  </si>
  <si>
    <t>Stocks</t>
  </si>
  <si>
    <t>WIP (Work in Progress)</t>
  </si>
  <si>
    <t>Called up share capital</t>
  </si>
  <si>
    <t>Provisions for Liabilities</t>
  </si>
  <si>
    <t>Leasehold Improvements</t>
  </si>
  <si>
    <t>Fixtures and Fittings</t>
  </si>
  <si>
    <t>Computer Equipment</t>
  </si>
  <si>
    <t>Other Loans</t>
  </si>
  <si>
    <t>BBL Loan</t>
  </si>
  <si>
    <t>2026</t>
  </si>
  <si>
    <t>Total Disposals</t>
  </si>
  <si>
    <t>Depriciation &amp; Amortisation</t>
  </si>
  <si>
    <t>(Gain) / Loss on Sale of Non-Current Assets</t>
  </si>
  <si>
    <t>(Increase) / Decrease in Inventory</t>
  </si>
  <si>
    <t>Purchase of Investments / Long Term Assets</t>
  </si>
  <si>
    <t>Cash Receipts from Sale of Investments</t>
  </si>
  <si>
    <t>Proceeds from Long Term Debt</t>
  </si>
  <si>
    <t>Long Term Debt Payments</t>
  </si>
  <si>
    <t>Common Stock Issued</t>
  </si>
  <si>
    <t>Closing Cash</t>
  </si>
  <si>
    <t>Net Increase / (Decrease) in cash</t>
  </si>
  <si>
    <t xml:space="preserve">Changes in Working Capital </t>
  </si>
  <si>
    <t>Inventory</t>
  </si>
  <si>
    <t>Increase / (Decrease) in Creditors</t>
  </si>
  <si>
    <t>(Increase) / Decrease in Debtors</t>
  </si>
  <si>
    <t>Commisions Payable</t>
  </si>
  <si>
    <t>Travelling Expenses</t>
  </si>
  <si>
    <t>Protective Clothing</t>
  </si>
  <si>
    <t>Sundry Receipts</t>
  </si>
  <si>
    <t>Other Interest Received</t>
  </si>
  <si>
    <t>Furlough Grant Income</t>
  </si>
  <si>
    <t>Bank Interest Receivable</t>
  </si>
  <si>
    <t>Premises insurance</t>
  </si>
  <si>
    <t>Repairs to property</t>
  </si>
  <si>
    <t>Employer's NI</t>
  </si>
  <si>
    <t>Other operating leases</t>
  </si>
  <si>
    <t>Advertising</t>
  </si>
  <si>
    <t>Other staff costs</t>
  </si>
  <si>
    <t>Bookkeeping</t>
  </si>
  <si>
    <t>Legal and professional fees</t>
  </si>
  <si>
    <t>Bad debts</t>
  </si>
  <si>
    <t>Profit/loss on sale of tangible fixed assets</t>
  </si>
  <si>
    <t>Interest Payable</t>
  </si>
  <si>
    <t>Invoice Finance Interest Payable</t>
  </si>
  <si>
    <t>Interest on PAYE</t>
  </si>
  <si>
    <t>Non Bank Interest on Loans</t>
  </si>
  <si>
    <t>Loan Arrangement Fee's</t>
  </si>
  <si>
    <t>Taxes Payable</t>
  </si>
  <si>
    <t>Fixed Asset Cost</t>
  </si>
  <si>
    <t>Net Book Value</t>
  </si>
  <si>
    <t>Additions / Capex</t>
  </si>
  <si>
    <t>Total Additions / Capex</t>
  </si>
  <si>
    <t>Total Fixed Asset Cost</t>
  </si>
  <si>
    <t>Deprication &amp; Amoritsation</t>
  </si>
  <si>
    <t>Total Net Book Value</t>
  </si>
  <si>
    <t>Disposals / Sold Fixed Assets</t>
  </si>
  <si>
    <t>Property Improvements</t>
  </si>
  <si>
    <t>Short Leasehold</t>
  </si>
  <si>
    <t>Eliminated on Disposals</t>
  </si>
  <si>
    <t>Bad debt write-offs (historical % of uncollected revenue)</t>
  </si>
  <si>
    <t>5. Capital Expenditure (CapEx) Assumptions</t>
  </si>
  <si>
    <t>Cost of Goods Sold (COGS) Assumptions</t>
  </si>
  <si>
    <t>Turnover Assumptions</t>
  </si>
  <si>
    <t>% Paid upfront 0 days (20-30% up front industry norm</t>
  </si>
  <si>
    <t>% paid in 30 days (40-50% 30 days industry norm)</t>
  </si>
  <si>
    <t>% paid in 60 days (20% industry norm</t>
  </si>
  <si>
    <t>% paid in 90 days (10 %</t>
  </si>
  <si>
    <t>Operating Expenses (OPEX) Assumptions</t>
  </si>
  <si>
    <t>((new fixed expenses - old fixed expeneses)/ old fixed expenses)*100</t>
  </si>
  <si>
    <t>Variable Expenses (Next Period) = Revenue (Next Period) × Variable Expense %</t>
  </si>
  <si>
    <t>Inflation-Adjusted Fixed Expenses=Fixed Expenses×(1+Inflation Rate)</t>
  </si>
  <si>
    <t>taxable profit = profit before tax (most cases) + non deductivle expenses - tax allowances</t>
  </si>
  <si>
    <t>Averaged</t>
  </si>
  <si>
    <t>Last 3 years</t>
  </si>
  <si>
    <t>Sales Growth Rate</t>
  </si>
  <si>
    <t>Seasonality Adjustments</t>
  </si>
  <si>
    <t>Customer Payment Terms: % of Revenue collected upfront 0 days</t>
  </si>
  <si>
    <t>Customer Payment Terms: % of Revenue collected in 30 days</t>
  </si>
  <si>
    <t>Customer Payment Terms: % of Revenue collected in 60 days</t>
  </si>
  <si>
    <t>Cost of Goods Sold % of Revenue</t>
  </si>
  <si>
    <t>Labour Costs</t>
  </si>
  <si>
    <t>Fixed vs Variable Costs</t>
  </si>
  <si>
    <t>Price Changes: Inflation, demand, competitive pricing.</t>
  </si>
  <si>
    <t>4. Depreciation &amp; Amortization</t>
  </si>
  <si>
    <t>5. Interest &amp; Debt Assumptions</t>
  </si>
  <si>
    <t>6. Tax Assumptions</t>
  </si>
  <si>
    <t>7. Balance Sheet Assumptions</t>
  </si>
  <si>
    <t>Working Capital (WC) Assumptions:</t>
  </si>
  <si>
    <t>8. Equity &amp; Dividend Assumptions</t>
  </si>
  <si>
    <t>9. Inflation &amp; FX Assumptions</t>
  </si>
  <si>
    <t>Inflation Adjustments: If necessary, apply an inflation factor to costs.</t>
  </si>
  <si>
    <t>A. CapEx Growth Rate</t>
  </si>
  <si>
    <t>B. CapEx Categorization</t>
  </si>
  <si>
    <t>C. Depreciation Impact</t>
  </si>
  <si>
    <t>Equipment: 5-7 years</t>
  </si>
  <si>
    <t>Buildings: 20-30 years</t>
  </si>
  <si>
    <t>Vehicles: 3-5 years</t>
  </si>
  <si>
    <t>D. Capitalization Policy</t>
  </si>
  <si>
    <t>Expense vs. Capitalize based on company policy (e.g., only items over £5,000 are capitalized).</t>
  </si>
  <si>
    <t>E. Funding Source</t>
  </si>
  <si>
    <t>Sales Budget</t>
  </si>
  <si>
    <t>Total Forecast</t>
  </si>
  <si>
    <t>FP2</t>
  </si>
  <si>
    <t>FP3</t>
  </si>
  <si>
    <t>Fp4</t>
  </si>
  <si>
    <t>Fp5</t>
  </si>
  <si>
    <t>FP4</t>
  </si>
  <si>
    <t>FP5</t>
  </si>
  <si>
    <t>P&amp;L Forecast</t>
  </si>
  <si>
    <t>Sales Mix: If multiple revenue streams exist (e.g., products vs. services).</t>
  </si>
  <si>
    <t>Customer Growth: Market expansion, churn, and retention rates.</t>
  </si>
  <si>
    <t>CapEx Forecasting: Future investments in assets.</t>
  </si>
  <si>
    <t>Depreciation Schedules: Straight-line vs. accelerated.</t>
  </si>
  <si>
    <t>Intangible Asset Amortization: If applicable.</t>
  </si>
  <si>
    <t>Existing Debt: Principal repayments and interest rate changes.</t>
  </si>
  <si>
    <t>New Borrowings: Required for expansion.</t>
  </si>
  <si>
    <t>Interest Rate Movements: Market rates, refinancing plans.</t>
  </si>
  <si>
    <t>Corporate Tax Payments: Account for quarterly/annual tax payments.</t>
  </si>
  <si>
    <t>Tax Credits or Deductions: R&amp;D credits, loss carryforwards.</t>
  </si>
  <si>
    <t>Deferred Taxes: Timing differences between book and tax profits.</t>
  </si>
  <si>
    <t>Accounts Receivable (AR) Days: Based on payment terms.</t>
  </si>
  <si>
    <t>Inventory Turnover: Days to sell inventory.</t>
  </si>
  <si>
    <t>Accounts Payable (AP) Days: Supplier payment terms.</t>
  </si>
  <si>
    <t>Cash &amp; Liquidity: Minimum cash reserve, investment strategy.</t>
  </si>
  <si>
    <t>Fixed Assets: Expansion plans, asset write-offs.</t>
  </si>
  <si>
    <t>Capital Raises: If new funding is expected.</t>
  </si>
  <si>
    <t>Dividend Policy: % of net profit to be distributed.</t>
  </si>
  <si>
    <t>Share Buybacks: If planned.</t>
  </si>
  <si>
    <t>General Inflation Rate: 2-3% or industry-specific.</t>
  </si>
  <si>
    <t>Foreign Exchange (FX) Rate Changes: If revenue/costs are in different currencies.</t>
  </si>
  <si>
    <t>Planned Investments: Include major upcoming asset purchases (machinery, vehicles, IT).</t>
  </si>
  <si>
    <t>Depreciation Impact: While non-cash, it affects net income and tax.</t>
  </si>
  <si>
    <t>Fixed % of Revenue: Example – 5-10% of revenue annually.</t>
  </si>
  <si>
    <t>Historical Trends: Based on past spending patterns.</t>
  </si>
  <si>
    <t>Expansion Plans: Large investments planned for new locations, equipment, etc.</t>
  </si>
  <si>
    <t>Industry Benchmarks: Similar companies’ spending as a % of revenue.</t>
  </si>
  <si>
    <t>Maintenance CapEx: To sustain current operations.</t>
  </si>
  <si>
    <t>Growth CapEx: For expansion, new technology, or acquisitions.</t>
  </si>
  <si>
    <t>Depreciation Method: Straight-line or accelerated.</t>
  </si>
  <si>
    <t>Useful Life Assumptions: Example:</t>
  </si>
  <si>
    <t>Residual Value: If assets have value after depreciation.</t>
  </si>
  <si>
    <t>Cash Reserves: Directly paid.</t>
  </si>
  <si>
    <t>Debt Financing: Loans or leases.</t>
  </si>
  <si>
    <t>Equity Financing: New capital injection.</t>
  </si>
  <si>
    <t>Inventory Turnover: Inventory Turnover= cost of goods sold/average inventory</t>
  </si>
  <si>
    <t>Change in Total Overheads</t>
  </si>
  <si>
    <t>Directors' salaries</t>
  </si>
  <si>
    <t>Directors' employer NI</t>
  </si>
  <si>
    <t>Directors' pension contributions</t>
  </si>
  <si>
    <t>Depreciation of tangible fixed assets</t>
  </si>
  <si>
    <t>Uncatogorised Overheads</t>
  </si>
  <si>
    <t>Ass</t>
  </si>
  <si>
    <t>Direct OPEX (Variable Costs)</t>
  </si>
  <si>
    <t>Indirect Opex (Fixed &amp; Semi Variable Costs</t>
  </si>
  <si>
    <t>Salaries Based on Employee Count</t>
  </si>
  <si>
    <t>Marketing Spend as % of Revenue</t>
  </si>
  <si>
    <t>It Costs increase with employee count</t>
  </si>
  <si>
    <t>Income 2</t>
  </si>
  <si>
    <t>Income 3</t>
  </si>
  <si>
    <t>Income 4</t>
  </si>
  <si>
    <t>Income 5</t>
  </si>
  <si>
    <t>Average</t>
  </si>
  <si>
    <t>Growth Percentages</t>
  </si>
  <si>
    <t>Total Sales Growth</t>
  </si>
  <si>
    <t>Total COGS Growth</t>
  </si>
  <si>
    <t>Total Overheads Growth %</t>
  </si>
  <si>
    <t>Total Depreciation Growth %</t>
  </si>
  <si>
    <t>Total Finance Costs Growth %</t>
  </si>
  <si>
    <t>GBP</t>
  </si>
  <si>
    <t>Fixed Overheads</t>
  </si>
  <si>
    <t>Variable Overheads</t>
  </si>
  <si>
    <t>Supplier Payments Terms Days Payable Outstanding (how many days on average it takes to pay suppliers) (accounts payable * 365 / COGS</t>
  </si>
  <si>
    <t>Aquatech</t>
  </si>
  <si>
    <t>2027</t>
  </si>
  <si>
    <t>2028</t>
  </si>
  <si>
    <t>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</si>
</sst>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£&quot;#,##0;[Red]\-&quot;£&quot;#,##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.00_);_(* \(#,##0.00\);_(* &quot;-&quot;??_);_(@_)"/>
    <numFmt numFmtId="165" formatCode="_-&quot;£&quot;* #,##0_-;\-&quot;£&quot;* #,##0_-;_-&quot;£&quot;* &quot;-&quot;??_-;_-@_-"/>
    <numFmt numFmtId="166" formatCode="&quot;£&quot;#,##0.00"/>
    <numFmt numFmtId="167" formatCode="#,##0_ ;\-#,##0\ "/>
    <numFmt numFmtId="168" formatCode="#,##0.00_ ;[Red]\-#,##0.00\ "/>
    <numFmt numFmtId="169" formatCode="0.00000%"/>
    <numFmt numFmtId="170" formatCode="0.00_ ;[Red]\-0.00\ "/>
    <numFmt numFmtId="171" formatCode="0.0"/>
    <numFmt numFmtId="172" formatCode="&quot;£&quot;#,##0"/>
    <numFmt numFmtId="173" formatCode="&quot;£&quot;#,##0.0000000"/>
    <numFmt numFmtId="174" formatCode="&quot;£&quot;#,##0.000000"/>
    <numFmt numFmtId="175" formatCode="_-&quot;£&quot;* #,##0.0_-;\-&quot;£&quot;* #,##0.0_-;_-&quot;£&quot;* &quot;-&quot;_-;_-@_-"/>
    <numFmt numFmtId="176" formatCode="yyyy\E"/>
    <numFmt numFmtId="177" formatCode="_(* #,##0_);_(* \(#,##0\);_(* &quot;-&quot;??_);_(@_)"/>
    <numFmt numFmtId="178" formatCode="0.0%"/>
    <numFmt numFmtId="179" formatCode="yyyy\A"/>
    <numFmt numFmtId="180" formatCode="#,##0_);\(#,##0\);\-\-_)"/>
    <numFmt numFmtId="181" formatCode="#,##0;\(#,##0\)"/>
    <numFmt numFmtId="184" formatCode="_-* #,##0_-;\-* #,##0_-;_-* &quot;-&quot;??_-;_-@_-"/>
    <numFmt numFmtId="185" formatCode="#,##0;\(#,##0\);\ \-"/>
    <numFmt numFmtId="186" formatCode="_(* #,##0.0_);_(* \(#,##0.0\);_(* &quot;-&quot;??_);_(@_)"/>
  </numFmts>
  <fonts count="101">
    <font>
      <sz val="12"/>
      <name val="Helv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Helv"/>
    </font>
    <font>
      <sz val="12"/>
      <name val="Helv"/>
    </font>
    <font>
      <b/>
      <sz val="10"/>
      <name val="Arial"/>
      <family val="2"/>
    </font>
    <font>
      <sz val="8"/>
      <name val="Helv"/>
    </font>
    <font>
      <sz val="16"/>
      <color indexed="9"/>
      <name val="Tahoma"/>
      <family val="2"/>
    </font>
    <font>
      <sz val="8"/>
      <name val="Verdana"/>
      <family val="2"/>
    </font>
    <font>
      <sz val="8"/>
      <name val="Tahoma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0"/>
      <color indexed="10"/>
      <name val="Arial"/>
      <family val="2"/>
    </font>
    <font>
      <sz val="12"/>
      <name val="Arial"/>
      <family val="2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6"/>
      <color indexed="8"/>
      <name val="Gill Sans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sz val="12"/>
      <name val="Calibri"/>
      <family val="2"/>
    </font>
    <font>
      <b/>
      <u/>
      <sz val="12"/>
      <name val="Calibri"/>
      <family val="2"/>
    </font>
    <font>
      <b/>
      <i/>
      <u/>
      <sz val="12"/>
      <name val="Calibri"/>
      <family val="2"/>
    </font>
    <font>
      <sz val="12"/>
      <color indexed="10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</font>
    <font>
      <b/>
      <sz val="10"/>
      <name val="Helvetica Neue"/>
      <family val="2"/>
    </font>
    <font>
      <sz val="10"/>
      <name val="Helvetica Neue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rgb="FF2F2F2F"/>
      <name val="Calibri"/>
      <family val="2"/>
      <scheme val="minor"/>
    </font>
    <font>
      <b/>
      <sz val="14"/>
      <color rgb="FF2F2F2F"/>
      <name val="Calibri"/>
      <family val="2"/>
      <scheme val="minor"/>
    </font>
    <font>
      <sz val="11"/>
      <color rgb="FF2F2F2F"/>
      <name val="Calibri"/>
      <family val="2"/>
      <scheme val="minor"/>
    </font>
    <font>
      <sz val="12"/>
      <color rgb="FF2F2F2F"/>
      <name val="Calibri"/>
      <family val="2"/>
      <scheme val="minor"/>
    </font>
    <font>
      <i/>
      <sz val="9"/>
      <color rgb="FF2F2F2F"/>
      <name val="Calibri"/>
      <family val="2"/>
      <scheme val="minor"/>
    </font>
    <font>
      <b/>
      <sz val="12"/>
      <color rgb="FF2F2F2F"/>
      <name val="Calibri"/>
      <family val="2"/>
      <scheme val="minor"/>
    </font>
    <font>
      <b/>
      <i/>
      <sz val="12"/>
      <color rgb="FF2F2F2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name val="Calibri"/>
      <family val="2"/>
      <scheme val="minor"/>
    </font>
    <font>
      <b/>
      <u/>
      <sz val="1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rgb="FFC0000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i/>
      <sz val="9"/>
      <color rgb="FFC00000"/>
      <name val="Calibri"/>
      <family val="2"/>
      <scheme val="minor"/>
    </font>
    <font>
      <sz val="9"/>
      <name val="Calibri"/>
      <family val="2"/>
      <scheme val="minor"/>
    </font>
    <font>
      <b/>
      <u/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i/>
      <u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sz val="11"/>
      <color indexed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9"/>
      <name val="Calibri"/>
      <family val="2"/>
      <scheme val="minor"/>
    </font>
    <font>
      <sz val="9"/>
      <name val="Helv"/>
    </font>
    <font>
      <b/>
      <sz val="9"/>
      <color indexed="9"/>
      <name val="Calibri"/>
      <family val="2"/>
      <scheme val="minor"/>
    </font>
    <font>
      <b/>
      <u/>
      <sz val="9"/>
      <name val="Calibri"/>
      <family val="2"/>
      <scheme val="minor"/>
    </font>
    <font>
      <u/>
      <sz val="9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9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60F6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A3E68"/>
        <bgColor rgb="FF2A3E68"/>
      </patternFill>
    </fill>
    <fill>
      <patternFill patternType="solid">
        <fgColor rgb="FFD9E2F3"/>
        <bgColor rgb="FFD9E2F3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1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55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8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64"/>
      </right>
      <top style="medium">
        <color indexed="64"/>
      </top>
      <bottom/>
      <diagonal/>
    </border>
    <border>
      <left style="thin">
        <color indexed="55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55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560F63"/>
      </left>
      <right/>
      <top style="thin">
        <color rgb="FF560F63"/>
      </top>
      <bottom style="thin">
        <color rgb="FF560F63"/>
      </bottom>
      <diagonal/>
    </border>
    <border>
      <left/>
      <right style="thin">
        <color rgb="FF560F63"/>
      </right>
      <top style="thin">
        <color rgb="FF560F63"/>
      </top>
      <bottom style="thin">
        <color rgb="FF560F63"/>
      </bottom>
      <diagonal/>
    </border>
    <border>
      <left style="thin">
        <color rgb="FF560F63"/>
      </left>
      <right style="thin">
        <color rgb="FF560F63"/>
      </right>
      <top style="thin">
        <color rgb="FF560F63"/>
      </top>
      <bottom style="thin">
        <color rgb="FF560F63"/>
      </bottom>
      <diagonal/>
    </border>
    <border>
      <left/>
      <right style="thin">
        <color rgb="FF560F63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4">
    <xf numFmtId="0" fontId="0" fillId="0" borderId="0" applyBorder="0"/>
    <xf numFmtId="37" fontId="10" fillId="2" borderId="1" applyBorder="0" applyProtection="0">
      <alignment vertical="center"/>
    </xf>
    <xf numFmtId="0" fontId="9" fillId="3" borderId="0" applyBorder="0">
      <alignment horizontal="left" vertical="center" indent="1"/>
    </xf>
    <xf numFmtId="44" fontId="3" fillId="0" borderId="0" applyFont="0" applyFill="0" applyBorder="0" applyAlignment="0" applyProtection="0"/>
    <xf numFmtId="0" fontId="15" fillId="8" borderId="0" applyNumberFormat="0" applyBorder="0" applyAlignment="0" applyProtection="0"/>
    <xf numFmtId="37" fontId="11" fillId="4" borderId="2" applyBorder="0">
      <alignment horizontal="left" vertical="center" indent="1"/>
    </xf>
    <xf numFmtId="37" fontId="12" fillId="0" borderId="3">
      <alignment vertical="center"/>
    </xf>
    <xf numFmtId="0" fontId="12" fillId="5" borderId="4" applyNumberFormat="0">
      <alignment horizontal="left" vertical="top" indent="1"/>
    </xf>
    <xf numFmtId="0" fontId="12" fillId="2" borderId="0" applyBorder="0">
      <alignment horizontal="left" vertical="center" indent="1"/>
    </xf>
    <xf numFmtId="0" fontId="12" fillId="0" borderId="4" applyNumberFormat="0" applyFill="0">
      <alignment horizontal="centerContinuous" vertical="top"/>
    </xf>
    <xf numFmtId="4" fontId="10" fillId="2" borderId="5" applyBorder="0">
      <alignment horizontal="left" vertical="center" indent="2"/>
    </xf>
    <xf numFmtId="0" fontId="8" fillId="3" borderId="0">
      <alignment horizontal="left" indent="1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921">
    <xf numFmtId="0" fontId="0" fillId="0" borderId="0" xfId="0"/>
    <xf numFmtId="0" fontId="6" fillId="0" borderId="0" xfId="0" applyFont="1"/>
    <xf numFmtId="1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Border="1"/>
    <xf numFmtId="0" fontId="13" fillId="0" borderId="0" xfId="0" applyFont="1"/>
    <xf numFmtId="17" fontId="6" fillId="0" borderId="0" xfId="0" applyNumberFormat="1" applyFont="1"/>
    <xf numFmtId="2" fontId="6" fillId="0" borderId="0" xfId="0" applyNumberFormat="1" applyFon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0" fontId="14" fillId="0" borderId="0" xfId="0" applyFont="1"/>
    <xf numFmtId="42" fontId="14" fillId="0" borderId="0" xfId="0" applyNumberFormat="1" applyFont="1"/>
    <xf numFmtId="42" fontId="14" fillId="11" borderId="0" xfId="0" applyNumberFormat="1" applyFont="1" applyFill="1"/>
    <xf numFmtId="0" fontId="17" fillId="0" borderId="0" xfId="0" applyFont="1"/>
    <xf numFmtId="0" fontId="18" fillId="0" borderId="0" xfId="0" applyFont="1"/>
    <xf numFmtId="168" fontId="19" fillId="0" borderId="0" xfId="0" applyNumberFormat="1" applyFont="1"/>
    <xf numFmtId="6" fontId="14" fillId="0" borderId="0" xfId="0" applyNumberFormat="1" applyFont="1"/>
    <xf numFmtId="9" fontId="14" fillId="0" borderId="0" xfId="0" applyNumberFormat="1" applyFont="1"/>
    <xf numFmtId="6" fontId="14" fillId="11" borderId="0" xfId="0" applyNumberFormat="1" applyFont="1" applyFill="1"/>
    <xf numFmtId="0" fontId="21" fillId="0" borderId="0" xfId="0" applyFont="1"/>
    <xf numFmtId="0" fontId="22" fillId="0" borderId="0" xfId="0" applyFont="1"/>
    <xf numFmtId="167" fontId="14" fillId="0" borderId="0" xfId="0" applyNumberFormat="1" applyFont="1"/>
    <xf numFmtId="9" fontId="22" fillId="0" borderId="0" xfId="0" applyNumberFormat="1" applyFont="1"/>
    <xf numFmtId="0" fontId="14" fillId="10" borderId="8" xfId="0" applyFont="1" applyFill="1" applyBorder="1"/>
    <xf numFmtId="2" fontId="14" fillId="0" borderId="0" xfId="0" applyNumberFormat="1" applyFont="1"/>
    <xf numFmtId="168" fontId="23" fillId="0" borderId="0" xfId="0" applyNumberFormat="1" applyFont="1"/>
    <xf numFmtId="170" fontId="24" fillId="0" borderId="0" xfId="0" applyNumberFormat="1" applyFont="1" applyBorder="1"/>
    <xf numFmtId="0" fontId="14" fillId="0" borderId="0" xfId="0" applyFont="1" applyAlignment="1">
      <alignment horizontal="right"/>
    </xf>
    <xf numFmtId="0" fontId="25" fillId="0" borderId="0" xfId="0" applyFont="1" applyAlignment="1">
      <alignment horizontal="left"/>
    </xf>
    <xf numFmtId="0" fontId="23" fillId="0" borderId="0" xfId="0" applyFont="1"/>
    <xf numFmtId="0" fontId="25" fillId="0" borderId="0" xfId="0" applyFont="1" applyAlignment="1">
      <alignment horizontal="right"/>
    </xf>
    <xf numFmtId="42" fontId="25" fillId="0" borderId="0" xfId="0" applyNumberFormat="1" applyFont="1"/>
    <xf numFmtId="14" fontId="28" fillId="2" borderId="0" xfId="0" applyNumberFormat="1" applyFont="1" applyFill="1"/>
    <xf numFmtId="0" fontId="0" fillId="2" borderId="0" xfId="0" applyFill="1" applyAlignment="1">
      <alignment horizontal="right"/>
    </xf>
    <xf numFmtId="0" fontId="29" fillId="2" borderId="0" xfId="0" applyFont="1" applyFill="1" applyBorder="1"/>
    <xf numFmtId="10" fontId="27" fillId="0" borderId="0" xfId="0" applyNumberFormat="1" applyFont="1" applyBorder="1"/>
    <xf numFmtId="172" fontId="27" fillId="12" borderId="37" xfId="0" applyNumberFormat="1" applyFont="1" applyFill="1" applyBorder="1" applyProtection="1">
      <protection locked="0"/>
    </xf>
    <xf numFmtId="169" fontId="27" fillId="6" borderId="37" xfId="0" applyNumberFormat="1" applyFont="1" applyFill="1" applyBorder="1"/>
    <xf numFmtId="0" fontId="0" fillId="2" borderId="38" xfId="0" applyFill="1" applyBorder="1"/>
    <xf numFmtId="0" fontId="30" fillId="12" borderId="37" xfId="0" applyFont="1" applyFill="1" applyBorder="1" applyProtection="1">
      <protection locked="0"/>
    </xf>
    <xf numFmtId="166" fontId="27" fillId="6" borderId="37" xfId="0" applyNumberFormat="1" applyFont="1" applyFill="1" applyBorder="1"/>
    <xf numFmtId="0" fontId="27" fillId="12" borderId="39" xfId="0" applyFont="1" applyFill="1" applyBorder="1" applyAlignment="1">
      <alignment horizontal="left"/>
    </xf>
    <xf numFmtId="10" fontId="27" fillId="12" borderId="40" xfId="0" applyNumberFormat="1" applyFont="1" applyFill="1" applyBorder="1" applyProtection="1">
      <protection locked="0"/>
    </xf>
    <xf numFmtId="0" fontId="0" fillId="2" borderId="41" xfId="0" applyFill="1" applyBorder="1" applyAlignment="1">
      <alignment horizontal="left"/>
    </xf>
    <xf numFmtId="10" fontId="27" fillId="12" borderId="37" xfId="0" applyNumberFormat="1" applyFont="1" applyFill="1" applyBorder="1" applyAlignment="1" applyProtection="1">
      <alignment horizontal="right"/>
      <protection locked="0"/>
    </xf>
    <xf numFmtId="14" fontId="27" fillId="12" borderId="37" xfId="0" applyNumberFormat="1" applyFont="1" applyFill="1" applyBorder="1" applyProtection="1">
      <protection locked="0"/>
    </xf>
    <xf numFmtId="14" fontId="27" fillId="12" borderId="42" xfId="0" applyNumberFormat="1" applyFont="1" applyFill="1" applyBorder="1" applyProtection="1">
      <protection locked="0"/>
    </xf>
    <xf numFmtId="0" fontId="29" fillId="2" borderId="0" xfId="0" applyFont="1" applyFill="1"/>
    <xf numFmtId="173" fontId="0" fillId="0" borderId="0" xfId="0" applyNumberFormat="1"/>
    <xf numFmtId="174" fontId="0" fillId="2" borderId="0" xfId="0" applyNumberFormat="1" applyFill="1"/>
    <xf numFmtId="0" fontId="0" fillId="2" borderId="43" xfId="0" applyFill="1" applyBorder="1"/>
    <xf numFmtId="0" fontId="31" fillId="2" borderId="0" xfId="0" applyFont="1" applyFill="1" applyAlignment="1">
      <alignment vertical="top"/>
    </xf>
    <xf numFmtId="0" fontId="32" fillId="2" borderId="0" xfId="0" applyFont="1" applyFill="1" applyAlignment="1">
      <alignment vertical="top"/>
    </xf>
    <xf numFmtId="173" fontId="0" fillId="2" borderId="0" xfId="0" applyNumberFormat="1" applyFill="1"/>
    <xf numFmtId="0" fontId="33" fillId="2" borderId="0" xfId="0" applyFont="1" applyFill="1"/>
    <xf numFmtId="0" fontId="35" fillId="2" borderId="33" xfId="0" applyFont="1" applyFill="1" applyBorder="1" applyAlignment="1">
      <alignment horizontal="right" vertical="center"/>
    </xf>
    <xf numFmtId="166" fontId="35" fillId="2" borderId="3" xfId="0" applyNumberFormat="1" applyFont="1" applyFill="1" applyBorder="1" applyAlignment="1">
      <alignment horizontal="center" vertical="center"/>
    </xf>
    <xf numFmtId="166" fontId="35" fillId="2" borderId="44" xfId="0" applyNumberFormat="1" applyFont="1" applyFill="1" applyBorder="1" applyAlignment="1">
      <alignment horizontal="center" vertical="center"/>
    </xf>
    <xf numFmtId="166" fontId="36" fillId="2" borderId="45" xfId="0" applyNumberFormat="1" applyFont="1" applyFill="1" applyBorder="1" applyAlignment="1">
      <alignment vertical="top"/>
    </xf>
    <xf numFmtId="0" fontId="37" fillId="2" borderId="0" xfId="0" applyFont="1" applyFill="1" applyBorder="1" applyAlignment="1">
      <alignment vertical="top"/>
    </xf>
    <xf numFmtId="0" fontId="35" fillId="6" borderId="39" xfId="0" applyFont="1" applyFill="1" applyBorder="1" applyAlignment="1">
      <alignment horizontal="center" vertical="center" wrapText="1"/>
    </xf>
    <xf numFmtId="166" fontId="35" fillId="6" borderId="39" xfId="0" applyNumberFormat="1" applyFont="1" applyFill="1" applyBorder="1" applyAlignment="1">
      <alignment horizontal="center" vertical="center" wrapText="1"/>
    </xf>
    <xf numFmtId="0" fontId="35" fillId="6" borderId="1" xfId="0" applyFont="1" applyFill="1" applyBorder="1" applyAlignment="1">
      <alignment horizontal="center" wrapText="1"/>
    </xf>
    <xf numFmtId="14" fontId="35" fillId="6" borderId="46" xfId="0" applyNumberFormat="1" applyFont="1" applyFill="1" applyBorder="1" applyAlignment="1">
      <alignment horizontal="center" wrapText="1"/>
    </xf>
    <xf numFmtId="166" fontId="38" fillId="13" borderId="38" xfId="0" applyNumberFormat="1" applyFont="1" applyFill="1" applyBorder="1" applyAlignment="1">
      <alignment horizontal="center" wrapText="1"/>
    </xf>
    <xf numFmtId="166" fontId="0" fillId="13" borderId="39" xfId="0" applyNumberFormat="1" applyFill="1" applyBorder="1" applyAlignment="1">
      <alignment horizontal="center"/>
    </xf>
    <xf numFmtId="14" fontId="35" fillId="6" borderId="1" xfId="0" applyNumberFormat="1" applyFont="1" applyFill="1" applyBorder="1" applyAlignment="1">
      <alignment horizontal="center" wrapText="1"/>
    </xf>
    <xf numFmtId="166" fontId="0" fillId="0" borderId="0" xfId="0" applyNumberFormat="1"/>
    <xf numFmtId="6" fontId="20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4" fillId="14" borderId="46" xfId="0" applyFont="1" applyFill="1" applyBorder="1"/>
    <xf numFmtId="172" fontId="0" fillId="14" borderId="53" xfId="0" applyNumberFormat="1" applyFill="1" applyBorder="1" applyAlignment="1">
      <alignment horizontal="right"/>
    </xf>
    <xf numFmtId="0" fontId="0" fillId="14" borderId="53" xfId="0" applyFill="1" applyBorder="1"/>
    <xf numFmtId="0" fontId="4" fillId="14" borderId="53" xfId="0" applyFont="1" applyFill="1" applyBorder="1"/>
    <xf numFmtId="172" fontId="0" fillId="14" borderId="54" xfId="0" applyNumberFormat="1" applyFill="1" applyBorder="1" applyAlignment="1">
      <alignment horizontal="right"/>
    </xf>
    <xf numFmtId="0" fontId="0" fillId="11" borderId="2" xfId="0" applyFill="1" applyBorder="1"/>
    <xf numFmtId="172" fontId="0" fillId="11" borderId="0" xfId="0" applyNumberFormat="1" applyFill="1" applyBorder="1" applyAlignment="1">
      <alignment horizontal="right"/>
    </xf>
    <xf numFmtId="0" fontId="0" fillId="11" borderId="0" xfId="0" applyFill="1" applyBorder="1"/>
    <xf numFmtId="172" fontId="0" fillId="11" borderId="8" xfId="0" applyNumberFormat="1" applyFill="1" applyBorder="1" applyAlignment="1">
      <alignment horizontal="right"/>
    </xf>
    <xf numFmtId="0" fontId="4" fillId="11" borderId="2" xfId="0" applyFont="1" applyFill="1" applyBorder="1"/>
    <xf numFmtId="172" fontId="4" fillId="11" borderId="34" xfId="0" applyNumberFormat="1" applyFont="1" applyFill="1" applyBorder="1" applyAlignment="1">
      <alignment horizontal="right"/>
    </xf>
    <xf numFmtId="0" fontId="4" fillId="11" borderId="0" xfId="0" applyFont="1" applyFill="1" applyBorder="1"/>
    <xf numFmtId="172" fontId="4" fillId="11" borderId="55" xfId="0" applyNumberFormat="1" applyFont="1" applyFill="1" applyBorder="1" applyAlignment="1">
      <alignment horizontal="right"/>
    </xf>
    <xf numFmtId="0" fontId="0" fillId="11" borderId="56" xfId="0" applyFill="1" applyBorder="1"/>
    <xf numFmtId="0" fontId="0" fillId="11" borderId="34" xfId="0" applyFill="1" applyBorder="1"/>
    <xf numFmtId="0" fontId="0" fillId="11" borderId="55" xfId="0" applyFill="1" applyBorder="1"/>
    <xf numFmtId="166" fontId="0" fillId="13" borderId="39" xfId="12" applyNumberFormat="1" applyFont="1" applyFill="1" applyBorder="1" applyAlignment="1">
      <alignment horizontal="center"/>
    </xf>
    <xf numFmtId="0" fontId="41" fillId="0" borderId="0" xfId="0" applyFont="1"/>
    <xf numFmtId="0" fontId="42" fillId="0" borderId="0" xfId="0" applyFont="1"/>
    <xf numFmtId="0" fontId="16" fillId="16" borderId="2" xfId="0" applyFont="1" applyFill="1" applyBorder="1"/>
    <xf numFmtId="14" fontId="16" fillId="16" borderId="0" xfId="0" applyNumberFormat="1" applyFont="1" applyFill="1" applyBorder="1" applyAlignment="1">
      <alignment horizontal="left"/>
    </xf>
    <xf numFmtId="0" fontId="46" fillId="16" borderId="2" xfId="0" applyFont="1" applyFill="1" applyBorder="1"/>
    <xf numFmtId="172" fontId="18" fillId="16" borderId="0" xfId="0" applyNumberFormat="1" applyFont="1" applyFill="1" applyBorder="1"/>
    <xf numFmtId="0" fontId="18" fillId="16" borderId="8" xfId="0" applyFont="1" applyFill="1" applyBorder="1"/>
    <xf numFmtId="0" fontId="2" fillId="16" borderId="2" xfId="0" applyFont="1" applyFill="1" applyBorder="1"/>
    <xf numFmtId="0" fontId="43" fillId="16" borderId="2" xfId="0" applyFont="1" applyFill="1" applyBorder="1"/>
    <xf numFmtId="0" fontId="46" fillId="16" borderId="2" xfId="0" applyFont="1" applyFill="1" applyBorder="1" applyAlignment="1">
      <alignment horizontal="left"/>
    </xf>
    <xf numFmtId="0" fontId="39" fillId="16" borderId="8" xfId="0" applyFont="1" applyFill="1" applyBorder="1"/>
    <xf numFmtId="0" fontId="18" fillId="16" borderId="2" xfId="0" applyFont="1" applyFill="1" applyBorder="1" applyAlignment="1">
      <alignment horizontal="right"/>
    </xf>
    <xf numFmtId="49" fontId="18" fillId="16" borderId="8" xfId="0" applyNumberFormat="1" applyFont="1" applyFill="1" applyBorder="1"/>
    <xf numFmtId="0" fontId="44" fillId="16" borderId="2" xfId="0" applyFont="1" applyFill="1" applyBorder="1"/>
    <xf numFmtId="0" fontId="39" fillId="16" borderId="8" xfId="0" applyFont="1" applyFill="1" applyBorder="1" applyAlignment="1">
      <alignment vertical="top"/>
    </xf>
    <xf numFmtId="0" fontId="41" fillId="16" borderId="8" xfId="0" applyFont="1" applyFill="1" applyBorder="1"/>
    <xf numFmtId="0" fontId="45" fillId="16" borderId="56" xfId="0" applyFont="1" applyFill="1" applyBorder="1" applyAlignment="1">
      <alignment wrapText="1"/>
    </xf>
    <xf numFmtId="0" fontId="42" fillId="16" borderId="55" xfId="0" applyFont="1" applyFill="1" applyBorder="1"/>
    <xf numFmtId="0" fontId="45" fillId="16" borderId="2" xfId="0" applyFont="1" applyFill="1" applyBorder="1" applyAlignment="1">
      <alignment horizontal="center"/>
    </xf>
    <xf numFmtId="0" fontId="16" fillId="16" borderId="2" xfId="0" applyFont="1" applyFill="1" applyBorder="1" applyAlignment="1">
      <alignment horizontal="center"/>
    </xf>
    <xf numFmtId="42" fontId="40" fillId="16" borderId="34" xfId="0" applyNumberFormat="1" applyFont="1" applyFill="1" applyBorder="1"/>
    <xf numFmtId="172" fontId="18" fillId="16" borderId="63" xfId="0" applyNumberFormat="1" applyFont="1" applyFill="1" applyBorder="1"/>
    <xf numFmtId="0" fontId="47" fillId="16" borderId="2" xfId="0" applyFont="1" applyFill="1" applyBorder="1"/>
    <xf numFmtId="0" fontId="48" fillId="16" borderId="0" xfId="0" applyFont="1" applyFill="1" applyBorder="1"/>
    <xf numFmtId="0" fontId="47" fillId="16" borderId="0" xfId="0" applyFont="1" applyFill="1" applyBorder="1"/>
    <xf numFmtId="0" fontId="47" fillId="16" borderId="8" xfId="0" applyFont="1" applyFill="1" applyBorder="1"/>
    <xf numFmtId="0" fontId="48" fillId="16" borderId="2" xfId="0" applyFont="1" applyFill="1" applyBorder="1"/>
    <xf numFmtId="17" fontId="48" fillId="11" borderId="0" xfId="0" applyNumberFormat="1" applyFont="1" applyFill="1" applyBorder="1" applyProtection="1">
      <protection locked="0"/>
    </xf>
    <xf numFmtId="0" fontId="47" fillId="11" borderId="0" xfId="0" applyFont="1" applyFill="1" applyBorder="1" applyAlignment="1" applyProtection="1">
      <alignment horizontal="center"/>
      <protection locked="0"/>
    </xf>
    <xf numFmtId="16" fontId="47" fillId="16" borderId="2" xfId="0" applyNumberFormat="1" applyFont="1" applyFill="1" applyBorder="1"/>
    <xf numFmtId="172" fontId="48" fillId="11" borderId="0" xfId="0" applyNumberFormat="1" applyFont="1" applyFill="1" applyBorder="1" applyProtection="1">
      <protection locked="0"/>
    </xf>
    <xf numFmtId="172" fontId="48" fillId="16" borderId="0" xfId="0" applyNumberFormat="1" applyFont="1" applyFill="1" applyBorder="1"/>
    <xf numFmtId="3" fontId="48" fillId="16" borderId="0" xfId="0" applyNumberFormat="1" applyFont="1" applyFill="1" applyBorder="1"/>
    <xf numFmtId="0" fontId="48" fillId="16" borderId="8" xfId="0" applyFont="1" applyFill="1" applyBorder="1"/>
    <xf numFmtId="172" fontId="48" fillId="16" borderId="8" xfId="0" applyNumberFormat="1" applyFont="1" applyFill="1" applyBorder="1"/>
    <xf numFmtId="9" fontId="48" fillId="11" borderId="0" xfId="0" applyNumberFormat="1" applyFont="1" applyFill="1" applyBorder="1" applyProtection="1">
      <protection locked="0"/>
    </xf>
    <xf numFmtId="10" fontId="48" fillId="16" borderId="0" xfId="0" applyNumberFormat="1" applyFont="1" applyFill="1" applyBorder="1"/>
    <xf numFmtId="10" fontId="48" fillId="16" borderId="8" xfId="0" applyNumberFormat="1" applyFont="1" applyFill="1" applyBorder="1"/>
    <xf numFmtId="10" fontId="48" fillId="11" borderId="0" xfId="0" applyNumberFormat="1" applyFont="1" applyFill="1" applyBorder="1" applyProtection="1">
      <protection locked="0"/>
    </xf>
    <xf numFmtId="0" fontId="47" fillId="16" borderId="0" xfId="0" applyFont="1" applyFill="1" applyBorder="1" applyAlignment="1">
      <alignment horizontal="center"/>
    </xf>
    <xf numFmtId="172" fontId="47" fillId="16" borderId="0" xfId="0" applyNumberFormat="1" applyFont="1" applyFill="1" applyBorder="1"/>
    <xf numFmtId="166" fontId="47" fillId="16" borderId="0" xfId="0" applyNumberFormat="1" applyFont="1" applyFill="1" applyBorder="1"/>
    <xf numFmtId="172" fontId="47" fillId="11" borderId="0" xfId="0" applyNumberFormat="1" applyFont="1" applyFill="1" applyBorder="1" applyProtection="1">
      <protection locked="0"/>
    </xf>
    <xf numFmtId="10" fontId="48" fillId="16" borderId="34" xfId="0" applyNumberFormat="1" applyFont="1" applyFill="1" applyBorder="1"/>
    <xf numFmtId="172" fontId="48" fillId="16" borderId="34" xfId="0" applyNumberFormat="1" applyFont="1" applyFill="1" applyBorder="1"/>
    <xf numFmtId="0" fontId="1" fillId="18" borderId="0" xfId="0" applyFont="1" applyFill="1"/>
    <xf numFmtId="0" fontId="1" fillId="0" borderId="0" xfId="0" applyFont="1"/>
    <xf numFmtId="0" fontId="51" fillId="0" borderId="0" xfId="0" applyFont="1"/>
    <xf numFmtId="0" fontId="52" fillId="0" borderId="0" xfId="0" applyFont="1"/>
    <xf numFmtId="0" fontId="52" fillId="0" borderId="0" xfId="0" applyFont="1" applyAlignment="1">
      <alignment horizontal="right"/>
    </xf>
    <xf numFmtId="0" fontId="53" fillId="0" borderId="0" xfId="0" applyFont="1"/>
    <xf numFmtId="0" fontId="53" fillId="0" borderId="67" xfId="0" applyFont="1" applyBorder="1"/>
    <xf numFmtId="0" fontId="55" fillId="0" borderId="0" xfId="0" applyFont="1" applyAlignment="1">
      <alignment horizontal="right" vertical="top"/>
    </xf>
    <xf numFmtId="0" fontId="54" fillId="0" borderId="0" xfId="0" applyFont="1"/>
    <xf numFmtId="0" fontId="54" fillId="0" borderId="0" xfId="0" applyFont="1" applyAlignment="1">
      <alignment horizontal="right" indent="1"/>
    </xf>
    <xf numFmtId="0" fontId="56" fillId="17" borderId="66" xfId="0" applyFont="1" applyFill="1" applyBorder="1" applyAlignment="1" applyProtection="1">
      <alignment horizontal="center" vertical="center"/>
      <protection locked="0"/>
    </xf>
    <xf numFmtId="0" fontId="56" fillId="0" borderId="0" xfId="0" applyFont="1"/>
    <xf numFmtId="0" fontId="56" fillId="0" borderId="0" xfId="0" applyFont="1" applyAlignment="1">
      <alignment horizontal="center"/>
    </xf>
    <xf numFmtId="1" fontId="56" fillId="17" borderId="66" xfId="0" applyNumberFormat="1" applyFont="1" applyFill="1" applyBorder="1" applyAlignment="1" applyProtection="1">
      <alignment horizontal="center" vertical="center"/>
      <protection locked="0"/>
    </xf>
    <xf numFmtId="0" fontId="55" fillId="0" borderId="0" xfId="0" applyFont="1" applyAlignment="1">
      <alignment horizontal="right" vertical="top" indent="1"/>
    </xf>
    <xf numFmtId="0" fontId="56" fillId="0" borderId="0" xfId="0" applyFont="1" applyBorder="1" applyAlignment="1">
      <alignment horizontal="center" vertical="center"/>
    </xf>
    <xf numFmtId="0" fontId="53" fillId="0" borderId="0" xfId="0" applyFont="1" applyAlignment="1">
      <alignment horizontal="right" indent="1"/>
    </xf>
    <xf numFmtId="0" fontId="54" fillId="0" borderId="0" xfId="0" applyFont="1" applyAlignment="1">
      <alignment horizontal="center"/>
    </xf>
    <xf numFmtId="1" fontId="54" fillId="0" borderId="0" xfId="0" applyNumberFormat="1" applyFont="1" applyAlignment="1">
      <alignment horizontal="center"/>
    </xf>
    <xf numFmtId="6" fontId="56" fillId="0" borderId="0" xfId="0" applyNumberFormat="1" applyFont="1" applyAlignment="1">
      <alignment horizontal="center"/>
    </xf>
    <xf numFmtId="0" fontId="57" fillId="0" borderId="0" xfId="0" applyFont="1"/>
    <xf numFmtId="3" fontId="54" fillId="0" borderId="0" xfId="0" applyNumberFormat="1" applyFont="1" applyAlignment="1">
      <alignment horizontal="center"/>
    </xf>
    <xf numFmtId="0" fontId="58" fillId="18" borderId="0" xfId="0" applyFont="1" applyFill="1"/>
    <xf numFmtId="3" fontId="58" fillId="18" borderId="0" xfId="0" applyNumberFormat="1" applyFont="1" applyFill="1" applyAlignment="1">
      <alignment horizontal="center"/>
    </xf>
    <xf numFmtId="0" fontId="58" fillId="18" borderId="0" xfId="0" applyFont="1" applyFill="1" applyAlignment="1">
      <alignment horizontal="center"/>
    </xf>
    <xf numFmtId="0" fontId="59" fillId="18" borderId="0" xfId="0" applyFont="1" applyFill="1" applyAlignment="1">
      <alignment horizontal="center"/>
    </xf>
    <xf numFmtId="0" fontId="60" fillId="18" borderId="0" xfId="0" applyFont="1" applyFill="1" applyAlignment="1">
      <alignment horizontal="right" indent="1"/>
    </xf>
    <xf numFmtId="172" fontId="61" fillId="18" borderId="0" xfId="0" applyNumberFormat="1" applyFont="1" applyFill="1" applyAlignment="1">
      <alignment horizontal="center"/>
    </xf>
    <xf numFmtId="172" fontId="60" fillId="18" borderId="0" xfId="0" applyNumberFormat="1" applyFont="1" applyFill="1"/>
    <xf numFmtId="0" fontId="16" fillId="0" borderId="0" xfId="0" applyFont="1"/>
    <xf numFmtId="0" fontId="62" fillId="0" borderId="0" xfId="0" applyFont="1"/>
    <xf numFmtId="0" fontId="63" fillId="0" borderId="0" xfId="0" applyFont="1"/>
    <xf numFmtId="10" fontId="62" fillId="0" borderId="0" xfId="0" applyNumberFormat="1" applyFont="1" applyAlignment="1">
      <alignment horizontal="center"/>
    </xf>
    <xf numFmtId="0" fontId="62" fillId="0" borderId="0" xfId="0" applyFont="1" applyAlignment="1">
      <alignment horizontal="center"/>
    </xf>
    <xf numFmtId="9" fontId="62" fillId="0" borderId="0" xfId="0" applyNumberFormat="1" applyFont="1"/>
    <xf numFmtId="172" fontId="62" fillId="0" borderId="0" xfId="0" applyNumberFormat="1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1" fontId="62" fillId="15" borderId="0" xfId="0" applyNumberFormat="1" applyFont="1" applyFill="1" applyAlignment="1">
      <alignment horizontal="right"/>
    </xf>
    <xf numFmtId="0" fontId="62" fillId="15" borderId="0" xfId="0" applyFont="1" applyFill="1"/>
    <xf numFmtId="0" fontId="62" fillId="15" borderId="0" xfId="0" applyFont="1" applyFill="1" applyAlignment="1">
      <alignment horizontal="right"/>
    </xf>
    <xf numFmtId="171" fontId="62" fillId="15" borderId="0" xfId="0" applyNumberFormat="1" applyFont="1" applyFill="1"/>
    <xf numFmtId="17" fontId="62" fillId="15" borderId="0" xfId="0" applyNumberFormat="1" applyFont="1" applyFill="1" applyAlignment="1">
      <alignment horizontal="right"/>
    </xf>
    <xf numFmtId="9" fontId="62" fillId="15" borderId="0" xfId="0" applyNumberFormat="1" applyFont="1" applyFill="1"/>
    <xf numFmtId="42" fontId="62" fillId="15" borderId="0" xfId="0" applyNumberFormat="1" applyFont="1" applyFill="1"/>
    <xf numFmtId="42" fontId="62" fillId="0" borderId="0" xfId="0" applyNumberFormat="1" applyFont="1"/>
    <xf numFmtId="10" fontId="62" fillId="15" borderId="0" xfId="0" applyNumberFormat="1" applyFont="1" applyFill="1"/>
    <xf numFmtId="0" fontId="62" fillId="10" borderId="8" xfId="0" applyFont="1" applyFill="1" applyBorder="1"/>
    <xf numFmtId="6" fontId="62" fillId="15" borderId="0" xfId="0" applyNumberFormat="1" applyFont="1" applyFill="1"/>
    <xf numFmtId="6" fontId="62" fillId="0" borderId="0" xfId="0" applyNumberFormat="1" applyFont="1"/>
    <xf numFmtId="6" fontId="67" fillId="0" borderId="0" xfId="0" applyNumberFormat="1" applyFont="1" applyAlignment="1">
      <alignment horizontal="left"/>
    </xf>
    <xf numFmtId="0" fontId="62" fillId="0" borderId="0" xfId="0" applyFont="1" applyAlignment="1">
      <alignment horizontal="left"/>
    </xf>
    <xf numFmtId="0" fontId="64" fillId="14" borderId="46" xfId="0" applyFont="1" applyFill="1" applyBorder="1"/>
    <xf numFmtId="172" fontId="62" fillId="14" borderId="53" xfId="0" applyNumberFormat="1" applyFont="1" applyFill="1" applyBorder="1" applyAlignment="1">
      <alignment horizontal="right"/>
    </xf>
    <xf numFmtId="0" fontId="64" fillId="14" borderId="53" xfId="0" applyFont="1" applyFill="1" applyBorder="1"/>
    <xf numFmtId="172" fontId="62" fillId="14" borderId="54" xfId="0" applyNumberFormat="1" applyFont="1" applyFill="1" applyBorder="1" applyAlignment="1">
      <alignment horizontal="right"/>
    </xf>
    <xf numFmtId="0" fontId="62" fillId="15" borderId="2" xfId="0" applyFont="1" applyFill="1" applyBorder="1"/>
    <xf numFmtId="172" fontId="62" fillId="15" borderId="0" xfId="0" applyNumberFormat="1" applyFont="1" applyFill="1" applyBorder="1" applyAlignment="1">
      <alignment horizontal="right"/>
    </xf>
    <xf numFmtId="0" fontId="62" fillId="15" borderId="0" xfId="0" applyFont="1" applyFill="1" applyBorder="1"/>
    <xf numFmtId="172" fontId="62" fillId="15" borderId="8" xfId="0" applyNumberFormat="1" applyFont="1" applyFill="1" applyBorder="1" applyAlignment="1">
      <alignment horizontal="right"/>
    </xf>
    <xf numFmtId="0" fontId="62" fillId="0" borderId="2" xfId="0" applyFont="1" applyBorder="1"/>
    <xf numFmtId="172" fontId="62" fillId="0" borderId="0" xfId="0" applyNumberFormat="1" applyFont="1" applyBorder="1" applyAlignment="1">
      <alignment horizontal="right"/>
    </xf>
    <xf numFmtId="0" fontId="62" fillId="0" borderId="0" xfId="0" applyFont="1" applyBorder="1"/>
    <xf numFmtId="172" fontId="62" fillId="0" borderId="8" xfId="0" applyNumberFormat="1" applyFont="1" applyBorder="1" applyAlignment="1">
      <alignment horizontal="right"/>
    </xf>
    <xf numFmtId="0" fontId="64" fillId="0" borderId="2" xfId="0" applyFont="1" applyBorder="1"/>
    <xf numFmtId="172" fontId="64" fillId="0" borderId="34" xfId="0" applyNumberFormat="1" applyFont="1" applyBorder="1" applyAlignment="1">
      <alignment horizontal="right"/>
    </xf>
    <xf numFmtId="0" fontId="64" fillId="0" borderId="0" xfId="0" applyFont="1" applyBorder="1"/>
    <xf numFmtId="172" fontId="64" fillId="0" borderId="55" xfId="0" applyNumberFormat="1" applyFont="1" applyBorder="1" applyAlignment="1">
      <alignment horizontal="right"/>
    </xf>
    <xf numFmtId="0" fontId="68" fillId="0" borderId="0" xfId="0" applyFont="1"/>
    <xf numFmtId="0" fontId="69" fillId="0" borderId="0" xfId="0" applyFont="1"/>
    <xf numFmtId="0" fontId="62" fillId="0" borderId="0" xfId="0" applyFont="1" applyAlignment="1">
      <alignment horizontal="right"/>
    </xf>
    <xf numFmtId="171" fontId="62" fillId="0" borderId="0" xfId="0" applyNumberFormat="1" applyFont="1"/>
    <xf numFmtId="17" fontId="62" fillId="0" borderId="0" xfId="0" applyNumberFormat="1" applyFont="1" applyAlignment="1">
      <alignment horizontal="right"/>
    </xf>
    <xf numFmtId="9" fontId="62" fillId="11" borderId="0" xfId="0" applyNumberFormat="1" applyFont="1" applyFill="1"/>
    <xf numFmtId="42" fontId="62" fillId="11" borderId="0" xfId="0" applyNumberFormat="1" applyFont="1" applyFill="1"/>
    <xf numFmtId="10" fontId="62" fillId="0" borderId="0" xfId="0" applyNumberFormat="1" applyFont="1"/>
    <xf numFmtId="6" fontId="62" fillId="11" borderId="0" xfId="0" applyNumberFormat="1" applyFont="1" applyFill="1"/>
    <xf numFmtId="0" fontId="62" fillId="11" borderId="0" xfId="0" applyFont="1" applyFill="1"/>
    <xf numFmtId="166" fontId="62" fillId="11" borderId="0" xfId="0" applyNumberFormat="1" applyFont="1" applyFill="1"/>
    <xf numFmtId="0" fontId="64" fillId="0" borderId="61" xfId="0" applyFont="1" applyBorder="1" applyAlignment="1">
      <alignment horizontal="center"/>
    </xf>
    <xf numFmtId="0" fontId="64" fillId="0" borderId="62" xfId="0" applyFont="1" applyBorder="1" applyAlignment="1">
      <alignment horizontal="center"/>
    </xf>
    <xf numFmtId="0" fontId="64" fillId="0" borderId="50" xfId="0" applyFont="1" applyBorder="1" applyAlignment="1">
      <alignment horizontal="center"/>
    </xf>
    <xf numFmtId="0" fontId="64" fillId="0" borderId="59" xfId="0" applyFont="1" applyBorder="1" applyAlignment="1">
      <alignment horizontal="center"/>
    </xf>
    <xf numFmtId="175" fontId="62" fillId="0" borderId="60" xfId="0" applyNumberFormat="1" applyFont="1" applyBorder="1"/>
    <xf numFmtId="175" fontId="62" fillId="0" borderId="57" xfId="0" applyNumberFormat="1" applyFont="1" applyBorder="1"/>
    <xf numFmtId="175" fontId="62" fillId="0" borderId="37" xfId="0" applyNumberFormat="1" applyFont="1" applyBorder="1"/>
    <xf numFmtId="175" fontId="62" fillId="0" borderId="0" xfId="0" applyNumberFormat="1" applyFont="1" applyBorder="1"/>
    <xf numFmtId="42" fontId="62" fillId="0" borderId="52" xfId="0" applyNumberFormat="1" applyFont="1" applyBorder="1"/>
    <xf numFmtId="0" fontId="65" fillId="0" borderId="0" xfId="0" applyFont="1" applyAlignment="1">
      <alignment horizontal="center"/>
    </xf>
    <xf numFmtId="0" fontId="65" fillId="19" borderId="0" xfId="0" applyFont="1" applyFill="1" applyAlignment="1">
      <alignment horizontal="center"/>
    </xf>
    <xf numFmtId="0" fontId="70" fillId="20" borderId="0" xfId="0" applyFont="1" applyFill="1" applyAlignment="1">
      <alignment horizontal="center"/>
    </xf>
    <xf numFmtId="14" fontId="65" fillId="0" borderId="0" xfId="0" applyNumberFormat="1" applyFont="1" applyAlignment="1">
      <alignment horizontal="center"/>
    </xf>
    <xf numFmtId="0" fontId="70" fillId="0" borderId="0" xfId="0" applyFont="1"/>
    <xf numFmtId="14" fontId="65" fillId="19" borderId="0" xfId="0" applyNumberFormat="1" applyFont="1" applyFill="1" applyAlignment="1">
      <alignment horizontal="center"/>
    </xf>
    <xf numFmtId="17" fontId="65" fillId="0" borderId="0" xfId="0" applyNumberFormat="1" applyFont="1" applyAlignment="1">
      <alignment horizontal="center"/>
    </xf>
    <xf numFmtId="0" fontId="70" fillId="0" borderId="0" xfId="0" applyFont="1" applyAlignment="1">
      <alignment horizontal="center"/>
    </xf>
    <xf numFmtId="0" fontId="70" fillId="19" borderId="0" xfId="0" applyFont="1" applyFill="1" applyAlignment="1">
      <alignment horizontal="center"/>
    </xf>
    <xf numFmtId="0" fontId="70" fillId="19" borderId="0" xfId="0" applyFont="1" applyFill="1"/>
    <xf numFmtId="3" fontId="70" fillId="0" borderId="0" xfId="0" applyNumberFormat="1" applyFont="1"/>
    <xf numFmtId="3" fontId="70" fillId="19" borderId="0" xfId="0" applyNumberFormat="1" applyFont="1" applyFill="1"/>
    <xf numFmtId="3" fontId="65" fillId="0" borderId="0" xfId="0" applyNumberFormat="1" applyFont="1"/>
    <xf numFmtId="3" fontId="65" fillId="19" borderId="0" xfId="0" applyNumberFormat="1" applyFont="1" applyFill="1"/>
    <xf numFmtId="3" fontId="70" fillId="0" borderId="34" xfId="0" applyNumberFormat="1" applyFont="1" applyBorder="1"/>
    <xf numFmtId="3" fontId="70" fillId="19" borderId="34" xfId="0" applyNumberFormat="1" applyFont="1" applyFill="1" applyBorder="1"/>
    <xf numFmtId="3" fontId="65" fillId="0" borderId="34" xfId="0" applyNumberFormat="1" applyFont="1" applyBorder="1"/>
    <xf numFmtId="3" fontId="70" fillId="0" borderId="0" xfId="0" applyNumberFormat="1" applyFont="1" applyAlignment="1">
      <alignment horizontal="right"/>
    </xf>
    <xf numFmtId="3" fontId="65" fillId="0" borderId="35" xfId="0" applyNumberFormat="1" applyFont="1" applyBorder="1"/>
    <xf numFmtId="3" fontId="65" fillId="19" borderId="35" xfId="0" applyNumberFormat="1" applyFont="1" applyFill="1" applyBorder="1"/>
    <xf numFmtId="0" fontId="71" fillId="0" borderId="0" xfId="0" applyFont="1"/>
    <xf numFmtId="0" fontId="72" fillId="0" borderId="0" xfId="0" applyFont="1" applyAlignment="1">
      <alignment horizontal="right"/>
    </xf>
    <xf numFmtId="0" fontId="73" fillId="0" borderId="0" xfId="0" applyFont="1"/>
    <xf numFmtId="3" fontId="74" fillId="0" borderId="0" xfId="0" applyNumberFormat="1" applyFont="1"/>
    <xf numFmtId="3" fontId="73" fillId="0" borderId="0" xfId="0" applyNumberFormat="1" applyFont="1"/>
    <xf numFmtId="3" fontId="74" fillId="19" borderId="0" xfId="0" applyNumberFormat="1" applyFont="1" applyFill="1"/>
    <xf numFmtId="3" fontId="75" fillId="0" borderId="0" xfId="0" applyNumberFormat="1" applyFont="1" applyAlignment="1">
      <alignment horizontal="center"/>
    </xf>
    <xf numFmtId="3" fontId="76" fillId="0" borderId="0" xfId="0" applyNumberFormat="1" applyFont="1"/>
    <xf numFmtId="0" fontId="73" fillId="20" borderId="0" xfId="0" applyFont="1" applyFill="1" applyAlignment="1">
      <alignment horizontal="center"/>
    </xf>
    <xf numFmtId="0" fontId="62" fillId="2" borderId="0" xfId="0" applyFont="1" applyFill="1"/>
    <xf numFmtId="0" fontId="62" fillId="2" borderId="0" xfId="0" applyFont="1" applyFill="1" applyBorder="1"/>
    <xf numFmtId="9" fontId="77" fillId="0" borderId="0" xfId="0" applyNumberFormat="1" applyFont="1"/>
    <xf numFmtId="14" fontId="80" fillId="2" borderId="0" xfId="0" applyNumberFormat="1" applyFont="1" applyFill="1"/>
    <xf numFmtId="0" fontId="62" fillId="2" borderId="0" xfId="0" applyFont="1" applyFill="1" applyAlignment="1">
      <alignment horizontal="right"/>
    </xf>
    <xf numFmtId="0" fontId="81" fillId="2" borderId="0" xfId="0" applyFont="1" applyFill="1" applyBorder="1"/>
    <xf numFmtId="172" fontId="79" fillId="12" borderId="37" xfId="0" applyNumberFormat="1" applyFont="1" applyFill="1" applyBorder="1" applyProtection="1">
      <protection locked="0"/>
    </xf>
    <xf numFmtId="169" fontId="79" fillId="6" borderId="37" xfId="0" applyNumberFormat="1" applyFont="1" applyFill="1" applyBorder="1"/>
    <xf numFmtId="0" fontId="62" fillId="2" borderId="38" xfId="0" applyFont="1" applyFill="1" applyBorder="1"/>
    <xf numFmtId="0" fontId="64" fillId="12" borderId="37" xfId="0" applyFont="1" applyFill="1" applyBorder="1" applyProtection="1">
      <protection locked="0"/>
    </xf>
    <xf numFmtId="166" fontId="79" fillId="6" borderId="37" xfId="0" applyNumberFormat="1" applyFont="1" applyFill="1" applyBorder="1"/>
    <xf numFmtId="0" fontId="79" fillId="12" borderId="39" xfId="0" applyFont="1" applyFill="1" applyBorder="1" applyAlignment="1">
      <alignment horizontal="left"/>
    </xf>
    <xf numFmtId="10" fontId="79" fillId="12" borderId="40" xfId="0" applyNumberFormat="1" applyFont="1" applyFill="1" applyBorder="1" applyProtection="1">
      <protection locked="0"/>
    </xf>
    <xf numFmtId="0" fontId="62" fillId="2" borderId="41" xfId="0" applyFont="1" applyFill="1" applyBorder="1" applyAlignment="1">
      <alignment horizontal="left"/>
    </xf>
    <xf numFmtId="10" fontId="79" fillId="12" borderId="37" xfId="0" applyNumberFormat="1" applyFont="1" applyFill="1" applyBorder="1" applyAlignment="1" applyProtection="1">
      <alignment horizontal="right"/>
      <protection locked="0"/>
    </xf>
    <xf numFmtId="14" fontId="79" fillId="12" borderId="37" xfId="0" applyNumberFormat="1" applyFont="1" applyFill="1" applyBorder="1" applyProtection="1">
      <protection locked="0"/>
    </xf>
    <xf numFmtId="14" fontId="79" fillId="12" borderId="42" xfId="0" applyNumberFormat="1" applyFont="1" applyFill="1" applyBorder="1" applyProtection="1">
      <protection locked="0"/>
    </xf>
    <xf numFmtId="0" fontId="81" fillId="2" borderId="0" xfId="0" applyFont="1" applyFill="1"/>
    <xf numFmtId="174" fontId="62" fillId="2" borderId="0" xfId="0" applyNumberFormat="1" applyFont="1" applyFill="1"/>
    <xf numFmtId="0" fontId="62" fillId="2" borderId="43" xfId="0" applyFont="1" applyFill="1" applyBorder="1"/>
    <xf numFmtId="0" fontId="66" fillId="2" borderId="0" xfId="0" applyFont="1" applyFill="1" applyAlignment="1">
      <alignment vertical="top"/>
    </xf>
    <xf numFmtId="0" fontId="82" fillId="2" borderId="0" xfId="0" applyFont="1" applyFill="1" applyAlignment="1">
      <alignment vertical="top"/>
    </xf>
    <xf numFmtId="173" fontId="62" fillId="2" borderId="0" xfId="0" applyNumberFormat="1" applyFont="1" applyFill="1"/>
    <xf numFmtId="0" fontId="83" fillId="2" borderId="0" xfId="0" applyFont="1" applyFill="1"/>
    <xf numFmtId="0" fontId="47" fillId="2" borderId="33" xfId="0" applyFont="1" applyFill="1" applyBorder="1" applyAlignment="1">
      <alignment horizontal="right" vertical="center"/>
    </xf>
    <xf numFmtId="166" fontId="47" fillId="2" borderId="3" xfId="0" applyNumberFormat="1" applyFont="1" applyFill="1" applyBorder="1" applyAlignment="1">
      <alignment horizontal="center" vertical="center"/>
    </xf>
    <xf numFmtId="166" fontId="47" fillId="2" borderId="44" xfId="0" applyNumberFormat="1" applyFont="1" applyFill="1" applyBorder="1" applyAlignment="1">
      <alignment horizontal="center" vertical="center"/>
    </xf>
    <xf numFmtId="166" fontId="65" fillId="2" borderId="45" xfId="0" applyNumberFormat="1" applyFont="1" applyFill="1" applyBorder="1" applyAlignment="1">
      <alignment vertical="top"/>
    </xf>
    <xf numFmtId="0" fontId="70" fillId="2" borderId="0" xfId="0" applyFont="1" applyFill="1" applyBorder="1" applyAlignment="1">
      <alignment vertical="top"/>
    </xf>
    <xf numFmtId="0" fontId="47" fillId="6" borderId="39" xfId="0" applyFont="1" applyFill="1" applyBorder="1" applyAlignment="1">
      <alignment horizontal="center" vertical="center" wrapText="1"/>
    </xf>
    <xf numFmtId="166" fontId="47" fillId="6" borderId="39" xfId="0" applyNumberFormat="1" applyFont="1" applyFill="1" applyBorder="1" applyAlignment="1">
      <alignment horizontal="center" vertical="center" wrapText="1"/>
    </xf>
    <xf numFmtId="0" fontId="47" fillId="6" borderId="1" xfId="0" applyFont="1" applyFill="1" applyBorder="1" applyAlignment="1">
      <alignment horizontal="center" wrapText="1"/>
    </xf>
    <xf numFmtId="14" fontId="47" fillId="6" borderId="46" xfId="0" applyNumberFormat="1" applyFont="1" applyFill="1" applyBorder="1" applyAlignment="1">
      <alignment horizontal="center" wrapText="1"/>
    </xf>
    <xf numFmtId="166" fontId="48" fillId="13" borderId="38" xfId="0" applyNumberFormat="1" applyFont="1" applyFill="1" applyBorder="1" applyAlignment="1">
      <alignment horizontal="center" wrapText="1"/>
    </xf>
    <xf numFmtId="166" fontId="62" fillId="13" borderId="39" xfId="0" applyNumberFormat="1" applyFont="1" applyFill="1" applyBorder="1" applyAlignment="1">
      <alignment horizontal="center"/>
    </xf>
    <xf numFmtId="14" fontId="47" fillId="6" borderId="1" xfId="0" applyNumberFormat="1" applyFont="1" applyFill="1" applyBorder="1" applyAlignment="1">
      <alignment horizontal="center" wrapText="1"/>
    </xf>
    <xf numFmtId="166" fontId="62" fillId="13" borderId="39" xfId="12" applyNumberFormat="1" applyFont="1" applyFill="1" applyBorder="1" applyAlignment="1">
      <alignment horizontal="center"/>
    </xf>
    <xf numFmtId="0" fontId="62" fillId="16" borderId="8" xfId="0" applyFont="1" applyFill="1" applyBorder="1"/>
    <xf numFmtId="0" fontId="62" fillId="16" borderId="2" xfId="0" applyFont="1" applyFill="1" applyBorder="1"/>
    <xf numFmtId="172" fontId="62" fillId="16" borderId="0" xfId="0" applyNumberFormat="1" applyFont="1" applyFill="1" applyBorder="1"/>
    <xf numFmtId="172" fontId="2" fillId="16" borderId="0" xfId="0" applyNumberFormat="1" applyFont="1" applyFill="1" applyBorder="1"/>
    <xf numFmtId="0" fontId="2" fillId="16" borderId="8" xfId="0" applyFont="1" applyFill="1" applyBorder="1"/>
    <xf numFmtId="172" fontId="62" fillId="16" borderId="52" xfId="0" applyNumberFormat="1" applyFont="1" applyFill="1" applyBorder="1"/>
    <xf numFmtId="172" fontId="62" fillId="16" borderId="72" xfId="0" applyNumberFormat="1" applyFont="1" applyFill="1" applyBorder="1"/>
    <xf numFmtId="3" fontId="64" fillId="16" borderId="39" xfId="0" applyNumberFormat="1" applyFont="1" applyFill="1" applyBorder="1" applyAlignment="1">
      <alignment horizontal="center"/>
    </xf>
    <xf numFmtId="0" fontId="62" fillId="16" borderId="0" xfId="0" applyFont="1" applyFill="1" applyBorder="1"/>
    <xf numFmtId="0" fontId="86" fillId="21" borderId="0" xfId="0" applyFont="1" applyFill="1" applyBorder="1"/>
    <xf numFmtId="0" fontId="87" fillId="22" borderId="74" xfId="0" applyFont="1" applyFill="1" applyBorder="1"/>
    <xf numFmtId="179" fontId="87" fillId="22" borderId="74" xfId="0" applyNumberFormat="1" applyFont="1" applyFill="1" applyBorder="1"/>
    <xf numFmtId="176" fontId="87" fillId="22" borderId="74" xfId="0" applyNumberFormat="1" applyFont="1" applyFill="1" applyBorder="1"/>
    <xf numFmtId="180" fontId="87" fillId="0" borderId="0" xfId="0" applyNumberFormat="1" applyFont="1"/>
    <xf numFmtId="0" fontId="87" fillId="0" borderId="74" xfId="0" applyFont="1" applyBorder="1"/>
    <xf numFmtId="180" fontId="87" fillId="0" borderId="74" xfId="0" applyNumberFormat="1" applyFont="1" applyBorder="1"/>
    <xf numFmtId="0" fontId="88" fillId="0" borderId="0" xfId="0" applyFont="1"/>
    <xf numFmtId="180" fontId="88" fillId="0" borderId="0" xfId="0" applyNumberFormat="1" applyFont="1"/>
    <xf numFmtId="0" fontId="87" fillId="0" borderId="0" xfId="0" applyFont="1" applyAlignment="1">
      <alignment horizontal="left"/>
    </xf>
    <xf numFmtId="0" fontId="88" fillId="23" borderId="75" xfId="0" applyFont="1" applyFill="1" applyBorder="1"/>
    <xf numFmtId="180" fontId="88" fillId="23" borderId="75" xfId="0" applyNumberFormat="1" applyFont="1" applyFill="1" applyBorder="1"/>
    <xf numFmtId="0" fontId="87" fillId="24" borderId="0" xfId="0" applyFont="1" applyFill="1" applyBorder="1"/>
    <xf numFmtId="178" fontId="87" fillId="24" borderId="0" xfId="0" applyNumberFormat="1" applyFont="1" applyFill="1" applyBorder="1"/>
    <xf numFmtId="0" fontId="89" fillId="9" borderId="0" xfId="0" applyFont="1" applyFill="1"/>
    <xf numFmtId="0" fontId="90" fillId="0" borderId="0" xfId="0" applyFont="1" applyAlignment="1">
      <alignment horizontal="left" wrapText="1"/>
    </xf>
    <xf numFmtId="0" fontId="89" fillId="0" borderId="0" xfId="0" applyFont="1"/>
    <xf numFmtId="0" fontId="93" fillId="9" borderId="79" xfId="0" applyFont="1" applyFill="1" applyBorder="1" applyAlignment="1" applyProtection="1">
      <alignment horizontal="center" vertical="center" wrapText="1"/>
      <protection locked="0"/>
    </xf>
    <xf numFmtId="16" fontId="93" fillId="9" borderId="81" xfId="0" applyNumberFormat="1" applyFont="1" applyFill="1" applyBorder="1"/>
    <xf numFmtId="49" fontId="94" fillId="9" borderId="82" xfId="0" applyNumberFormat="1" applyFont="1" applyFill="1" applyBorder="1" applyAlignment="1">
      <alignment horizontal="center"/>
    </xf>
    <xf numFmtId="0" fontId="94" fillId="20" borderId="61" xfId="0" applyFont="1" applyFill="1" applyBorder="1"/>
    <xf numFmtId="0" fontId="77" fillId="0" borderId="85" xfId="0" applyFont="1" applyBorder="1" applyAlignment="1">
      <alignment horizontal="left"/>
    </xf>
    <xf numFmtId="181" fontId="89" fillId="0" borderId="86" xfId="0" applyNumberFormat="1" applyFont="1" applyBorder="1"/>
    <xf numFmtId="181" fontId="89" fillId="0" borderId="89" xfId="0" applyNumberFormat="1" applyFont="1" applyBorder="1"/>
    <xf numFmtId="0" fontId="77" fillId="0" borderId="94" xfId="0" applyFont="1" applyBorder="1" applyAlignment="1">
      <alignment horizontal="left"/>
    </xf>
    <xf numFmtId="0" fontId="77" fillId="0" borderId="0" xfId="0" applyFont="1"/>
    <xf numFmtId="181" fontId="89" fillId="0" borderId="85" xfId="0" applyNumberFormat="1" applyFont="1" applyBorder="1"/>
    <xf numFmtId="0" fontId="89" fillId="0" borderId="94" xfId="0" applyFont="1" applyBorder="1"/>
    <xf numFmtId="0" fontId="89" fillId="9" borderId="94" xfId="0" applyFont="1" applyFill="1" applyBorder="1" applyProtection="1">
      <protection locked="0"/>
    </xf>
    <xf numFmtId="0" fontId="94" fillId="9" borderId="60" xfId="0" applyFont="1" applyFill="1" applyBorder="1" applyProtection="1">
      <protection locked="0"/>
    </xf>
    <xf numFmtId="0" fontId="77" fillId="9" borderId="0" xfId="0" applyFont="1" applyFill="1"/>
    <xf numFmtId="164" fontId="89" fillId="0" borderId="57" xfId="12" applyFont="1" applyBorder="1"/>
    <xf numFmtId="181" fontId="89" fillId="0" borderId="83" xfId="0" applyNumberFormat="1" applyFont="1" applyBorder="1"/>
    <xf numFmtId="0" fontId="77" fillId="0" borderId="87" xfId="0" applyFont="1" applyBorder="1" applyAlignment="1">
      <alignment horizontal="left"/>
    </xf>
    <xf numFmtId="181" fontId="89" fillId="0" borderId="95" xfId="0" applyNumberFormat="1" applyFont="1" applyBorder="1"/>
    <xf numFmtId="49" fontId="94" fillId="9" borderId="31" xfId="0" applyNumberFormat="1" applyFont="1" applyFill="1" applyBorder="1" applyAlignment="1">
      <alignment horizontal="center"/>
    </xf>
    <xf numFmtId="0" fontId="94" fillId="20" borderId="47" xfId="0" applyFont="1" applyFill="1" applyBorder="1"/>
    <xf numFmtId="16" fontId="77" fillId="0" borderId="94" xfId="0" applyNumberFormat="1" applyFont="1" applyBorder="1" applyAlignment="1">
      <alignment horizontal="left"/>
    </xf>
    <xf numFmtId="16" fontId="77" fillId="9" borderId="81" xfId="0" applyNumberFormat="1" applyFont="1" applyFill="1" applyBorder="1"/>
    <xf numFmtId="0" fontId="77" fillId="20" borderId="81" xfId="0" applyFont="1" applyFill="1" applyBorder="1" applyAlignment="1">
      <alignment horizontal="left"/>
    </xf>
    <xf numFmtId="181" fontId="89" fillId="20" borderId="93" xfId="0" applyNumberFormat="1" applyFont="1" applyFill="1" applyBorder="1"/>
    <xf numFmtId="0" fontId="77" fillId="20" borderId="60" xfId="0" applyFont="1" applyFill="1" applyBorder="1" applyAlignment="1">
      <alignment horizontal="left"/>
    </xf>
    <xf numFmtId="181" fontId="89" fillId="20" borderId="83" xfId="0" applyNumberFormat="1" applyFont="1" applyFill="1" applyBorder="1"/>
    <xf numFmtId="0" fontId="77" fillId="20" borderId="85" xfId="0" applyFont="1" applyFill="1" applyBorder="1" applyAlignment="1">
      <alignment horizontal="left"/>
    </xf>
    <xf numFmtId="181" fontId="89" fillId="20" borderId="86" xfId="0" applyNumberFormat="1" applyFont="1" applyFill="1" applyBorder="1"/>
    <xf numFmtId="0" fontId="96" fillId="20" borderId="50" xfId="0" applyFont="1" applyFill="1" applyBorder="1" applyAlignment="1">
      <alignment horizontal="left"/>
    </xf>
    <xf numFmtId="164" fontId="89" fillId="0" borderId="31" xfId="12" applyFont="1" applyBorder="1"/>
    <xf numFmtId="164" fontId="89" fillId="0" borderId="99" xfId="12" applyFont="1" applyBorder="1"/>
    <xf numFmtId="0" fontId="77" fillId="20" borderId="78" xfId="0" applyFont="1" applyFill="1" applyBorder="1" applyAlignment="1">
      <alignment horizontal="left"/>
    </xf>
    <xf numFmtId="181" fontId="89" fillId="20" borderId="80" xfId="0" applyNumberFormat="1" applyFont="1" applyFill="1" applyBorder="1"/>
    <xf numFmtId="0" fontId="77" fillId="20" borderId="47" xfId="0" applyFont="1" applyFill="1" applyBorder="1" applyAlignment="1">
      <alignment horizontal="left"/>
    </xf>
    <xf numFmtId="16" fontId="77" fillId="9" borderId="94" xfId="0" applyNumberFormat="1" applyFont="1" applyFill="1" applyBorder="1"/>
    <xf numFmtId="0" fontId="77" fillId="0" borderId="94" xfId="0" applyFont="1" applyBorder="1"/>
    <xf numFmtId="0" fontId="89" fillId="0" borderId="60" xfId="0" applyFont="1" applyBorder="1"/>
    <xf numFmtId="0" fontId="77" fillId="0" borderId="102" xfId="0" applyFont="1" applyBorder="1" applyAlignment="1">
      <alignment horizontal="left"/>
    </xf>
    <xf numFmtId="0" fontId="77" fillId="0" borderId="60" xfId="0" applyFont="1" applyBorder="1" applyAlignment="1">
      <alignment horizontal="left"/>
    </xf>
    <xf numFmtId="49" fontId="89" fillId="0" borderId="38" xfId="0" applyNumberFormat="1" applyFont="1" applyBorder="1" applyAlignment="1">
      <alignment horizontal="center" vertical="center"/>
    </xf>
    <xf numFmtId="16" fontId="77" fillId="9" borderId="87" xfId="0" applyNumberFormat="1" applyFont="1" applyFill="1" applyBorder="1"/>
    <xf numFmtId="0" fontId="77" fillId="0" borderId="96" xfId="0" applyFont="1" applyBorder="1" applyAlignment="1">
      <alignment horizontal="left"/>
    </xf>
    <xf numFmtId="181" fontId="89" fillId="0" borderId="97" xfId="0" applyNumberFormat="1" applyFont="1" applyBorder="1"/>
    <xf numFmtId="181" fontId="89" fillId="0" borderId="96" xfId="0" applyNumberFormat="1" applyFont="1" applyBorder="1"/>
    <xf numFmtId="0" fontId="77" fillId="20" borderId="103" xfId="0" applyFont="1" applyFill="1" applyBorder="1" applyAlignment="1">
      <alignment horizontal="left"/>
    </xf>
    <xf numFmtId="181" fontId="89" fillId="20" borderId="91" xfId="0" applyNumberFormat="1" applyFont="1" applyFill="1" applyBorder="1"/>
    <xf numFmtId="0" fontId="92" fillId="0" borderId="0" xfId="0" applyFont="1" applyBorder="1" applyAlignment="1">
      <alignment horizontal="center" vertical="center" wrapText="1"/>
    </xf>
    <xf numFmtId="164" fontId="89" fillId="0" borderId="89" xfId="12" applyFont="1" applyBorder="1"/>
    <xf numFmtId="177" fontId="89" fillId="0" borderId="43" xfId="12" applyNumberFormat="1" applyFont="1" applyBorder="1"/>
    <xf numFmtId="177" fontId="89" fillId="0" borderId="86" xfId="12" applyNumberFormat="1" applyFont="1" applyBorder="1"/>
    <xf numFmtId="0" fontId="89" fillId="0" borderId="0" xfId="0" applyFont="1" applyAlignment="1">
      <alignment horizontal="center"/>
    </xf>
    <xf numFmtId="0" fontId="89" fillId="0" borderId="4" xfId="0" applyFont="1" applyBorder="1"/>
    <xf numFmtId="0" fontId="89" fillId="0" borderId="0" xfId="0" applyFont="1" applyBorder="1"/>
    <xf numFmtId="177" fontId="89" fillId="0" borderId="39" xfId="12" applyNumberFormat="1" applyFont="1" applyBorder="1"/>
    <xf numFmtId="177" fontId="89" fillId="0" borderId="95" xfId="12" applyNumberFormat="1" applyFont="1" applyBorder="1"/>
    <xf numFmtId="177" fontId="89" fillId="0" borderId="88" xfId="12" applyNumberFormat="1" applyFont="1" applyBorder="1"/>
    <xf numFmtId="177" fontId="89" fillId="0" borderId="89" xfId="12" applyNumberFormat="1" applyFont="1" applyBorder="1"/>
    <xf numFmtId="177" fontId="89" fillId="0" borderId="82" xfId="12" applyNumberFormat="1" applyFont="1" applyBorder="1"/>
    <xf numFmtId="177" fontId="89" fillId="0" borderId="83" xfId="12" applyNumberFormat="1" applyFont="1" applyBorder="1"/>
    <xf numFmtId="177" fontId="89" fillId="0" borderId="31" xfId="12" applyNumberFormat="1" applyFont="1" applyBorder="1"/>
    <xf numFmtId="177" fontId="89" fillId="0" borderId="99" xfId="12" applyNumberFormat="1" applyFont="1" applyBorder="1"/>
    <xf numFmtId="177" fontId="89" fillId="0" borderId="41" xfId="12" applyNumberFormat="1" applyFont="1" applyBorder="1"/>
    <xf numFmtId="177" fontId="89" fillId="0" borderId="97" xfId="12" applyNumberFormat="1" applyFont="1" applyBorder="1"/>
    <xf numFmtId="177" fontId="89" fillId="0" borderId="38" xfId="12" applyNumberFormat="1" applyFont="1" applyBorder="1"/>
    <xf numFmtId="177" fontId="89" fillId="0" borderId="101" xfId="12" applyNumberFormat="1" applyFont="1" applyBorder="1"/>
    <xf numFmtId="177" fontId="89" fillId="20" borderId="91" xfId="0" applyNumberFormat="1" applyFont="1" applyFill="1" applyBorder="1"/>
    <xf numFmtId="177" fontId="77" fillId="20" borderId="58" xfId="12" applyNumberFormat="1" applyFont="1" applyFill="1" applyBorder="1"/>
    <xf numFmtId="177" fontId="77" fillId="20" borderId="48" xfId="12" applyNumberFormat="1" applyFont="1" applyFill="1" applyBorder="1"/>
    <xf numFmtId="177" fontId="77" fillId="20" borderId="84" xfId="12" applyNumberFormat="1" applyFont="1" applyFill="1" applyBorder="1"/>
    <xf numFmtId="177" fontId="77" fillId="20" borderId="62" xfId="12" applyNumberFormat="1" applyFont="1" applyFill="1" applyBorder="1"/>
    <xf numFmtId="181" fontId="77" fillId="0" borderId="0" xfId="0" applyNumberFormat="1" applyFont="1"/>
    <xf numFmtId="177" fontId="77" fillId="0" borderId="0" xfId="12" applyNumberFormat="1" applyFont="1"/>
    <xf numFmtId="16" fontId="77" fillId="9" borderId="85" xfId="0" applyNumberFormat="1" applyFont="1" applyFill="1" applyBorder="1"/>
    <xf numFmtId="16" fontId="77" fillId="0" borderId="78" xfId="0" applyNumberFormat="1" applyFont="1" applyBorder="1" applyAlignment="1">
      <alignment horizontal="left"/>
    </xf>
    <xf numFmtId="177" fontId="89" fillId="0" borderId="79" xfId="12" applyNumberFormat="1" applyFont="1" applyBorder="1"/>
    <xf numFmtId="177" fontId="89" fillId="0" borderId="80" xfId="12" applyNumberFormat="1" applyFont="1" applyBorder="1"/>
    <xf numFmtId="0" fontId="89" fillId="0" borderId="87" xfId="0" applyFont="1" applyBorder="1"/>
    <xf numFmtId="0" fontId="77" fillId="0" borderId="0" xfId="0" applyFont="1" applyAlignment="1">
      <alignment horizontal="center"/>
    </xf>
    <xf numFmtId="0" fontId="89" fillId="9" borderId="0" xfId="0" applyFont="1" applyFill="1" applyAlignment="1">
      <alignment horizontal="center"/>
    </xf>
    <xf numFmtId="49" fontId="77" fillId="0" borderId="0" xfId="0" applyNumberFormat="1" applyFont="1" applyAlignment="1">
      <alignment horizontal="center"/>
    </xf>
    <xf numFmtId="181" fontId="77" fillId="0" borderId="0" xfId="0" applyNumberFormat="1" applyFont="1" applyAlignment="1">
      <alignment horizontal="center"/>
    </xf>
    <xf numFmtId="177" fontId="77" fillId="0" borderId="0" xfId="12" applyNumberFormat="1" applyFont="1" applyAlignment="1">
      <alignment horizontal="center"/>
    </xf>
    <xf numFmtId="181" fontId="89" fillId="0" borderId="55" xfId="0" applyNumberFormat="1" applyFont="1" applyBorder="1"/>
    <xf numFmtId="181" fontId="89" fillId="0" borderId="69" xfId="0" applyNumberFormat="1" applyFont="1" applyBorder="1"/>
    <xf numFmtId="0" fontId="89" fillId="9" borderId="100" xfId="0" applyFont="1" applyFill="1" applyBorder="1" applyProtection="1">
      <protection locked="0"/>
    </xf>
    <xf numFmtId="0" fontId="77" fillId="20" borderId="57" xfId="0" applyFont="1" applyFill="1" applyBorder="1" applyAlignment="1">
      <alignment horizontal="left"/>
    </xf>
    <xf numFmtId="177" fontId="89" fillId="20" borderId="31" xfId="0" applyNumberFormat="1" applyFont="1" applyFill="1" applyBorder="1"/>
    <xf numFmtId="177" fontId="89" fillId="20" borderId="99" xfId="0" applyNumberFormat="1" applyFont="1" applyFill="1" applyBorder="1"/>
    <xf numFmtId="177" fontId="77" fillId="0" borderId="0" xfId="0" applyNumberFormat="1" applyFont="1" applyAlignment="1">
      <alignment horizontal="center"/>
    </xf>
    <xf numFmtId="181" fontId="89" fillId="0" borderId="94" xfId="0" applyNumberFormat="1" applyFont="1" applyBorder="1"/>
    <xf numFmtId="0" fontId="77" fillId="0" borderId="81" xfId="0" applyFont="1" applyBorder="1"/>
    <xf numFmtId="181" fontId="77" fillId="0" borderId="92" xfId="0" applyNumberFormat="1" applyFont="1" applyBorder="1" applyAlignment="1">
      <alignment horizontal="center"/>
    </xf>
    <xf numFmtId="181" fontId="89" fillId="0" borderId="39" xfId="0" applyNumberFormat="1" applyFont="1" applyBorder="1" applyAlignment="1">
      <alignment horizontal="center"/>
    </xf>
    <xf numFmtId="181" fontId="89" fillId="0" borderId="95" xfId="0" applyNumberFormat="1" applyFont="1" applyBorder="1" applyAlignment="1">
      <alignment horizontal="center"/>
    </xf>
    <xf numFmtId="181" fontId="89" fillId="0" borderId="92" xfId="0" applyNumberFormat="1" applyFont="1" applyBorder="1" applyAlignment="1">
      <alignment horizontal="center"/>
    </xf>
    <xf numFmtId="181" fontId="89" fillId="0" borderId="93" xfId="0" applyNumberFormat="1" applyFont="1" applyBorder="1" applyAlignment="1">
      <alignment horizontal="center"/>
    </xf>
    <xf numFmtId="177" fontId="89" fillId="0" borderId="98" xfId="12" applyNumberFormat="1" applyFont="1" applyBorder="1"/>
    <xf numFmtId="177" fontId="89" fillId="20" borderId="110" xfId="0" applyNumberFormat="1" applyFont="1" applyFill="1" applyBorder="1"/>
    <xf numFmtId="0" fontId="77" fillId="20" borderId="111" xfId="0" applyFont="1" applyFill="1" applyBorder="1" applyAlignment="1">
      <alignment horizontal="left"/>
    </xf>
    <xf numFmtId="177" fontId="89" fillId="20" borderId="112" xfId="0" applyNumberFormat="1" applyFont="1" applyFill="1" applyBorder="1"/>
    <xf numFmtId="177" fontId="89" fillId="20" borderId="113" xfId="0" applyNumberFormat="1" applyFont="1" applyFill="1" applyBorder="1"/>
    <xf numFmtId="177" fontId="89" fillId="0" borderId="69" xfId="12" applyNumberFormat="1" applyFont="1" applyBorder="1"/>
    <xf numFmtId="177" fontId="89" fillId="0" borderId="108" xfId="12" applyNumberFormat="1" applyFont="1" applyBorder="1"/>
    <xf numFmtId="177" fontId="89" fillId="0" borderId="0" xfId="12" applyNumberFormat="1" applyFont="1" applyBorder="1"/>
    <xf numFmtId="0" fontId="77" fillId="0" borderId="0" xfId="0" applyFont="1" applyBorder="1"/>
    <xf numFmtId="0" fontId="77" fillId="20" borderId="58" xfId="0" applyFont="1" applyFill="1" applyBorder="1"/>
    <xf numFmtId="0" fontId="96" fillId="0" borderId="0" xfId="0" applyFont="1"/>
    <xf numFmtId="0" fontId="97" fillId="0" borderId="0" xfId="0" applyFont="1" applyAlignment="1">
      <alignment horizontal="center" vertical="center"/>
    </xf>
    <xf numFmtId="0" fontId="97" fillId="0" borderId="0" xfId="0" applyFont="1"/>
    <xf numFmtId="164" fontId="77" fillId="20" borderId="58" xfId="12" applyFont="1" applyFill="1" applyBorder="1"/>
    <xf numFmtId="164" fontId="77" fillId="20" borderId="48" xfId="12" applyFont="1" applyFill="1" applyBorder="1"/>
    <xf numFmtId="177" fontId="97" fillId="0" borderId="0" xfId="0" applyNumberFormat="1" applyFont="1"/>
    <xf numFmtId="177" fontId="77" fillId="20" borderId="58" xfId="0" applyNumberFormat="1" applyFont="1" applyFill="1" applyBorder="1"/>
    <xf numFmtId="49" fontId="77" fillId="20" borderId="58" xfId="12" applyNumberFormat="1" applyFont="1" applyFill="1" applyBorder="1" applyAlignment="1">
      <alignment horizontal="center"/>
    </xf>
    <xf numFmtId="49" fontId="77" fillId="20" borderId="48" xfId="12" applyNumberFormat="1" applyFont="1" applyFill="1" applyBorder="1" applyAlignment="1">
      <alignment horizontal="center"/>
    </xf>
    <xf numFmtId="177" fontId="97" fillId="0" borderId="95" xfId="12" applyNumberFormat="1" applyFont="1" applyBorder="1"/>
    <xf numFmtId="0" fontId="77" fillId="0" borderId="60" xfId="0" applyFont="1" applyBorder="1" applyAlignment="1">
      <alignment horizontal="right"/>
    </xf>
    <xf numFmtId="0" fontId="77" fillId="0" borderId="87" xfId="0" applyFont="1" applyBorder="1"/>
    <xf numFmtId="181" fontId="89" fillId="0" borderId="8" xfId="0" applyNumberFormat="1" applyFont="1" applyBorder="1"/>
    <xf numFmtId="181" fontId="89" fillId="20" borderId="55" xfId="0" applyNumberFormat="1" applyFont="1" applyFill="1" applyBorder="1"/>
    <xf numFmtId="181" fontId="89" fillId="20" borderId="108" xfId="0" applyNumberFormat="1" applyFont="1" applyFill="1" applyBorder="1"/>
    <xf numFmtId="177" fontId="89" fillId="0" borderId="55" xfId="12" applyNumberFormat="1" applyFont="1" applyBorder="1"/>
    <xf numFmtId="181" fontId="89" fillId="0" borderId="98" xfId="0" applyNumberFormat="1" applyFont="1" applyBorder="1"/>
    <xf numFmtId="181" fontId="89" fillId="0" borderId="54" xfId="0" applyNumberFormat="1" applyFont="1" applyBorder="1"/>
    <xf numFmtId="181" fontId="89" fillId="20" borderId="110" xfId="0" applyNumberFormat="1" applyFont="1" applyFill="1" applyBorder="1"/>
    <xf numFmtId="164" fontId="89" fillId="0" borderId="69" xfId="12" applyFont="1" applyBorder="1"/>
    <xf numFmtId="181" fontId="89" fillId="20" borderId="107" xfId="0" applyNumberFormat="1" applyFont="1" applyFill="1" applyBorder="1"/>
    <xf numFmtId="181" fontId="89" fillId="20" borderId="77" xfId="0" applyNumberFormat="1" applyFont="1" applyFill="1" applyBorder="1"/>
    <xf numFmtId="49" fontId="94" fillId="9" borderId="29" xfId="0" applyNumberFormat="1" applyFont="1" applyFill="1" applyBorder="1" applyAlignment="1">
      <alignment horizontal="center"/>
    </xf>
    <xf numFmtId="181" fontId="89" fillId="0" borderId="108" xfId="0" applyNumberFormat="1" applyFont="1" applyBorder="1"/>
    <xf numFmtId="49" fontId="89" fillId="0" borderId="0" xfId="0" applyNumberFormat="1" applyFont="1" applyBorder="1" applyAlignment="1">
      <alignment horizontal="center" vertical="center"/>
    </xf>
    <xf numFmtId="177" fontId="89" fillId="0" borderId="107" xfId="12" applyNumberFormat="1" applyFont="1" applyBorder="1"/>
    <xf numFmtId="177" fontId="77" fillId="0" borderId="98" xfId="12" applyNumberFormat="1" applyFont="1" applyBorder="1" applyAlignment="1"/>
    <xf numFmtId="177" fontId="89" fillId="20" borderId="29" xfId="0" applyNumberFormat="1" applyFont="1" applyFill="1" applyBorder="1"/>
    <xf numFmtId="0" fontId="94" fillId="20" borderId="60" xfId="0" applyFont="1" applyFill="1" applyBorder="1" applyProtection="1">
      <protection locked="0"/>
    </xf>
    <xf numFmtId="177" fontId="89" fillId="20" borderId="82" xfId="12" applyNumberFormat="1" applyFont="1" applyFill="1" applyBorder="1"/>
    <xf numFmtId="177" fontId="89" fillId="20" borderId="83" xfId="12" applyNumberFormat="1" applyFont="1" applyFill="1" applyBorder="1"/>
    <xf numFmtId="177" fontId="89" fillId="20" borderId="79" xfId="12" applyNumberFormat="1" applyFont="1" applyFill="1" applyBorder="1"/>
    <xf numFmtId="177" fontId="89" fillId="20" borderId="80" xfId="12" applyNumberFormat="1" applyFont="1" applyFill="1" applyBorder="1"/>
    <xf numFmtId="177" fontId="89" fillId="20" borderId="92" xfId="12" applyNumberFormat="1" applyFont="1" applyFill="1" applyBorder="1"/>
    <xf numFmtId="177" fontId="89" fillId="20" borderId="93" xfId="12" applyNumberFormat="1" applyFont="1" applyFill="1" applyBorder="1"/>
    <xf numFmtId="177" fontId="89" fillId="0" borderId="105" xfId="12" applyNumberFormat="1" applyFont="1" applyBorder="1"/>
    <xf numFmtId="177" fontId="89" fillId="20" borderId="104" xfId="12" applyNumberFormat="1" applyFont="1" applyFill="1" applyBorder="1"/>
    <xf numFmtId="177" fontId="89" fillId="20" borderId="91" xfId="12" applyNumberFormat="1" applyFont="1" applyFill="1" applyBorder="1"/>
    <xf numFmtId="177" fontId="89" fillId="20" borderId="43" xfId="12" applyNumberFormat="1" applyFont="1" applyFill="1" applyBorder="1"/>
    <xf numFmtId="177" fontId="89" fillId="20" borderId="86" xfId="12" applyNumberFormat="1" applyFont="1" applyFill="1" applyBorder="1"/>
    <xf numFmtId="177" fontId="89" fillId="0" borderId="29" xfId="12" applyNumberFormat="1" applyFont="1" applyBorder="1"/>
    <xf numFmtId="0" fontId="77" fillId="0" borderId="31" xfId="0" applyFont="1" applyBorder="1" applyAlignment="1">
      <alignment horizontal="center"/>
    </xf>
    <xf numFmtId="0" fontId="77" fillId="0" borderId="99" xfId="0" applyFont="1" applyBorder="1" applyAlignment="1">
      <alignment horizontal="center"/>
    </xf>
    <xf numFmtId="0" fontId="89" fillId="25" borderId="94" xfId="0" applyFont="1" applyFill="1" applyBorder="1"/>
    <xf numFmtId="177" fontId="77" fillId="25" borderId="39" xfId="12" applyNumberFormat="1" applyFont="1" applyFill="1" applyBorder="1" applyAlignment="1"/>
    <xf numFmtId="177" fontId="77" fillId="25" borderId="95" xfId="12" applyNumberFormat="1" applyFont="1" applyFill="1" applyBorder="1" applyAlignment="1"/>
    <xf numFmtId="0" fontId="77" fillId="26" borderId="78" xfId="0" applyFont="1" applyFill="1" applyBorder="1"/>
    <xf numFmtId="177" fontId="89" fillId="26" borderId="79" xfId="12" applyNumberFormat="1" applyFont="1" applyFill="1" applyBorder="1"/>
    <xf numFmtId="177" fontId="89" fillId="26" borderId="80" xfId="12" applyNumberFormat="1" applyFont="1" applyFill="1" applyBorder="1"/>
    <xf numFmtId="17" fontId="93" fillId="0" borderId="78" xfId="0" applyNumberFormat="1" applyFont="1" applyBorder="1" applyAlignment="1">
      <alignment horizontal="left"/>
    </xf>
    <xf numFmtId="177" fontId="89" fillId="11" borderId="39" xfId="12" applyNumberFormat="1" applyFont="1" applyFill="1" applyBorder="1"/>
    <xf numFmtId="177" fontId="89" fillId="11" borderId="95" xfId="12" applyNumberFormat="1" applyFont="1" applyFill="1" applyBorder="1"/>
    <xf numFmtId="177" fontId="89" fillId="11" borderId="88" xfId="12" applyNumberFormat="1" applyFont="1" applyFill="1" applyBorder="1"/>
    <xf numFmtId="177" fontId="89" fillId="11" borderId="89" xfId="12" applyNumberFormat="1" applyFont="1" applyFill="1" applyBorder="1"/>
    <xf numFmtId="0" fontId="94" fillId="9" borderId="58" xfId="0" applyFont="1" applyFill="1" applyBorder="1" applyAlignment="1">
      <alignment horizontal="center"/>
    </xf>
    <xf numFmtId="49" fontId="94" fillId="9" borderId="58" xfId="0" applyNumberFormat="1" applyFont="1" applyFill="1" applyBorder="1" applyAlignment="1">
      <alignment horizontal="center"/>
    </xf>
    <xf numFmtId="177" fontId="77" fillId="20" borderId="0" xfId="12" applyNumberFormat="1" applyFont="1" applyFill="1" applyBorder="1"/>
    <xf numFmtId="177" fontId="77" fillId="20" borderId="49" xfId="12" applyNumberFormat="1" applyFont="1" applyFill="1" applyBorder="1"/>
    <xf numFmtId="164" fontId="94" fillId="9" borderId="82" xfId="12" applyFont="1" applyFill="1" applyBorder="1" applyAlignment="1">
      <alignment horizontal="center"/>
    </xf>
    <xf numFmtId="0" fontId="89" fillId="0" borderId="39" xfId="0" applyFont="1" applyBorder="1" applyAlignment="1">
      <alignment horizontal="center"/>
    </xf>
    <xf numFmtId="0" fontId="91" fillId="0" borderId="0" xfId="0" applyFont="1"/>
    <xf numFmtId="0" fontId="92" fillId="0" borderId="117" xfId="0" applyFont="1" applyBorder="1" applyAlignment="1">
      <alignment horizontal="left" vertical="center" wrapText="1"/>
    </xf>
    <xf numFmtId="0" fontId="91" fillId="0" borderId="116" xfId="0" applyFont="1" applyBorder="1" applyAlignment="1">
      <alignment horizontal="center" vertical="center" wrapText="1"/>
    </xf>
    <xf numFmtId="0" fontId="91" fillId="0" borderId="38" xfId="0" applyFont="1" applyBorder="1" applyAlignment="1">
      <alignment horizontal="center" vertical="center" wrapText="1"/>
    </xf>
    <xf numFmtId="49" fontId="94" fillId="9" borderId="83" xfId="0" applyNumberFormat="1" applyFont="1" applyFill="1" applyBorder="1" applyAlignment="1">
      <alignment horizontal="center"/>
    </xf>
    <xf numFmtId="0" fontId="95" fillId="9" borderId="0" xfId="0" applyFont="1" applyFill="1" applyAlignment="1">
      <alignment horizontal="right"/>
    </xf>
    <xf numFmtId="0" fontId="94" fillId="9" borderId="0" xfId="0" applyFont="1" applyFill="1"/>
    <xf numFmtId="0" fontId="94" fillId="20" borderId="84" xfId="0" applyFont="1" applyFill="1" applyBorder="1"/>
    <xf numFmtId="0" fontId="94" fillId="20" borderId="62" xfId="0" applyFont="1" applyFill="1" applyBorder="1"/>
    <xf numFmtId="184" fontId="94" fillId="9" borderId="0" xfId="12" applyNumberFormat="1" applyFont="1" applyFill="1" applyProtection="1"/>
    <xf numFmtId="177" fontId="89" fillId="0" borderId="43" xfId="12" applyNumberFormat="1" applyFont="1" applyBorder="1" applyProtection="1"/>
    <xf numFmtId="177" fontId="89" fillId="0" borderId="86" xfId="12" applyNumberFormat="1" applyFont="1" applyBorder="1" applyProtection="1"/>
    <xf numFmtId="177" fontId="89" fillId="0" borderId="10" xfId="12" applyNumberFormat="1" applyFont="1" applyBorder="1" applyProtection="1"/>
    <xf numFmtId="43" fontId="89" fillId="0" borderId="0" xfId="0" applyNumberFormat="1" applyFont="1"/>
    <xf numFmtId="177" fontId="89" fillId="0" borderId="88" xfId="12" applyNumberFormat="1" applyFont="1" applyBorder="1" applyProtection="1"/>
    <xf numFmtId="177" fontId="89" fillId="0" borderId="89" xfId="12" applyNumberFormat="1" applyFont="1" applyBorder="1" applyProtection="1"/>
    <xf numFmtId="177" fontId="89" fillId="0" borderId="69" xfId="12" applyNumberFormat="1" applyFont="1" applyBorder="1" applyProtection="1"/>
    <xf numFmtId="177" fontId="94" fillId="9" borderId="43" xfId="12" applyNumberFormat="1" applyFont="1" applyFill="1" applyBorder="1" applyProtection="1"/>
    <xf numFmtId="177" fontId="94" fillId="9" borderId="10" xfId="12" applyNumberFormat="1" applyFont="1" applyFill="1" applyBorder="1" applyProtection="1"/>
    <xf numFmtId="177" fontId="94" fillId="0" borderId="91" xfId="12" applyNumberFormat="1" applyFont="1" applyBorder="1" applyAlignment="1" applyProtection="1">
      <alignment horizontal="right"/>
    </xf>
    <xf numFmtId="178" fontId="91" fillId="0" borderId="92" xfId="0" applyNumberFormat="1" applyFont="1" applyBorder="1" applyAlignment="1">
      <alignment horizontal="right"/>
    </xf>
    <xf numFmtId="178" fontId="91" fillId="0" borderId="93" xfId="0" applyNumberFormat="1" applyFont="1" applyBorder="1" applyAlignment="1">
      <alignment horizontal="right"/>
    </xf>
    <xf numFmtId="178" fontId="91" fillId="0" borderId="77" xfId="0" applyNumberFormat="1" applyFont="1" applyBorder="1" applyAlignment="1">
      <alignment horizontal="right"/>
    </xf>
    <xf numFmtId="178" fontId="91" fillId="0" borderId="83" xfId="0" applyNumberFormat="1" applyFont="1" applyBorder="1" applyAlignment="1">
      <alignment horizontal="right"/>
    </xf>
    <xf numFmtId="10" fontId="89" fillId="0" borderId="0" xfId="0" applyNumberFormat="1" applyFont="1"/>
    <xf numFmtId="0" fontId="94" fillId="20" borderId="78" xfId="0" applyFont="1" applyFill="1" applyBorder="1"/>
    <xf numFmtId="184" fontId="94" fillId="20" borderId="79" xfId="12" applyNumberFormat="1" applyFont="1" applyFill="1" applyBorder="1" applyProtection="1"/>
    <xf numFmtId="184" fontId="94" fillId="20" borderId="80" xfId="12" applyNumberFormat="1" applyFont="1" applyFill="1" applyBorder="1" applyProtection="1"/>
    <xf numFmtId="184" fontId="94" fillId="20" borderId="107" xfId="12" applyNumberFormat="1" applyFont="1" applyFill="1" applyBorder="1" applyProtection="1"/>
    <xf numFmtId="0" fontId="96" fillId="0" borderId="0" xfId="0" applyFont="1" applyAlignment="1">
      <alignment horizontal="left"/>
    </xf>
    <xf numFmtId="178" fontId="91" fillId="0" borderId="0" xfId="0" applyNumberFormat="1" applyFont="1" applyAlignment="1">
      <alignment horizontal="right"/>
    </xf>
    <xf numFmtId="184" fontId="94" fillId="0" borderId="82" xfId="12" applyNumberFormat="1" applyFont="1" applyBorder="1" applyAlignment="1" applyProtection="1">
      <alignment horizontal="right"/>
    </xf>
    <xf numFmtId="184" fontId="94" fillId="0" borderId="83" xfId="12" applyNumberFormat="1" applyFont="1" applyBorder="1" applyAlignment="1" applyProtection="1">
      <alignment horizontal="right"/>
    </xf>
    <xf numFmtId="184" fontId="94" fillId="0" borderId="108" xfId="12" applyNumberFormat="1" applyFont="1" applyBorder="1" applyAlignment="1" applyProtection="1">
      <alignment horizontal="right"/>
    </xf>
    <xf numFmtId="10" fontId="77" fillId="9" borderId="0" xfId="0" applyNumberFormat="1" applyFont="1" applyFill="1"/>
    <xf numFmtId="0" fontId="94" fillId="20" borderId="79" xfId="0" applyFont="1" applyFill="1" applyBorder="1"/>
    <xf numFmtId="0" fontId="94" fillId="20" borderId="80" xfId="0" applyFont="1" applyFill="1" applyBorder="1"/>
    <xf numFmtId="0" fontId="94" fillId="20" borderId="107" xfId="0" applyFont="1" applyFill="1" applyBorder="1"/>
    <xf numFmtId="185" fontId="89" fillId="0" borderId="39" xfId="0" applyNumberFormat="1" applyFont="1" applyBorder="1"/>
    <xf numFmtId="185" fontId="89" fillId="0" borderId="95" xfId="0" applyNumberFormat="1" applyFont="1" applyBorder="1"/>
    <xf numFmtId="185" fontId="89" fillId="0" borderId="98" xfId="0" applyNumberFormat="1" applyFont="1" applyBorder="1"/>
    <xf numFmtId="0" fontId="94" fillId="0" borderId="0" xfId="0" applyFont="1"/>
    <xf numFmtId="185" fontId="89" fillId="0" borderId="88" xfId="0" applyNumberFormat="1" applyFont="1" applyBorder="1"/>
    <xf numFmtId="185" fontId="89" fillId="0" borderId="69" xfId="0" applyNumberFormat="1" applyFont="1" applyBorder="1"/>
    <xf numFmtId="185" fontId="89" fillId="0" borderId="89" xfId="0" applyNumberFormat="1" applyFont="1" applyBorder="1"/>
    <xf numFmtId="184" fontId="94" fillId="9" borderId="43" xfId="12" applyNumberFormat="1" applyFont="1" applyFill="1" applyBorder="1" applyProtection="1"/>
    <xf numFmtId="184" fontId="94" fillId="9" borderId="10" xfId="12" applyNumberFormat="1" applyFont="1" applyFill="1" applyBorder="1" applyProtection="1"/>
    <xf numFmtId="184" fontId="93" fillId="9" borderId="97" xfId="12" applyNumberFormat="1" applyFont="1" applyFill="1" applyBorder="1" applyProtection="1"/>
    <xf numFmtId="178" fontId="96" fillId="9" borderId="39" xfId="13" applyNumberFormat="1" applyFont="1" applyFill="1" applyBorder="1" applyProtection="1"/>
    <xf numFmtId="178" fontId="96" fillId="9" borderId="95" xfId="13" applyNumberFormat="1" applyFont="1" applyFill="1" applyBorder="1" applyProtection="1"/>
    <xf numFmtId="178" fontId="96" fillId="9" borderId="98" xfId="13" applyNumberFormat="1" applyFont="1" applyFill="1" applyBorder="1" applyProtection="1"/>
    <xf numFmtId="178" fontId="96" fillId="9" borderId="92" xfId="13" applyNumberFormat="1" applyFont="1" applyFill="1" applyBorder="1" applyProtection="1"/>
    <xf numFmtId="178" fontId="96" fillId="9" borderId="93" xfId="13" applyNumberFormat="1" applyFont="1" applyFill="1" applyBorder="1" applyProtection="1"/>
    <xf numFmtId="178" fontId="96" fillId="9" borderId="77" xfId="13" applyNumberFormat="1" applyFont="1" applyFill="1" applyBorder="1" applyProtection="1"/>
    <xf numFmtId="0" fontId="89" fillId="20" borderId="79" xfId="0" applyFont="1" applyFill="1" applyBorder="1"/>
    <xf numFmtId="0" fontId="89" fillId="20" borderId="80" xfId="0" applyFont="1" applyFill="1" applyBorder="1"/>
    <xf numFmtId="0" fontId="89" fillId="20" borderId="107" xfId="0" applyFont="1" applyFill="1" applyBorder="1"/>
    <xf numFmtId="184" fontId="94" fillId="9" borderId="108" xfId="12" applyNumberFormat="1" applyFont="1" applyFill="1" applyBorder="1" applyProtection="1"/>
    <xf numFmtId="184" fontId="94" fillId="9" borderId="82" xfId="12" applyNumberFormat="1" applyFont="1" applyFill="1" applyBorder="1" applyProtection="1"/>
    <xf numFmtId="184" fontId="94" fillId="9" borderId="83" xfId="12" applyNumberFormat="1" applyFont="1" applyFill="1" applyBorder="1" applyProtection="1"/>
    <xf numFmtId="0" fontId="89" fillId="20" borderId="58" xfId="0" applyFont="1" applyFill="1" applyBorder="1"/>
    <xf numFmtId="0" fontId="89" fillId="20" borderId="48" xfId="0" applyFont="1" applyFill="1" applyBorder="1"/>
    <xf numFmtId="185" fontId="89" fillId="0" borderId="36" xfId="0" applyNumberFormat="1" applyFont="1" applyBorder="1"/>
    <xf numFmtId="185" fontId="89" fillId="0" borderId="109" xfId="0" applyNumberFormat="1" applyFont="1" applyBorder="1"/>
    <xf numFmtId="0" fontId="96" fillId="0" borderId="81" xfId="0" applyFont="1" applyBorder="1"/>
    <xf numFmtId="178" fontId="91" fillId="0" borderId="92" xfId="13" applyNumberFormat="1" applyFont="1" applyBorder="1" applyProtection="1"/>
    <xf numFmtId="178" fontId="91" fillId="0" borderId="93" xfId="13" applyNumberFormat="1" applyFont="1" applyBorder="1" applyProtection="1"/>
    <xf numFmtId="178" fontId="91" fillId="0" borderId="77" xfId="13" applyNumberFormat="1" applyFont="1" applyBorder="1" applyProtection="1"/>
    <xf numFmtId="184" fontId="94" fillId="9" borderId="79" xfId="12" applyNumberFormat="1" applyFont="1" applyFill="1" applyBorder="1" applyProtection="1"/>
    <xf numFmtId="184" fontId="94" fillId="9" borderId="80" xfId="12" applyNumberFormat="1" applyFont="1" applyFill="1" applyBorder="1" applyProtection="1"/>
    <xf numFmtId="184" fontId="94" fillId="9" borderId="107" xfId="12" applyNumberFormat="1" applyFont="1" applyFill="1" applyBorder="1" applyProtection="1"/>
    <xf numFmtId="178" fontId="91" fillId="9" borderId="92" xfId="13" applyNumberFormat="1" applyFont="1" applyFill="1" applyBorder="1" applyProtection="1"/>
    <xf numFmtId="178" fontId="91" fillId="9" borderId="93" xfId="13" applyNumberFormat="1" applyFont="1" applyFill="1" applyBorder="1" applyProtection="1"/>
    <xf numFmtId="178" fontId="91" fillId="9" borderId="77" xfId="13" applyNumberFormat="1" applyFont="1" applyFill="1" applyBorder="1" applyProtection="1"/>
    <xf numFmtId="0" fontId="96" fillId="9" borderId="0" xfId="0" applyFont="1" applyFill="1" applyAlignment="1">
      <alignment horizontal="center"/>
    </xf>
    <xf numFmtId="0" fontId="77" fillId="0" borderId="57" xfId="0" applyFont="1" applyBorder="1"/>
    <xf numFmtId="0" fontId="96" fillId="9" borderId="31" xfId="0" applyFont="1" applyFill="1" applyBorder="1" applyAlignment="1">
      <alignment horizontal="center"/>
    </xf>
    <xf numFmtId="0" fontId="96" fillId="9" borderId="99" xfId="0" applyFont="1" applyFill="1" applyBorder="1" applyAlignment="1">
      <alignment horizontal="center"/>
    </xf>
    <xf numFmtId="0" fontId="96" fillId="9" borderId="44" xfId="0" applyFont="1" applyFill="1" applyBorder="1" applyAlignment="1">
      <alignment horizontal="center"/>
    </xf>
    <xf numFmtId="0" fontId="89" fillId="9" borderId="94" xfId="0" applyFont="1" applyFill="1" applyBorder="1"/>
    <xf numFmtId="184" fontId="89" fillId="0" borderId="39" xfId="12" applyNumberFormat="1" applyFont="1" applyBorder="1" applyProtection="1"/>
    <xf numFmtId="184" fontId="89" fillId="0" borderId="95" xfId="12" applyNumberFormat="1" applyFont="1" applyBorder="1" applyProtection="1"/>
    <xf numFmtId="0" fontId="96" fillId="0" borderId="81" xfId="0" applyFont="1" applyBorder="1" applyAlignment="1">
      <alignment horizontal="left"/>
    </xf>
    <xf numFmtId="0" fontId="93" fillId="9" borderId="79" xfId="0" applyFont="1" applyFill="1" applyBorder="1" applyAlignment="1">
      <alignment horizontal="center" vertical="center" wrapText="1"/>
    </xf>
    <xf numFmtId="0" fontId="93" fillId="9" borderId="80" xfId="0" applyFont="1" applyFill="1" applyBorder="1" applyAlignment="1">
      <alignment horizontal="center" vertical="center" wrapText="1"/>
    </xf>
    <xf numFmtId="0" fontId="93" fillId="0" borderId="107" xfId="0" applyFont="1" applyBorder="1" applyAlignment="1">
      <alignment horizontal="center" vertical="center" wrapText="1"/>
    </xf>
    <xf numFmtId="0" fontId="93" fillId="0" borderId="79" xfId="0" applyFont="1" applyBorder="1" applyAlignment="1">
      <alignment horizontal="center" vertical="center" wrapText="1"/>
    </xf>
    <xf numFmtId="0" fontId="93" fillId="0" borderId="80" xfId="0" applyFont="1" applyBorder="1" applyAlignment="1">
      <alignment horizontal="center" vertical="center" wrapText="1"/>
    </xf>
    <xf numFmtId="0" fontId="94" fillId="9" borderId="60" xfId="0" applyFont="1" applyFill="1" applyBorder="1"/>
    <xf numFmtId="172" fontId="93" fillId="0" borderId="0" xfId="0" applyNumberFormat="1" applyFont="1"/>
    <xf numFmtId="172" fontId="93" fillId="9" borderId="0" xfId="0" applyNumberFormat="1" applyFont="1" applyFill="1"/>
    <xf numFmtId="0" fontId="94" fillId="0" borderId="78" xfId="0" applyFont="1" applyBorder="1" applyAlignment="1">
      <alignment horizontal="left"/>
    </xf>
    <xf numFmtId="0" fontId="94" fillId="20" borderId="61" xfId="0" applyFont="1" applyFill="1" applyBorder="1" applyProtection="1">
      <protection locked="0"/>
    </xf>
    <xf numFmtId="0" fontId="94" fillId="20" borderId="84" xfId="0" applyFont="1" applyFill="1" applyBorder="1" applyProtection="1">
      <protection locked="0"/>
    </xf>
    <xf numFmtId="0" fontId="94" fillId="20" borderId="62" xfId="0" applyFont="1" applyFill="1" applyBorder="1" applyProtection="1">
      <protection locked="0"/>
    </xf>
    <xf numFmtId="0" fontId="77" fillId="0" borderId="85" xfId="0" applyFont="1" applyBorder="1" applyAlignment="1" applyProtection="1">
      <alignment horizontal="left"/>
      <protection locked="0"/>
    </xf>
    <xf numFmtId="177" fontId="89" fillId="0" borderId="43" xfId="12" applyNumberFormat="1" applyFont="1" applyBorder="1" applyProtection="1">
      <protection locked="0"/>
    </xf>
    <xf numFmtId="177" fontId="89" fillId="0" borderId="86" xfId="12" applyNumberFormat="1" applyFont="1" applyBorder="1" applyProtection="1">
      <protection locked="0"/>
    </xf>
    <xf numFmtId="0" fontId="77" fillId="9" borderId="87" xfId="0" applyFont="1" applyFill="1" applyBorder="1" applyAlignment="1" applyProtection="1">
      <alignment horizontal="left"/>
      <protection locked="0"/>
    </xf>
    <xf numFmtId="177" fontId="89" fillId="0" borderId="88" xfId="12" applyNumberFormat="1" applyFont="1" applyBorder="1" applyProtection="1">
      <protection locked="0"/>
    </xf>
    <xf numFmtId="177" fontId="89" fillId="0" borderId="89" xfId="12" applyNumberFormat="1" applyFont="1" applyBorder="1" applyProtection="1">
      <protection locked="0"/>
    </xf>
    <xf numFmtId="0" fontId="93" fillId="0" borderId="90" xfId="0" applyFont="1" applyBorder="1" applyProtection="1">
      <protection locked="0"/>
    </xf>
    <xf numFmtId="177" fontId="94" fillId="9" borderId="43" xfId="12" applyNumberFormat="1" applyFont="1" applyFill="1" applyBorder="1" applyProtection="1">
      <protection locked="0"/>
    </xf>
    <xf numFmtId="177" fontId="94" fillId="9" borderId="86" xfId="12" applyNumberFormat="1" applyFont="1" applyFill="1" applyBorder="1" applyProtection="1">
      <protection locked="0"/>
    </xf>
    <xf numFmtId="0" fontId="96" fillId="0" borderId="50" xfId="0" applyFont="1" applyBorder="1" applyAlignment="1" applyProtection="1">
      <alignment horizontal="left"/>
      <protection locked="0"/>
    </xf>
    <xf numFmtId="178" fontId="91" fillId="0" borderId="82" xfId="0" applyNumberFormat="1" applyFont="1" applyBorder="1" applyAlignment="1" applyProtection="1">
      <alignment horizontal="right"/>
      <protection locked="0"/>
    </xf>
    <xf numFmtId="178" fontId="91" fillId="0" borderId="92" xfId="0" applyNumberFormat="1" applyFont="1" applyBorder="1" applyAlignment="1" applyProtection="1">
      <alignment horizontal="right"/>
      <protection locked="0"/>
    </xf>
    <xf numFmtId="178" fontId="91" fillId="0" borderId="93" xfId="0" applyNumberFormat="1" applyFont="1" applyBorder="1" applyAlignment="1" applyProtection="1">
      <alignment horizontal="right"/>
      <protection locked="0"/>
    </xf>
    <xf numFmtId="0" fontId="77" fillId="0" borderId="94" xfId="0" applyFont="1" applyBorder="1" applyAlignment="1" applyProtection="1">
      <alignment horizontal="left"/>
      <protection locked="0"/>
    </xf>
    <xf numFmtId="0" fontId="93" fillId="0" borderId="85" xfId="0" applyFont="1" applyBorder="1" applyProtection="1">
      <protection locked="0"/>
    </xf>
    <xf numFmtId="0" fontId="94" fillId="20" borderId="78" xfId="0" applyFont="1" applyFill="1" applyBorder="1" applyProtection="1">
      <protection locked="0"/>
    </xf>
    <xf numFmtId="184" fontId="94" fillId="20" borderId="79" xfId="12" applyNumberFormat="1" applyFont="1" applyFill="1" applyBorder="1" applyProtection="1">
      <protection locked="0"/>
    </xf>
    <xf numFmtId="184" fontId="94" fillId="20" borderId="80" xfId="12" applyNumberFormat="1" applyFont="1" applyFill="1" applyBorder="1" applyProtection="1">
      <protection locked="0"/>
    </xf>
    <xf numFmtId="181" fontId="89" fillId="0" borderId="85" xfId="0" applyNumberFormat="1" applyFont="1" applyBorder="1" applyProtection="1">
      <protection locked="0"/>
    </xf>
    <xf numFmtId="181" fontId="89" fillId="0" borderId="87" xfId="0" applyNumberFormat="1" applyFont="1" applyBorder="1" applyProtection="1">
      <protection locked="0"/>
    </xf>
    <xf numFmtId="0" fontId="93" fillId="0" borderId="60" xfId="0" applyFont="1" applyBorder="1" applyAlignment="1" applyProtection="1">
      <alignment horizontal="left"/>
      <protection locked="0"/>
    </xf>
    <xf numFmtId="184" fontId="94" fillId="0" borderId="82" xfId="12" applyNumberFormat="1" applyFont="1" applyBorder="1" applyAlignment="1" applyProtection="1">
      <alignment horizontal="right"/>
      <protection locked="0"/>
    </xf>
    <xf numFmtId="184" fontId="94" fillId="0" borderId="83" xfId="12" applyNumberFormat="1" applyFont="1" applyBorder="1" applyAlignment="1" applyProtection="1">
      <alignment horizontal="right"/>
      <protection locked="0"/>
    </xf>
    <xf numFmtId="0" fontId="94" fillId="20" borderId="79" xfId="0" applyFont="1" applyFill="1" applyBorder="1" applyProtection="1">
      <protection locked="0"/>
    </xf>
    <xf numFmtId="0" fontId="94" fillId="20" borderId="80" xfId="0" applyFont="1" applyFill="1" applyBorder="1" applyProtection="1">
      <protection locked="0"/>
    </xf>
    <xf numFmtId="185" fontId="89" fillId="0" borderId="39" xfId="0" applyNumberFormat="1" applyFont="1" applyBorder="1" applyProtection="1">
      <protection locked="0"/>
    </xf>
    <xf numFmtId="185" fontId="89" fillId="0" borderId="95" xfId="0" applyNumberFormat="1" applyFont="1" applyBorder="1" applyProtection="1">
      <protection locked="0"/>
    </xf>
    <xf numFmtId="185" fontId="89" fillId="0" borderId="88" xfId="0" applyNumberFormat="1" applyFont="1" applyBorder="1" applyProtection="1">
      <protection locked="0"/>
    </xf>
    <xf numFmtId="0" fontId="93" fillId="9" borderId="96" xfId="0" applyFont="1" applyFill="1" applyBorder="1" applyProtection="1">
      <protection locked="0"/>
    </xf>
    <xf numFmtId="184" fontId="94" fillId="9" borderId="43" xfId="12" applyNumberFormat="1" applyFont="1" applyFill="1" applyBorder="1" applyProtection="1">
      <protection locked="0"/>
    </xf>
    <xf numFmtId="184" fontId="94" fillId="9" borderId="86" xfId="12" applyNumberFormat="1" applyFont="1" applyFill="1" applyBorder="1" applyProtection="1">
      <protection locked="0"/>
    </xf>
    <xf numFmtId="0" fontId="96" fillId="9" borderId="94" xfId="0" applyFont="1" applyFill="1" applyBorder="1" applyProtection="1">
      <protection locked="0"/>
    </xf>
    <xf numFmtId="178" fontId="96" fillId="9" borderId="39" xfId="13" applyNumberFormat="1" applyFont="1" applyFill="1" applyBorder="1" applyProtection="1">
      <protection locked="0"/>
    </xf>
    <xf numFmtId="178" fontId="96" fillId="9" borderId="95" xfId="13" applyNumberFormat="1" applyFont="1" applyFill="1" applyBorder="1" applyProtection="1">
      <protection locked="0"/>
    </xf>
    <xf numFmtId="0" fontId="96" fillId="9" borderId="81" xfId="0" applyFont="1" applyFill="1" applyBorder="1" applyProtection="1">
      <protection locked="0"/>
    </xf>
    <xf numFmtId="181" fontId="96" fillId="9" borderId="92" xfId="0" applyNumberFormat="1" applyFont="1" applyFill="1" applyBorder="1" applyProtection="1">
      <protection locked="0"/>
    </xf>
    <xf numFmtId="178" fontId="96" fillId="9" borderId="92" xfId="13" applyNumberFormat="1" applyFont="1" applyFill="1" applyBorder="1" applyProtection="1">
      <protection locked="0"/>
    </xf>
    <xf numFmtId="178" fontId="96" fillId="9" borderId="93" xfId="13" applyNumberFormat="1" applyFont="1" applyFill="1" applyBorder="1" applyProtection="1">
      <protection locked="0"/>
    </xf>
    <xf numFmtId="0" fontId="89" fillId="20" borderId="79" xfId="0" applyFont="1" applyFill="1" applyBorder="1" applyProtection="1">
      <protection locked="0"/>
    </xf>
    <xf numFmtId="0" fontId="89" fillId="20" borderId="80" xfId="0" applyFont="1" applyFill="1" applyBorder="1" applyProtection="1">
      <protection locked="0"/>
    </xf>
    <xf numFmtId="16" fontId="89" fillId="20" borderId="94" xfId="0" applyNumberFormat="1" applyFont="1" applyFill="1" applyBorder="1" applyProtection="1">
      <protection locked="0"/>
    </xf>
    <xf numFmtId="185" fontId="89" fillId="20" borderId="39" xfId="0" applyNumberFormat="1" applyFont="1" applyFill="1" applyBorder="1" applyProtection="1">
      <protection locked="0"/>
    </xf>
    <xf numFmtId="185" fontId="89" fillId="20" borderId="95" xfId="0" applyNumberFormat="1" applyFont="1" applyFill="1" applyBorder="1" applyProtection="1">
      <protection locked="0"/>
    </xf>
    <xf numFmtId="16" fontId="77" fillId="20" borderId="87" xfId="0" applyNumberFormat="1" applyFont="1" applyFill="1" applyBorder="1" applyProtection="1">
      <protection locked="0"/>
    </xf>
    <xf numFmtId="185" fontId="89" fillId="20" borderId="88" xfId="0" applyNumberFormat="1" applyFont="1" applyFill="1" applyBorder="1" applyProtection="1">
      <protection locked="0"/>
    </xf>
    <xf numFmtId="185" fontId="89" fillId="20" borderId="89" xfId="0" applyNumberFormat="1" applyFont="1" applyFill="1" applyBorder="1" applyProtection="1">
      <protection locked="0"/>
    </xf>
    <xf numFmtId="184" fontId="94" fillId="20" borderId="82" xfId="12" applyNumberFormat="1" applyFont="1" applyFill="1" applyBorder="1" applyProtection="1">
      <protection locked="0"/>
    </xf>
    <xf numFmtId="184" fontId="94" fillId="20" borderId="83" xfId="12" applyNumberFormat="1" applyFont="1" applyFill="1" applyBorder="1" applyProtection="1">
      <protection locked="0"/>
    </xf>
    <xf numFmtId="0" fontId="89" fillId="20" borderId="58" xfId="0" applyFont="1" applyFill="1" applyBorder="1" applyProtection="1">
      <protection locked="0"/>
    </xf>
    <xf numFmtId="0" fontId="89" fillId="20" borderId="48" xfId="0" applyFont="1" applyFill="1" applyBorder="1" applyProtection="1">
      <protection locked="0"/>
    </xf>
    <xf numFmtId="185" fontId="89" fillId="0" borderId="98" xfId="0" applyNumberFormat="1" applyFont="1" applyBorder="1" applyProtection="1">
      <protection locked="0"/>
    </xf>
    <xf numFmtId="185" fontId="89" fillId="0" borderId="36" xfId="0" applyNumberFormat="1" applyFont="1" applyBorder="1" applyProtection="1">
      <protection locked="0"/>
    </xf>
    <xf numFmtId="185" fontId="89" fillId="0" borderId="38" xfId="0" applyNumberFormat="1" applyFont="1" applyBorder="1" applyProtection="1">
      <protection locked="0"/>
    </xf>
    <xf numFmtId="0" fontId="77" fillId="9" borderId="87" xfId="0" applyFont="1" applyFill="1" applyBorder="1" applyProtection="1">
      <protection locked="0"/>
    </xf>
    <xf numFmtId="185" fontId="89" fillId="0" borderId="69" xfId="0" applyNumberFormat="1" applyFont="1" applyBorder="1" applyProtection="1">
      <protection locked="0"/>
    </xf>
    <xf numFmtId="185" fontId="89" fillId="0" borderId="109" xfId="0" applyNumberFormat="1" applyFont="1" applyBorder="1" applyProtection="1">
      <protection locked="0"/>
    </xf>
    <xf numFmtId="184" fontId="94" fillId="9" borderId="82" xfId="12" applyNumberFormat="1" applyFont="1" applyFill="1" applyBorder="1" applyProtection="1">
      <protection locked="0"/>
    </xf>
    <xf numFmtId="184" fontId="94" fillId="9" borderId="83" xfId="12" applyNumberFormat="1" applyFont="1" applyFill="1" applyBorder="1" applyProtection="1">
      <protection locked="0"/>
    </xf>
    <xf numFmtId="0" fontId="96" fillId="0" borderId="81" xfId="0" applyFont="1" applyBorder="1" applyProtection="1">
      <protection locked="0"/>
    </xf>
    <xf numFmtId="178" fontId="91" fillId="0" borderId="92" xfId="13" applyNumberFormat="1" applyFont="1" applyBorder="1" applyProtection="1">
      <protection locked="0"/>
    </xf>
    <xf numFmtId="178" fontId="91" fillId="0" borderId="93" xfId="13" applyNumberFormat="1" applyFont="1" applyBorder="1" applyProtection="1">
      <protection locked="0"/>
    </xf>
    <xf numFmtId="0" fontId="94" fillId="9" borderId="61" xfId="0" applyFont="1" applyFill="1" applyBorder="1" applyProtection="1">
      <protection locked="0"/>
    </xf>
    <xf numFmtId="184" fontId="94" fillId="9" borderId="79" xfId="12" applyNumberFormat="1" applyFont="1" applyFill="1" applyBorder="1" applyProtection="1">
      <protection locked="0"/>
    </xf>
    <xf numFmtId="184" fontId="94" fillId="9" borderId="80" xfId="12" applyNumberFormat="1" applyFont="1" applyFill="1" applyBorder="1" applyProtection="1">
      <protection locked="0"/>
    </xf>
    <xf numFmtId="178" fontId="91" fillId="9" borderId="92" xfId="13" applyNumberFormat="1" applyFont="1" applyFill="1" applyBorder="1" applyProtection="1">
      <protection locked="0"/>
    </xf>
    <xf numFmtId="178" fontId="91" fillId="9" borderId="93" xfId="13" applyNumberFormat="1" applyFont="1" applyFill="1" applyBorder="1" applyProtection="1">
      <protection locked="0"/>
    </xf>
    <xf numFmtId="0" fontId="77" fillId="0" borderId="0" xfId="0" applyFont="1" applyAlignment="1">
      <alignment horizontal="center" vertical="center"/>
    </xf>
    <xf numFmtId="0" fontId="93" fillId="0" borderId="0" xfId="0" applyFont="1"/>
    <xf numFmtId="44" fontId="77" fillId="0" borderId="0" xfId="3" applyFont="1"/>
    <xf numFmtId="0" fontId="77" fillId="20" borderId="78" xfId="0" applyFont="1" applyFill="1" applyBorder="1" applyAlignment="1">
      <alignment horizontal="center"/>
    </xf>
    <xf numFmtId="0" fontId="93" fillId="20" borderId="94" xfId="0" applyFont="1" applyFill="1" applyBorder="1" applyAlignment="1">
      <alignment horizontal="center"/>
    </xf>
    <xf numFmtId="0" fontId="96" fillId="0" borderId="60" xfId="0" applyFont="1" applyBorder="1"/>
    <xf numFmtId="0" fontId="77" fillId="20" borderId="79" xfId="0" applyFont="1" applyFill="1" applyBorder="1" applyAlignment="1">
      <alignment horizontal="center"/>
    </xf>
    <xf numFmtId="0" fontId="77" fillId="20" borderId="80" xfId="0" applyFont="1" applyFill="1" applyBorder="1" applyAlignment="1">
      <alignment horizontal="center"/>
    </xf>
    <xf numFmtId="164" fontId="77" fillId="0" borderId="39" xfId="12" applyFont="1" applyBorder="1"/>
    <xf numFmtId="177" fontId="77" fillId="0" borderId="39" xfId="12" applyNumberFormat="1" applyFont="1" applyBorder="1"/>
    <xf numFmtId="177" fontId="77" fillId="0" borderId="88" xfId="12" applyNumberFormat="1" applyFont="1" applyBorder="1"/>
    <xf numFmtId="177" fontId="93" fillId="0" borderId="0" xfId="12" applyNumberFormat="1" applyFont="1"/>
    <xf numFmtId="0" fontId="77" fillId="2" borderId="0" xfId="0" applyFont="1" applyFill="1"/>
    <xf numFmtId="0" fontId="77" fillId="6" borderId="0" xfId="0" applyFont="1" applyFill="1" applyBorder="1"/>
    <xf numFmtId="0" fontId="77" fillId="2" borderId="0" xfId="0" applyFont="1" applyFill="1" applyBorder="1"/>
    <xf numFmtId="37" fontId="98" fillId="4" borderId="9" xfId="5" applyFont="1" applyBorder="1">
      <alignment horizontal="left" vertical="center" indent="1"/>
    </xf>
    <xf numFmtId="37" fontId="98" fillId="4" borderId="7" xfId="5" applyFont="1" applyBorder="1">
      <alignment horizontal="left" vertical="center" indent="1"/>
    </xf>
    <xf numFmtId="37" fontId="98" fillId="4" borderId="10" xfId="5" applyFont="1" applyBorder="1">
      <alignment horizontal="left" vertical="center" indent="1"/>
    </xf>
    <xf numFmtId="0" fontId="77" fillId="0" borderId="2" xfId="0" applyFont="1" applyBorder="1"/>
    <xf numFmtId="0" fontId="77" fillId="2" borderId="11" xfId="0" applyFont="1" applyFill="1" applyBorder="1"/>
    <xf numFmtId="0" fontId="77" fillId="2" borderId="12" xfId="0" applyFont="1" applyFill="1" applyBorder="1"/>
    <xf numFmtId="0" fontId="90" fillId="5" borderId="13" xfId="7" applyFont="1" applyBorder="1">
      <alignment horizontal="left" vertical="top" indent="1"/>
    </xf>
    <xf numFmtId="17" fontId="90" fillId="2" borderId="32" xfId="9" applyNumberFormat="1" applyFont="1" applyFill="1" applyBorder="1" applyAlignment="1">
      <alignment horizontal="center" vertical="top"/>
    </xf>
    <xf numFmtId="0" fontId="90" fillId="2" borderId="14" xfId="9" applyFont="1" applyFill="1" applyBorder="1" applyAlignment="1">
      <alignment horizontal="center" vertical="top"/>
    </xf>
    <xf numFmtId="17" fontId="90" fillId="2" borderId="32" xfId="9" applyNumberFormat="1" applyFont="1" applyFill="1" applyBorder="1">
      <alignment horizontal="centerContinuous" vertical="top"/>
    </xf>
    <xf numFmtId="0" fontId="90" fillId="2" borderId="14" xfId="9" applyFont="1" applyFill="1" applyBorder="1">
      <alignment horizontal="centerContinuous" vertical="top"/>
    </xf>
    <xf numFmtId="0" fontId="90" fillId="2" borderId="15" xfId="8" applyFont="1" applyBorder="1">
      <alignment horizontal="left" vertical="center" indent="1"/>
    </xf>
    <xf numFmtId="0" fontId="93" fillId="0" borderId="16" xfId="0" applyFont="1" applyBorder="1"/>
    <xf numFmtId="0" fontId="77" fillId="0" borderId="16" xfId="0" applyFont="1" applyBorder="1"/>
    <xf numFmtId="0" fontId="77" fillId="0" borderId="12" xfId="0" applyFont="1" applyBorder="1"/>
    <xf numFmtId="4" fontId="77" fillId="2" borderId="17" xfId="10" applyFont="1" applyBorder="1">
      <alignment horizontal="left" vertical="center" indent="2"/>
    </xf>
    <xf numFmtId="186" fontId="77" fillId="0" borderId="115" xfId="12" applyNumberFormat="1" applyFont="1" applyBorder="1"/>
    <xf numFmtId="0" fontId="90" fillId="2" borderId="114" xfId="8" applyFont="1" applyBorder="1">
      <alignment horizontal="left" vertical="center" indent="1"/>
    </xf>
    <xf numFmtId="0" fontId="93" fillId="0" borderId="115" xfId="0" applyFont="1" applyBorder="1"/>
    <xf numFmtId="0" fontId="77" fillId="0" borderId="115" xfId="0" applyFont="1" applyBorder="1"/>
    <xf numFmtId="0" fontId="77" fillId="0" borderId="51" xfId="0" applyFont="1" applyBorder="1"/>
    <xf numFmtId="186" fontId="90" fillId="0" borderId="18" xfId="12" applyNumberFormat="1" applyFont="1" applyBorder="1" applyAlignment="1">
      <alignment vertical="center"/>
    </xf>
    <xf numFmtId="186" fontId="90" fillId="0" borderId="19" xfId="12" applyNumberFormat="1" applyFont="1" applyBorder="1" applyAlignment="1">
      <alignment vertical="center"/>
    </xf>
    <xf numFmtId="37" fontId="90" fillId="0" borderId="18" xfId="6" applyFont="1" applyBorder="1">
      <alignment vertical="center"/>
    </xf>
    <xf numFmtId="37" fontId="90" fillId="0" borderId="19" xfId="6" applyFont="1" applyBorder="1">
      <alignment vertical="center"/>
    </xf>
    <xf numFmtId="186" fontId="90" fillId="0" borderId="21" xfId="12" applyNumberFormat="1" applyFont="1" applyBorder="1" applyAlignment="1">
      <alignment vertical="center"/>
    </xf>
    <xf numFmtId="37" fontId="90" fillId="0" borderId="21" xfId="6" applyFont="1" applyBorder="1">
      <alignment vertical="center"/>
    </xf>
    <xf numFmtId="186" fontId="77" fillId="2" borderId="21" xfId="12" applyNumberFormat="1" applyFont="1" applyFill="1" applyBorder="1" applyAlignment="1">
      <alignment vertical="center"/>
    </xf>
    <xf numFmtId="37" fontId="77" fillId="2" borderId="21" xfId="1" applyFont="1" applyBorder="1">
      <alignment vertical="center"/>
    </xf>
    <xf numFmtId="4" fontId="77" fillId="2" borderId="20" xfId="10" applyFont="1" applyBorder="1">
      <alignment horizontal="left" vertical="center" indent="2"/>
    </xf>
    <xf numFmtId="0" fontId="90" fillId="5" borderId="22" xfId="7" applyFont="1" applyBorder="1">
      <alignment horizontal="left" vertical="top" indent="1"/>
    </xf>
    <xf numFmtId="186" fontId="90" fillId="0" borderId="23" xfId="12" applyNumberFormat="1" applyFont="1" applyBorder="1" applyAlignment="1">
      <alignment vertical="center"/>
    </xf>
    <xf numFmtId="37" fontId="90" fillId="0" borderId="23" xfId="6" applyFont="1" applyBorder="1">
      <alignment vertical="center"/>
    </xf>
    <xf numFmtId="0" fontId="77" fillId="0" borderId="24" xfId="0" applyFont="1" applyBorder="1"/>
    <xf numFmtId="186" fontId="77" fillId="2" borderId="25" xfId="12" applyNumberFormat="1" applyFont="1" applyFill="1" applyBorder="1" applyAlignment="1">
      <alignment vertical="center"/>
    </xf>
    <xf numFmtId="186" fontId="77" fillId="2" borderId="26" xfId="12" applyNumberFormat="1" applyFont="1" applyFill="1" applyBorder="1" applyAlignment="1">
      <alignment vertical="center"/>
    </xf>
    <xf numFmtId="37" fontId="77" fillId="2" borderId="25" xfId="1" applyFont="1" applyBorder="1">
      <alignment vertical="center"/>
    </xf>
    <xf numFmtId="37" fontId="77" fillId="2" borderId="26" xfId="1" applyFont="1" applyBorder="1">
      <alignment vertical="center"/>
    </xf>
    <xf numFmtId="186" fontId="77" fillId="2" borderId="16" xfId="12" applyNumberFormat="1" applyFont="1" applyFill="1" applyBorder="1" applyAlignment="1">
      <alignment vertical="center"/>
    </xf>
    <xf numFmtId="186" fontId="77" fillId="2" borderId="27" xfId="12" applyNumberFormat="1" applyFont="1" applyFill="1" applyBorder="1" applyAlignment="1">
      <alignment vertical="center"/>
    </xf>
    <xf numFmtId="37" fontId="77" fillId="2" borderId="16" xfId="1" applyFont="1" applyBorder="1">
      <alignment vertical="center"/>
    </xf>
    <xf numFmtId="37" fontId="77" fillId="2" borderId="27" xfId="1" applyFont="1" applyBorder="1">
      <alignment vertical="center"/>
    </xf>
    <xf numFmtId="186" fontId="77" fillId="2" borderId="18" xfId="12" applyNumberFormat="1" applyFont="1" applyFill="1" applyBorder="1" applyAlignment="1">
      <alignment vertical="center"/>
    </xf>
    <xf numFmtId="37" fontId="77" fillId="2" borderId="18" xfId="1" applyFont="1" applyBorder="1">
      <alignment vertical="center"/>
    </xf>
    <xf numFmtId="186" fontId="77" fillId="0" borderId="18" xfId="12" applyNumberFormat="1" applyFont="1" applyFill="1" applyBorder="1" applyAlignment="1">
      <alignment vertical="center"/>
    </xf>
    <xf numFmtId="37" fontId="77" fillId="0" borderId="18" xfId="1" applyFont="1" applyFill="1" applyBorder="1">
      <alignment vertical="center"/>
    </xf>
    <xf numFmtId="37" fontId="77" fillId="2" borderId="51" xfId="1" applyFont="1" applyBorder="1">
      <alignment vertical="center"/>
    </xf>
    <xf numFmtId="0" fontId="77" fillId="0" borderId="20" xfId="0" applyFont="1" applyBorder="1"/>
    <xf numFmtId="0" fontId="98" fillId="7" borderId="28" xfId="7" applyFont="1" applyFill="1" applyBorder="1">
      <alignment horizontal="left" vertical="top" indent="1"/>
    </xf>
    <xf numFmtId="186" fontId="98" fillId="4" borderId="3" xfId="12" applyNumberFormat="1" applyFont="1" applyFill="1" applyBorder="1" applyAlignment="1">
      <alignment vertical="center"/>
    </xf>
    <xf numFmtId="186" fontId="98" fillId="4" borderId="29" xfId="12" applyNumberFormat="1" applyFont="1" applyFill="1" applyBorder="1" applyAlignment="1">
      <alignment vertical="center"/>
    </xf>
    <xf numFmtId="37" fontId="98" fillId="4" borderId="3" xfId="6" applyFont="1" applyFill="1">
      <alignment vertical="center"/>
    </xf>
    <xf numFmtId="37" fontId="98" fillId="4" borderId="29" xfId="6" applyFont="1" applyFill="1" applyBorder="1">
      <alignment vertical="center"/>
    </xf>
    <xf numFmtId="186" fontId="77" fillId="2" borderId="30" xfId="12" applyNumberFormat="1" applyFont="1" applyFill="1" applyBorder="1" applyAlignment="1">
      <alignment vertical="center"/>
    </xf>
    <xf numFmtId="37" fontId="77" fillId="2" borderId="30" xfId="1" applyFont="1" applyBorder="1">
      <alignment vertical="center"/>
    </xf>
    <xf numFmtId="0" fontId="98" fillId="7" borderId="31" xfId="7" applyFont="1" applyFill="1" applyBorder="1">
      <alignment horizontal="left" vertical="top" indent="1"/>
    </xf>
    <xf numFmtId="17" fontId="93" fillId="20" borderId="39" xfId="4" applyNumberFormat="1" applyFont="1" applyFill="1" applyBorder="1" applyAlignment="1">
      <alignment horizontal="center"/>
    </xf>
    <xf numFmtId="0" fontId="93" fillId="20" borderId="95" xfId="0" applyFont="1" applyFill="1" applyBorder="1" applyAlignment="1">
      <alignment horizontal="center"/>
    </xf>
    <xf numFmtId="177" fontId="77" fillId="0" borderId="95" xfId="12" applyNumberFormat="1" applyFont="1" applyBorder="1"/>
    <xf numFmtId="177" fontId="77" fillId="0" borderId="89" xfId="12" applyNumberFormat="1" applyFont="1" applyBorder="1"/>
    <xf numFmtId="177" fontId="77" fillId="0" borderId="82" xfId="12" applyNumberFormat="1" applyFont="1" applyBorder="1"/>
    <xf numFmtId="177" fontId="77" fillId="0" borderId="83" xfId="12" applyNumberFormat="1" applyFont="1" applyBorder="1"/>
    <xf numFmtId="37" fontId="77" fillId="0" borderId="0" xfId="0" applyNumberFormat="1" applyFont="1"/>
    <xf numFmtId="37" fontId="77" fillId="0" borderId="0" xfId="0" applyNumberFormat="1" applyFont="1" applyBorder="1"/>
    <xf numFmtId="0" fontId="99" fillId="0" borderId="0" xfId="0" applyFont="1"/>
    <xf numFmtId="0" fontId="93" fillId="0" borderId="0" xfId="0" applyFont="1" applyAlignment="1">
      <alignment horizontal="left"/>
    </xf>
    <xf numFmtId="0" fontId="77" fillId="0" borderId="0" xfId="0" applyFont="1" applyAlignment="1">
      <alignment horizontal="left"/>
    </xf>
    <xf numFmtId="165" fontId="77" fillId="0" borderId="0" xfId="3" applyNumberFormat="1" applyFont="1" applyFill="1"/>
    <xf numFmtId="165" fontId="93" fillId="0" borderId="0" xfId="3" applyNumberFormat="1" applyFont="1" applyFill="1"/>
    <xf numFmtId="165" fontId="77" fillId="0" borderId="0" xfId="3" applyNumberFormat="1" applyFont="1" applyFill="1" applyBorder="1"/>
    <xf numFmtId="2" fontId="77" fillId="0" borderId="0" xfId="0" applyNumberFormat="1" applyFont="1"/>
    <xf numFmtId="2" fontId="93" fillId="0" borderId="0" xfId="0" applyNumberFormat="1" applyFont="1"/>
    <xf numFmtId="172" fontId="93" fillId="0" borderId="47" xfId="0" applyNumberFormat="1" applyFont="1" applyBorder="1"/>
    <xf numFmtId="0" fontId="93" fillId="0" borderId="58" xfId="0" applyFont="1" applyBorder="1"/>
    <xf numFmtId="0" fontId="77" fillId="0" borderId="58" xfId="0" applyFont="1" applyBorder="1"/>
    <xf numFmtId="0" fontId="77" fillId="0" borderId="48" xfId="0" applyFont="1" applyBorder="1"/>
    <xf numFmtId="0" fontId="77" fillId="0" borderId="45" xfId="0" applyFont="1" applyBorder="1"/>
    <xf numFmtId="0" fontId="77" fillId="0" borderId="49" xfId="0" applyFont="1" applyBorder="1"/>
    <xf numFmtId="166" fontId="93" fillId="0" borderId="45" xfId="0" applyNumberFormat="1" applyFont="1" applyBorder="1" applyAlignment="1">
      <alignment horizontal="right"/>
    </xf>
    <xf numFmtId="0" fontId="93" fillId="0" borderId="0" xfId="0" applyFont="1" applyBorder="1" applyAlignment="1">
      <alignment horizontal="right"/>
    </xf>
    <xf numFmtId="0" fontId="93" fillId="0" borderId="0" xfId="0" applyFont="1" applyBorder="1"/>
    <xf numFmtId="0" fontId="93" fillId="0" borderId="49" xfId="0" applyFont="1" applyBorder="1"/>
    <xf numFmtId="165" fontId="77" fillId="0" borderId="0" xfId="3" applyNumberFormat="1" applyFont="1" applyFill="1" applyBorder="1" applyAlignment="1"/>
    <xf numFmtId="165" fontId="77" fillId="0" borderId="49" xfId="3" applyNumberFormat="1" applyFont="1" applyFill="1" applyBorder="1"/>
    <xf numFmtId="0" fontId="77" fillId="0" borderId="50" xfId="0" applyFont="1" applyBorder="1"/>
    <xf numFmtId="165" fontId="77" fillId="0" borderId="4" xfId="3" applyNumberFormat="1" applyFont="1" applyFill="1" applyBorder="1"/>
    <xf numFmtId="0" fontId="77" fillId="0" borderId="4" xfId="0" applyFont="1" applyBorder="1"/>
    <xf numFmtId="165" fontId="77" fillId="0" borderId="4" xfId="3" applyNumberFormat="1" applyFont="1" applyFill="1" applyBorder="1" applyAlignment="1"/>
    <xf numFmtId="165" fontId="77" fillId="0" borderId="59" xfId="3" applyNumberFormat="1" applyFont="1" applyFill="1" applyBorder="1"/>
    <xf numFmtId="0" fontId="96" fillId="0" borderId="0" xfId="0" applyFont="1" applyBorder="1"/>
    <xf numFmtId="177" fontId="77" fillId="0" borderId="0" xfId="12" applyNumberFormat="1" applyFont="1" applyBorder="1"/>
    <xf numFmtId="0" fontId="77" fillId="0" borderId="0" xfId="0" applyFont="1" applyProtection="1">
      <protection locked="0"/>
    </xf>
    <xf numFmtId="0" fontId="93" fillId="0" borderId="0" xfId="0" applyFont="1" applyProtection="1">
      <protection locked="0"/>
    </xf>
    <xf numFmtId="37" fontId="93" fillId="0" borderId="0" xfId="0" applyNumberFormat="1" applyFont="1" applyProtection="1">
      <protection locked="0"/>
    </xf>
    <xf numFmtId="37" fontId="77" fillId="0" borderId="0" xfId="0" applyNumberFormat="1" applyFont="1" applyProtection="1">
      <protection locked="0"/>
    </xf>
    <xf numFmtId="0" fontId="77" fillId="0" borderId="0" xfId="0" applyFont="1" applyAlignment="1" applyProtection="1">
      <alignment horizontal="right"/>
      <protection locked="0"/>
    </xf>
    <xf numFmtId="3" fontId="77" fillId="0" borderId="0" xfId="0" applyNumberFormat="1" applyFont="1" applyAlignment="1" applyProtection="1">
      <alignment horizontal="right"/>
      <protection locked="0"/>
    </xf>
    <xf numFmtId="17" fontId="93" fillId="0" borderId="39" xfId="0" applyNumberFormat="1" applyFont="1" applyBorder="1" applyAlignment="1" applyProtection="1">
      <alignment horizontal="center"/>
      <protection locked="0"/>
    </xf>
    <xf numFmtId="49" fontId="93" fillId="0" borderId="39" xfId="0" applyNumberFormat="1" applyFont="1" applyBorder="1" applyAlignment="1" applyProtection="1">
      <alignment horizontal="center"/>
      <protection locked="0"/>
    </xf>
    <xf numFmtId="0" fontId="77" fillId="0" borderId="94" xfId="0" applyFont="1" applyBorder="1" applyAlignment="1">
      <alignment horizontal="left" vertical="center"/>
    </xf>
    <xf numFmtId="164" fontId="77" fillId="27" borderId="95" xfId="12" applyFont="1" applyFill="1" applyBorder="1"/>
    <xf numFmtId="9" fontId="77" fillId="27" borderId="95" xfId="13" applyFont="1" applyFill="1" applyBorder="1"/>
    <xf numFmtId="164" fontId="77" fillId="27" borderId="39" xfId="12" applyFont="1" applyFill="1" applyBorder="1"/>
    <xf numFmtId="17" fontId="77" fillId="0" borderId="78" xfId="0" applyNumberFormat="1" applyFont="1" applyBorder="1" applyAlignment="1">
      <alignment horizontal="left"/>
    </xf>
    <xf numFmtId="0" fontId="89" fillId="20" borderId="61" xfId="0" applyFont="1" applyFill="1" applyBorder="1"/>
    <xf numFmtId="0" fontId="89" fillId="27" borderId="84" xfId="0" applyFont="1" applyFill="1" applyBorder="1"/>
    <xf numFmtId="185" fontId="89" fillId="0" borderId="94" xfId="0" applyNumberFormat="1" applyFont="1" applyBorder="1" applyProtection="1">
      <protection locked="0"/>
    </xf>
    <xf numFmtId="181" fontId="89" fillId="0" borderId="0" xfId="0" applyNumberFormat="1" applyFont="1"/>
    <xf numFmtId="0" fontId="89" fillId="0" borderId="0" xfId="0" applyFont="1" applyAlignment="1">
      <alignment horizontal="left" vertical="top"/>
    </xf>
    <xf numFmtId="0" fontId="89" fillId="15" borderId="94" xfId="0" applyFont="1" applyFill="1" applyBorder="1" applyAlignment="1">
      <alignment horizontal="left" indent="1"/>
    </xf>
    <xf numFmtId="181" fontId="89" fillId="29" borderId="94" xfId="0" applyNumberFormat="1" applyFont="1" applyFill="1" applyBorder="1" applyAlignment="1" applyProtection="1">
      <alignment horizontal="left" indent="1"/>
      <protection locked="0"/>
    </xf>
    <xf numFmtId="181" fontId="89" fillId="29" borderId="87" xfId="0" applyNumberFormat="1" applyFont="1" applyFill="1" applyBorder="1" applyAlignment="1" applyProtection="1">
      <alignment horizontal="left" indent="1"/>
      <protection locked="0"/>
    </xf>
    <xf numFmtId="0" fontId="94" fillId="0" borderId="0" xfId="0" applyFont="1" applyAlignment="1">
      <alignment horizontal="left" vertical="top"/>
    </xf>
    <xf numFmtId="0" fontId="93" fillId="0" borderId="39" xfId="0" applyFont="1" applyBorder="1" applyAlignment="1" applyProtection="1">
      <alignment horizontal="center"/>
      <protection locked="0"/>
    </xf>
    <xf numFmtId="2" fontId="77" fillId="27" borderId="95" xfId="13" applyNumberFormat="1" applyFont="1" applyFill="1" applyBorder="1"/>
    <xf numFmtId="177" fontId="77" fillId="0" borderId="38" xfId="12" applyNumberFormat="1" applyFont="1" applyBorder="1"/>
    <xf numFmtId="177" fontId="77" fillId="0" borderId="101" xfId="12" applyNumberFormat="1" applyFont="1" applyBorder="1"/>
    <xf numFmtId="4" fontId="77" fillId="0" borderId="39" xfId="0" applyNumberFormat="1" applyFont="1" applyBorder="1" applyAlignment="1" applyProtection="1">
      <alignment horizontal="right"/>
      <protection locked="0"/>
    </xf>
    <xf numFmtId="4" fontId="77" fillId="0" borderId="39" xfId="0" applyNumberFormat="1" applyFont="1" applyBorder="1" applyAlignment="1" applyProtection="1">
      <alignment horizontal="left" indent="1"/>
      <protection locked="0"/>
    </xf>
    <xf numFmtId="4" fontId="77" fillId="20" borderId="39" xfId="0" applyNumberFormat="1" applyFont="1" applyFill="1" applyBorder="1" applyProtection="1">
      <protection locked="0"/>
    </xf>
    <xf numFmtId="4" fontId="77" fillId="20" borderId="39" xfId="0" applyNumberFormat="1" applyFont="1" applyFill="1" applyBorder="1" applyAlignment="1" applyProtection="1">
      <alignment horizontal="right"/>
      <protection locked="0"/>
    </xf>
    <xf numFmtId="178" fontId="89" fillId="0" borderId="39" xfId="13" applyNumberFormat="1" applyFont="1" applyBorder="1" applyProtection="1">
      <protection locked="0"/>
    </xf>
    <xf numFmtId="0" fontId="77" fillId="0" borderId="79" xfId="0" applyFont="1" applyBorder="1" applyAlignment="1" applyProtection="1">
      <alignment horizontal="center" vertical="center" wrapText="1"/>
      <protection locked="0"/>
    </xf>
    <xf numFmtId="49" fontId="89" fillId="0" borderId="82" xfId="0" applyNumberFormat="1" applyFont="1" applyBorder="1" applyAlignment="1">
      <alignment horizontal="center"/>
    </xf>
    <xf numFmtId="0" fontId="77" fillId="9" borderId="60" xfId="0" applyFont="1" applyFill="1" applyBorder="1" applyAlignment="1" applyProtection="1">
      <alignment horizontal="left"/>
      <protection locked="0"/>
    </xf>
    <xf numFmtId="178" fontId="89" fillId="0" borderId="88" xfId="13" applyNumberFormat="1" applyFont="1" applyBorder="1" applyProtection="1">
      <protection locked="0"/>
    </xf>
    <xf numFmtId="0" fontId="93" fillId="9" borderId="81" xfId="0" applyFont="1" applyFill="1" applyBorder="1" applyProtection="1">
      <protection locked="0"/>
    </xf>
    <xf numFmtId="0" fontId="93" fillId="9" borderId="60" xfId="0" applyFont="1" applyFill="1" applyBorder="1" applyAlignment="1" applyProtection="1">
      <alignment horizontal="left"/>
      <protection locked="0"/>
    </xf>
    <xf numFmtId="178" fontId="94" fillId="0" borderId="82" xfId="13" applyNumberFormat="1" applyFont="1" applyBorder="1" applyProtection="1">
      <protection locked="0"/>
    </xf>
    <xf numFmtId="184" fontId="89" fillId="0" borderId="98" xfId="12" applyNumberFormat="1" applyFont="1" applyBorder="1" applyProtection="1"/>
    <xf numFmtId="0" fontId="89" fillId="27" borderId="84" xfId="0" applyFont="1" applyFill="1" applyBorder="1" applyAlignment="1">
      <alignment horizontal="center"/>
    </xf>
    <xf numFmtId="9" fontId="77" fillId="27" borderId="95" xfId="13" applyFont="1" applyFill="1" applyBorder="1" applyAlignment="1">
      <alignment horizontal="center"/>
    </xf>
    <xf numFmtId="164" fontId="77" fillId="27" borderId="95" xfId="12" applyFont="1" applyFill="1" applyBorder="1" applyAlignment="1">
      <alignment horizontal="center"/>
    </xf>
    <xf numFmtId="2" fontId="77" fillId="27" borderId="95" xfId="13" applyNumberFormat="1" applyFont="1" applyFill="1" applyBorder="1" applyAlignment="1">
      <alignment horizontal="center"/>
    </xf>
    <xf numFmtId="164" fontId="77" fillId="27" borderId="39" xfId="12" applyFont="1" applyFill="1" applyBorder="1" applyAlignment="1">
      <alignment horizontal="center"/>
    </xf>
    <xf numFmtId="164" fontId="96" fillId="9" borderId="31" xfId="12" applyFont="1" applyFill="1" applyBorder="1" applyAlignment="1">
      <alignment horizontal="center"/>
    </xf>
    <xf numFmtId="0" fontId="77" fillId="0" borderId="39" xfId="0" applyFont="1" applyBorder="1" applyAlignment="1">
      <alignment horizontal="left" vertical="center"/>
    </xf>
    <xf numFmtId="0" fontId="96" fillId="28" borderId="39" xfId="0" applyFont="1" applyFill="1" applyBorder="1" applyAlignment="1">
      <alignment horizontal="left" vertical="center"/>
    </xf>
    <xf numFmtId="164" fontId="96" fillId="28" borderId="39" xfId="12" applyFont="1" applyFill="1" applyBorder="1"/>
    <xf numFmtId="9" fontId="77" fillId="27" borderId="39" xfId="13" applyFont="1" applyFill="1" applyBorder="1" applyAlignment="1">
      <alignment horizontal="center"/>
    </xf>
    <xf numFmtId="9" fontId="96" fillId="28" borderId="39" xfId="13" applyFont="1" applyFill="1" applyBorder="1" applyAlignment="1">
      <alignment horizontal="center"/>
    </xf>
    <xf numFmtId="164" fontId="96" fillId="28" borderId="39" xfId="12" applyFont="1" applyFill="1" applyBorder="1" applyAlignment="1">
      <alignment horizontal="center"/>
    </xf>
    <xf numFmtId="0" fontId="91" fillId="0" borderId="46" xfId="0" applyFont="1" applyBorder="1" applyAlignment="1">
      <alignment horizontal="center" vertical="center"/>
    </xf>
    <xf numFmtId="0" fontId="91" fillId="0" borderId="54" xfId="0" applyFont="1" applyBorder="1" applyAlignment="1">
      <alignment horizontal="center" vertical="center"/>
    </xf>
    <xf numFmtId="49" fontId="94" fillId="9" borderId="76" xfId="0" applyNumberFormat="1" applyFont="1" applyFill="1" applyBorder="1" applyAlignment="1">
      <alignment horizontal="center"/>
    </xf>
    <xf numFmtId="49" fontId="94" fillId="9" borderId="77" xfId="0" applyNumberFormat="1" applyFont="1" applyFill="1" applyBorder="1" applyAlignment="1">
      <alignment horizontal="center"/>
    </xf>
    <xf numFmtId="0" fontId="91" fillId="0" borderId="28" xfId="0" applyFont="1" applyBorder="1" applyAlignment="1">
      <alignment horizontal="center" vertical="center"/>
    </xf>
    <xf numFmtId="0" fontId="91" fillId="0" borderId="3" xfId="0" applyFont="1" applyBorder="1" applyAlignment="1">
      <alignment horizontal="center" vertical="center"/>
    </xf>
    <xf numFmtId="0" fontId="91" fillId="0" borderId="44" xfId="0" applyFont="1" applyBorder="1" applyAlignment="1">
      <alignment horizontal="center" vertical="center"/>
    </xf>
    <xf numFmtId="0" fontId="77" fillId="20" borderId="61" xfId="0" applyFont="1" applyFill="1" applyBorder="1" applyAlignment="1">
      <alignment horizontal="left"/>
    </xf>
    <xf numFmtId="0" fontId="77" fillId="20" borderId="84" xfId="0" applyFont="1" applyFill="1" applyBorder="1" applyAlignment="1">
      <alignment horizontal="left"/>
    </xf>
    <xf numFmtId="0" fontId="77" fillId="20" borderId="62" xfId="0" applyFont="1" applyFill="1" applyBorder="1" applyAlignment="1">
      <alignment horizontal="left"/>
    </xf>
    <xf numFmtId="0" fontId="77" fillId="20" borderId="34" xfId="0" applyFont="1" applyFill="1" applyBorder="1" applyAlignment="1">
      <alignment horizontal="left"/>
    </xf>
    <xf numFmtId="0" fontId="77" fillId="20" borderId="106" xfId="0" applyFont="1" applyFill="1" applyBorder="1" applyAlignment="1">
      <alignment horizontal="left"/>
    </xf>
    <xf numFmtId="0" fontId="94" fillId="20" borderId="78" xfId="0" applyFont="1" applyFill="1" applyBorder="1" applyAlignment="1" applyProtection="1">
      <alignment horizontal="left"/>
      <protection locked="0"/>
    </xf>
    <xf numFmtId="0" fontId="94" fillId="20" borderId="79" xfId="0" applyFont="1" applyFill="1" applyBorder="1" applyAlignment="1" applyProtection="1">
      <alignment horizontal="left"/>
      <protection locked="0"/>
    </xf>
    <xf numFmtId="0" fontId="94" fillId="20" borderId="80" xfId="0" applyFont="1" applyFill="1" applyBorder="1" applyAlignment="1" applyProtection="1">
      <alignment horizontal="left"/>
      <protection locked="0"/>
    </xf>
    <xf numFmtId="0" fontId="94" fillId="20" borderId="61" xfId="0" applyFont="1" applyFill="1" applyBorder="1" applyAlignment="1" applyProtection="1">
      <alignment horizontal="left"/>
      <protection locked="0"/>
    </xf>
    <xf numFmtId="0" fontId="94" fillId="20" borderId="84" xfId="0" applyFont="1" applyFill="1" applyBorder="1" applyAlignment="1" applyProtection="1">
      <alignment horizontal="left"/>
      <protection locked="0"/>
    </xf>
    <xf numFmtId="0" fontId="94" fillId="20" borderId="62" xfId="0" applyFont="1" applyFill="1" applyBorder="1" applyAlignment="1" applyProtection="1">
      <alignment horizontal="left"/>
      <protection locked="0"/>
    </xf>
    <xf numFmtId="0" fontId="94" fillId="20" borderId="47" xfId="0" applyFont="1" applyFill="1" applyBorder="1" applyAlignment="1">
      <alignment horizontal="left"/>
    </xf>
    <xf numFmtId="0" fontId="94" fillId="20" borderId="58" xfId="0" applyFont="1" applyFill="1" applyBorder="1" applyAlignment="1">
      <alignment horizontal="left"/>
    </xf>
    <xf numFmtId="0" fontId="94" fillId="20" borderId="1" xfId="0" applyFont="1" applyFill="1" applyBorder="1" applyAlignment="1">
      <alignment horizontal="left"/>
    </xf>
    <xf numFmtId="0" fontId="94" fillId="20" borderId="5" xfId="0" applyFont="1" applyFill="1" applyBorder="1" applyAlignment="1">
      <alignment horizontal="left"/>
    </xf>
    <xf numFmtId="0" fontId="94" fillId="20" borderId="98" xfId="0" applyFont="1" applyFill="1" applyBorder="1" applyAlignment="1">
      <alignment horizontal="left"/>
    </xf>
    <xf numFmtId="4" fontId="93" fillId="20" borderId="1" xfId="0" applyNumberFormat="1" applyFont="1" applyFill="1" applyBorder="1" applyAlignment="1" applyProtection="1">
      <alignment horizontal="left"/>
      <protection locked="0"/>
    </xf>
    <xf numFmtId="4" fontId="93" fillId="20" borderId="5" xfId="0" applyNumberFormat="1" applyFont="1" applyFill="1" applyBorder="1" applyAlignment="1" applyProtection="1">
      <alignment horizontal="left"/>
      <protection locked="0"/>
    </xf>
    <xf numFmtId="4" fontId="93" fillId="20" borderId="98" xfId="0" applyNumberFormat="1" applyFont="1" applyFill="1" applyBorder="1" applyAlignment="1" applyProtection="1">
      <alignment horizontal="left"/>
      <protection locked="0"/>
    </xf>
    <xf numFmtId="0" fontId="93" fillId="20" borderId="1" xfId="0" applyFont="1" applyFill="1" applyBorder="1" applyAlignment="1" applyProtection="1">
      <alignment horizontal="left"/>
      <protection locked="0"/>
    </xf>
    <xf numFmtId="0" fontId="93" fillId="20" borderId="5" xfId="0" applyFont="1" applyFill="1" applyBorder="1" applyAlignment="1" applyProtection="1">
      <alignment horizontal="left"/>
      <protection locked="0"/>
    </xf>
    <xf numFmtId="0" fontId="93" fillId="20" borderId="98" xfId="0" applyFont="1" applyFill="1" applyBorder="1" applyAlignment="1" applyProtection="1">
      <alignment horizontal="left"/>
      <protection locked="0"/>
    </xf>
    <xf numFmtId="165" fontId="77" fillId="0" borderId="4" xfId="3" applyNumberFormat="1" applyFont="1" applyFill="1" applyBorder="1" applyAlignment="1">
      <alignment horizontal="center"/>
    </xf>
    <xf numFmtId="165" fontId="77" fillId="0" borderId="0" xfId="3" applyNumberFormat="1" applyFont="1" applyFill="1" applyBorder="1" applyAlignment="1">
      <alignment horizontal="center"/>
    </xf>
    <xf numFmtId="0" fontId="93" fillId="0" borderId="0" xfId="0" applyFont="1" applyBorder="1" applyAlignment="1">
      <alignment horizontal="center"/>
    </xf>
    <xf numFmtId="0" fontId="49" fillId="16" borderId="68" xfId="0" applyFont="1" applyFill="1" applyBorder="1" applyAlignment="1">
      <alignment horizontal="center"/>
    </xf>
    <xf numFmtId="0" fontId="49" fillId="16" borderId="6" xfId="0" applyFont="1" applyFill="1" applyBorder="1" applyAlignment="1">
      <alignment horizontal="center"/>
    </xf>
    <xf numFmtId="0" fontId="49" fillId="16" borderId="6" xfId="0" applyFont="1" applyFill="1" applyBorder="1" applyAlignment="1">
      <alignment horizontal="left"/>
    </xf>
    <xf numFmtId="0" fontId="49" fillId="16" borderId="69" xfId="0" applyFont="1" applyFill="1" applyBorder="1" applyAlignment="1">
      <alignment horizontal="left"/>
    </xf>
    <xf numFmtId="0" fontId="47" fillId="16" borderId="56" xfId="0" applyFont="1" applyFill="1" applyBorder="1" applyAlignment="1">
      <alignment horizontal="left"/>
    </xf>
    <xf numFmtId="0" fontId="47" fillId="16" borderId="34" xfId="0" applyFont="1" applyFill="1" applyBorder="1" applyAlignment="1">
      <alignment horizontal="left"/>
    </xf>
    <xf numFmtId="0" fontId="47" fillId="16" borderId="73" xfId="0" applyFont="1" applyFill="1" applyBorder="1" applyAlignment="1">
      <alignment horizontal="left"/>
    </xf>
    <xf numFmtId="0" fontId="47" fillId="16" borderId="0" xfId="0" applyFont="1" applyFill="1" applyBorder="1" applyAlignment="1">
      <alignment horizontal="left"/>
    </xf>
    <xf numFmtId="14" fontId="54" fillId="17" borderId="64" xfId="0" applyNumberFormat="1" applyFont="1" applyFill="1" applyBorder="1" applyAlignment="1" applyProtection="1">
      <alignment vertical="center"/>
      <protection locked="0"/>
    </xf>
    <xf numFmtId="14" fontId="54" fillId="17" borderId="65" xfId="0" applyNumberFormat="1" applyFont="1" applyFill="1" applyBorder="1" applyAlignment="1" applyProtection="1">
      <alignment vertical="center"/>
      <protection locked="0"/>
    </xf>
    <xf numFmtId="0" fontId="50" fillId="18" borderId="0" xfId="0" applyFont="1" applyFill="1" applyAlignment="1">
      <alignment horizontal="center" vertical="center"/>
    </xf>
    <xf numFmtId="0" fontId="54" fillId="17" borderId="39" xfId="0" applyFont="1" applyFill="1" applyBorder="1" applyAlignment="1" applyProtection="1">
      <alignment horizontal="left" vertical="center"/>
      <protection locked="0"/>
    </xf>
    <xf numFmtId="0" fontId="85" fillId="16" borderId="68" xfId="0" applyFont="1" applyFill="1" applyBorder="1" applyAlignment="1">
      <alignment horizontal="center"/>
    </xf>
    <xf numFmtId="0" fontId="85" fillId="16" borderId="6" xfId="0" applyFont="1" applyFill="1" applyBorder="1" applyAlignment="1">
      <alignment horizontal="center"/>
    </xf>
    <xf numFmtId="0" fontId="85" fillId="16" borderId="69" xfId="0" applyFont="1" applyFill="1" applyBorder="1" applyAlignment="1">
      <alignment horizontal="center"/>
    </xf>
    <xf numFmtId="172" fontId="16" fillId="16" borderId="70" xfId="0" applyNumberFormat="1" applyFont="1" applyFill="1" applyBorder="1" applyAlignment="1">
      <alignment horizontal="left"/>
    </xf>
    <xf numFmtId="172" fontId="16" fillId="16" borderId="71" xfId="0" applyNumberFormat="1" applyFont="1" applyFill="1" applyBorder="1" applyAlignment="1">
      <alignment horizontal="left"/>
    </xf>
    <xf numFmtId="0" fontId="62" fillId="2" borderId="1" xfId="0" applyFont="1" applyFill="1" applyBorder="1" applyAlignment="1">
      <alignment horizontal="left"/>
    </xf>
    <xf numFmtId="0" fontId="62" fillId="2" borderId="5" xfId="0" applyFont="1" applyFill="1" applyBorder="1" applyAlignment="1">
      <alignment horizontal="left"/>
    </xf>
    <xf numFmtId="0" fontId="62" fillId="2" borderId="36" xfId="0" applyFont="1" applyFill="1" applyBorder="1" applyAlignment="1">
      <alignment horizontal="left"/>
    </xf>
    <xf numFmtId="0" fontId="78" fillId="2" borderId="0" xfId="0" applyFont="1" applyFill="1" applyAlignment="1">
      <alignment horizontal="left"/>
    </xf>
    <xf numFmtId="0" fontId="79" fillId="2" borderId="0" xfId="0" applyFont="1" applyFill="1" applyAlignment="1">
      <alignment horizontal="right"/>
    </xf>
    <xf numFmtId="0" fontId="81" fillId="2" borderId="0" xfId="0" applyFont="1" applyFill="1" applyBorder="1" applyAlignment="1">
      <alignment horizontal="left"/>
    </xf>
    <xf numFmtId="0" fontId="81" fillId="2" borderId="0" xfId="0" applyFont="1" applyFill="1" applyAlignment="1">
      <alignment horizontal="left"/>
    </xf>
    <xf numFmtId="0" fontId="66" fillId="2" borderId="0" xfId="0" applyFont="1" applyFill="1" applyAlignment="1">
      <alignment horizontal="left" vertical="top"/>
    </xf>
    <xf numFmtId="0" fontId="84" fillId="2" borderId="0" xfId="0" applyFont="1" applyFill="1" applyAlignment="1">
      <alignment horizontal="left"/>
    </xf>
    <xf numFmtId="0" fontId="83" fillId="2" borderId="0" xfId="0" applyFont="1" applyFill="1" applyAlignment="1">
      <alignment horizontal="left"/>
    </xf>
    <xf numFmtId="0" fontId="31" fillId="2" borderId="0" xfId="0" applyFont="1" applyFill="1" applyAlignment="1">
      <alignment horizontal="left" vertical="top"/>
    </xf>
    <xf numFmtId="0" fontId="34" fillId="2" borderId="0" xfId="0" applyFont="1" applyFill="1" applyAlignment="1">
      <alignment horizontal="left"/>
    </xf>
    <xf numFmtId="0" fontId="33" fillId="2" borderId="0" xfId="0" applyFont="1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36" xfId="0" applyFill="1" applyBorder="1" applyAlignment="1">
      <alignment horizontal="left"/>
    </xf>
    <xf numFmtId="0" fontId="26" fillId="2" borderId="0" xfId="0" applyFont="1" applyFill="1" applyAlignment="1">
      <alignment horizontal="left"/>
    </xf>
    <xf numFmtId="0" fontId="27" fillId="2" borderId="0" xfId="0" applyFont="1" applyFill="1" applyAlignment="1">
      <alignment horizontal="right"/>
    </xf>
    <xf numFmtId="0" fontId="29" fillId="2" borderId="0" xfId="0" applyFont="1" applyFill="1" applyBorder="1" applyAlignment="1">
      <alignment horizontal="left"/>
    </xf>
    <xf numFmtId="0" fontId="29" fillId="2" borderId="0" xfId="0" applyFont="1" applyFill="1" applyAlignment="1">
      <alignment horizontal="left"/>
    </xf>
    <xf numFmtId="0" fontId="93" fillId="0" borderId="39" xfId="0" applyFont="1" applyBorder="1"/>
    <xf numFmtId="17" fontId="93" fillId="0" borderId="39" xfId="0" applyNumberFormat="1" applyFont="1" applyBorder="1" applyAlignment="1">
      <alignment horizontal="center"/>
    </xf>
    <xf numFmtId="49" fontId="93" fillId="0" borderId="39" xfId="0" applyNumberFormat="1" applyFont="1" applyBorder="1" applyAlignment="1">
      <alignment horizontal="center"/>
    </xf>
    <xf numFmtId="0" fontId="77" fillId="0" borderId="39" xfId="0" applyFont="1" applyBorder="1"/>
    <xf numFmtId="37" fontId="77" fillId="0" borderId="39" xfId="0" applyNumberFormat="1" applyFont="1" applyBorder="1"/>
    <xf numFmtId="4" fontId="77" fillId="0" borderId="39" xfId="0" applyNumberFormat="1" applyFont="1" applyBorder="1"/>
    <xf numFmtId="37" fontId="77" fillId="0" borderId="39" xfId="0" applyNumberFormat="1" applyFont="1" applyBorder="1" applyAlignment="1">
      <alignment horizontal="right"/>
    </xf>
    <xf numFmtId="3" fontId="77" fillId="0" borderId="39" xfId="0" applyNumberFormat="1" applyFont="1" applyBorder="1" applyAlignment="1">
      <alignment horizontal="right"/>
    </xf>
    <xf numFmtId="0" fontId="93" fillId="20" borderId="1" xfId="0" applyFont="1" applyFill="1" applyBorder="1" applyAlignment="1">
      <alignment horizontal="left"/>
    </xf>
    <xf numFmtId="0" fontId="93" fillId="20" borderId="5" xfId="0" applyFont="1" applyFill="1" applyBorder="1" applyAlignment="1">
      <alignment horizontal="left"/>
    </xf>
    <xf numFmtId="0" fontId="93" fillId="20" borderId="98" xfId="0" applyFont="1" applyFill="1" applyBorder="1" applyAlignment="1">
      <alignment horizontal="left"/>
    </xf>
    <xf numFmtId="0" fontId="93" fillId="0" borderId="0" xfId="0" applyFont="1" applyAlignment="1">
      <alignment horizontal="center"/>
    </xf>
    <xf numFmtId="0" fontId="100" fillId="0" borderId="0" xfId="0" applyFont="1"/>
    <xf numFmtId="0" fontId="93" fillId="0" borderId="43" xfId="0" applyFont="1" applyBorder="1"/>
    <xf numFmtId="37" fontId="77" fillId="0" borderId="43" xfId="0" applyNumberFormat="1" applyFont="1" applyBorder="1"/>
    <xf numFmtId="4" fontId="77" fillId="0" borderId="88" xfId="0" applyNumberFormat="1" applyFont="1" applyBorder="1"/>
    <xf numFmtId="37" fontId="77" fillId="0" borderId="88" xfId="0" applyNumberFormat="1" applyFont="1" applyBorder="1"/>
    <xf numFmtId="164" fontId="77" fillId="27" borderId="39" xfId="13" applyNumberFormat="1" applyFont="1" applyFill="1" applyBorder="1"/>
    <xf numFmtId="0" fontId="94" fillId="0" borderId="57" xfId="0" applyFont="1" applyBorder="1" applyAlignment="1">
      <alignment horizontal="left"/>
    </xf>
    <xf numFmtId="178" fontId="89" fillId="0" borderId="31" xfId="13" applyNumberFormat="1" applyFont="1" applyBorder="1" applyProtection="1">
      <protection locked="0"/>
    </xf>
    <xf numFmtId="0" fontId="94" fillId="20" borderId="57" xfId="0" applyFont="1" applyFill="1" applyBorder="1"/>
    <xf numFmtId="178" fontId="89" fillId="0" borderId="79" xfId="13" applyNumberFormat="1" applyFont="1" applyBorder="1" applyProtection="1">
      <protection locked="0"/>
    </xf>
    <xf numFmtId="0" fontId="89" fillId="0" borderId="0" xfId="0" applyFont="1" applyFill="1"/>
    <xf numFmtId="10" fontId="89" fillId="0" borderId="0" xfId="0" applyNumberFormat="1" applyFont="1" applyFill="1"/>
    <xf numFmtId="10" fontId="77" fillId="0" borderId="0" xfId="0" applyNumberFormat="1" applyFont="1" applyFill="1"/>
    <xf numFmtId="0" fontId="96" fillId="0" borderId="0" xfId="0" applyFont="1" applyFill="1" applyAlignment="1">
      <alignment horizontal="center"/>
    </xf>
    <xf numFmtId="172" fontId="93" fillId="0" borderId="0" xfId="0" applyNumberFormat="1" applyFont="1" applyFill="1"/>
    <xf numFmtId="0" fontId="94" fillId="20" borderId="61" xfId="0" applyFont="1" applyFill="1" applyBorder="1" applyAlignment="1">
      <alignment horizontal="left"/>
    </xf>
    <xf numFmtId="0" fontId="94" fillId="20" borderId="84" xfId="0" applyFont="1" applyFill="1" applyBorder="1" applyAlignment="1">
      <alignment horizontal="left"/>
    </xf>
    <xf numFmtId="0" fontId="94" fillId="20" borderId="62" xfId="0" applyFont="1" applyFill="1" applyBorder="1" applyAlignment="1">
      <alignment horizontal="left"/>
    </xf>
    <xf numFmtId="178" fontId="89" fillId="20" borderId="31" xfId="13" applyNumberFormat="1" applyFont="1" applyFill="1" applyBorder="1" applyProtection="1">
      <protection locked="0"/>
    </xf>
    <xf numFmtId="178" fontId="89" fillId="20" borderId="79" xfId="13" applyNumberFormat="1" applyFont="1" applyFill="1" applyBorder="1" applyProtection="1">
      <protection locked="0"/>
    </xf>
    <xf numFmtId="49" fontId="94" fillId="9" borderId="92" xfId="0" applyNumberFormat="1" applyFont="1" applyFill="1" applyBorder="1" applyAlignment="1">
      <alignment horizontal="center"/>
    </xf>
    <xf numFmtId="0" fontId="93" fillId="9" borderId="60" xfId="0" applyFont="1" applyFill="1" applyBorder="1" applyProtection="1">
      <protection locked="0"/>
    </xf>
    <xf numFmtId="0" fontId="89" fillId="0" borderId="94" xfId="0" applyFont="1" applyFill="1" applyBorder="1"/>
    <xf numFmtId="0" fontId="89" fillId="0" borderId="87" xfId="0" applyFont="1" applyFill="1" applyBorder="1"/>
    <xf numFmtId="0" fontId="93" fillId="27" borderId="80" xfId="0" applyFont="1" applyFill="1" applyBorder="1" applyAlignment="1">
      <alignment horizontal="center" vertical="center" wrapText="1"/>
    </xf>
    <xf numFmtId="49" fontId="94" fillId="27" borderId="93" xfId="0" applyNumberFormat="1" applyFont="1" applyFill="1" applyBorder="1" applyAlignment="1">
      <alignment horizontal="center"/>
    </xf>
    <xf numFmtId="9" fontId="89" fillId="27" borderId="95" xfId="13" applyFont="1" applyFill="1" applyBorder="1" applyProtection="1">
      <protection locked="0"/>
    </xf>
    <xf numFmtId="178" fontId="89" fillId="27" borderId="95" xfId="13" applyNumberFormat="1" applyFont="1" applyFill="1" applyBorder="1" applyProtection="1">
      <protection locked="0"/>
    </xf>
    <xf numFmtId="178" fontId="89" fillId="27" borderId="89" xfId="13" applyNumberFormat="1" applyFont="1" applyFill="1" applyBorder="1" applyProtection="1">
      <protection locked="0"/>
    </xf>
    <xf numFmtId="178" fontId="94" fillId="27" borderId="83" xfId="13" applyNumberFormat="1" applyFont="1" applyFill="1" applyBorder="1" applyProtection="1">
      <protection locked="0"/>
    </xf>
    <xf numFmtId="9" fontId="94" fillId="27" borderId="80" xfId="13" applyFont="1" applyFill="1" applyBorder="1" applyProtection="1">
      <protection locked="0"/>
    </xf>
    <xf numFmtId="178" fontId="89" fillId="27" borderId="31" xfId="13" applyNumberFormat="1" applyFont="1" applyFill="1" applyBorder="1" applyProtection="1">
      <protection locked="0"/>
    </xf>
    <xf numFmtId="184" fontId="89" fillId="27" borderId="95" xfId="12" applyNumberFormat="1" applyFont="1" applyFill="1" applyBorder="1" applyProtection="1"/>
    <xf numFmtId="184" fontId="94" fillId="27" borderId="83" xfId="12" applyNumberFormat="1" applyFont="1" applyFill="1" applyBorder="1" applyProtection="1"/>
    <xf numFmtId="9" fontId="94" fillId="27" borderId="99" xfId="13" applyFont="1" applyFill="1" applyBorder="1" applyProtection="1"/>
    <xf numFmtId="0" fontId="89" fillId="9" borderId="87" xfId="0" applyFont="1" applyFill="1" applyBorder="1"/>
    <xf numFmtId="184" fontId="89" fillId="0" borderId="88" xfId="12" applyNumberFormat="1" applyFont="1" applyBorder="1" applyProtection="1"/>
    <xf numFmtId="184" fontId="89" fillId="0" borderId="89" xfId="12" applyNumberFormat="1" applyFont="1" applyBorder="1" applyProtection="1"/>
    <xf numFmtId="184" fontId="89" fillId="27" borderId="89" xfId="12" applyNumberFormat="1" applyFont="1" applyFill="1" applyBorder="1" applyProtection="1"/>
  </cellXfs>
  <cellStyles count="14">
    <cellStyle name="amount" xfId="1" xr:uid="{00000000-0005-0000-0000-000000000000}"/>
    <cellStyle name="Body text" xfId="2" xr:uid="{00000000-0005-0000-0000-000001000000}"/>
    <cellStyle name="Comma" xfId="12" builtinId="3"/>
    <cellStyle name="Currency" xfId="3" builtinId="4"/>
    <cellStyle name="Good" xfId="4" builtinId="26"/>
    <cellStyle name="header" xfId="5" xr:uid="{00000000-0005-0000-0000-000004000000}"/>
    <cellStyle name="Header Total" xfId="6" xr:uid="{00000000-0005-0000-0000-000005000000}"/>
    <cellStyle name="Header1" xfId="7" xr:uid="{00000000-0005-0000-0000-000006000000}"/>
    <cellStyle name="Header2" xfId="8" xr:uid="{00000000-0005-0000-0000-000007000000}"/>
    <cellStyle name="Header3" xfId="9" xr:uid="{00000000-0005-0000-0000-000008000000}"/>
    <cellStyle name="Normal" xfId="0" builtinId="0"/>
    <cellStyle name="Normal 2" xfId="10" xr:uid="{00000000-0005-0000-0000-00000A000000}"/>
    <cellStyle name="Percent" xfId="13" builtinId="5"/>
    <cellStyle name="Product Title" xfId="11" xr:uid="{00000000-0005-0000-0000-00000B000000}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Cashflow!$C$35:$N$35</c:f>
              <c:numCache>
                <c:formatCode>_(* #,##0.0_);_(* \(#,##0.0\);_(* "-"??_);_(@_)</c:formatCode>
                <c:ptCount val="12"/>
                <c:pt idx="0">
                  <c:v>0</c:v>
                </c:pt>
                <c:pt idx="1">
                  <c:v>-70000</c:v>
                </c:pt>
                <c:pt idx="2">
                  <c:v>-90000</c:v>
                </c:pt>
                <c:pt idx="3">
                  <c:v>-90000</c:v>
                </c:pt>
                <c:pt idx="4">
                  <c:v>-90000</c:v>
                </c:pt>
                <c:pt idx="5">
                  <c:v>-90000</c:v>
                </c:pt>
                <c:pt idx="6">
                  <c:v>-90000</c:v>
                </c:pt>
                <c:pt idx="7">
                  <c:v>-90000</c:v>
                </c:pt>
                <c:pt idx="8">
                  <c:v>-90000</c:v>
                </c:pt>
                <c:pt idx="9">
                  <c:v>-90000</c:v>
                </c:pt>
                <c:pt idx="10">
                  <c:v>-90000</c:v>
                </c:pt>
                <c:pt idx="11">
                  <c:v>-90000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D2-46E4-BA1B-30A68FE8370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Cashflow!$C$37:$N$37</c:f>
              <c:numCache>
                <c:formatCode>_(* #,##0.0_);_(* \(#,##0.0\);_(* "-"??_);_(@_)</c:formatCode>
                <c:ptCount val="12"/>
                <c:pt idx="0">
                  <c:v>-70000</c:v>
                </c:pt>
                <c:pt idx="1">
                  <c:v>-90000</c:v>
                </c:pt>
                <c:pt idx="2">
                  <c:v>-90000</c:v>
                </c:pt>
                <c:pt idx="3">
                  <c:v>-90000</c:v>
                </c:pt>
                <c:pt idx="4">
                  <c:v>-90000</c:v>
                </c:pt>
                <c:pt idx="5">
                  <c:v>-90000</c:v>
                </c:pt>
                <c:pt idx="6">
                  <c:v>-90000</c:v>
                </c:pt>
                <c:pt idx="7">
                  <c:v>-90000</c:v>
                </c:pt>
                <c:pt idx="8">
                  <c:v>-90000</c:v>
                </c:pt>
                <c:pt idx="9">
                  <c:v>-90000</c:v>
                </c:pt>
                <c:pt idx="10">
                  <c:v>-90000</c:v>
                </c:pt>
                <c:pt idx="11">
                  <c:v>-90000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D2-46E4-BA1B-30A68FE83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7762560"/>
        <c:axId val="201775340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Cashflow!$C$36:$N$36</c15:sqref>
                        </c15:formulaRef>
                      </c:ext>
                    </c:extLst>
                    <c:numCache>
                      <c:formatCode>_(* #,##0.0_);_(* \(#,##0.0\);_(* "-"??_);_(@_)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CD2-46E4-BA1B-30A68FE83709}"/>
                  </c:ext>
                </c:extLst>
              </c15:ser>
            </c15:filteredLineSeries>
          </c:ext>
        </c:extLst>
      </c:lineChart>
      <c:catAx>
        <c:axId val="201776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753408"/>
        <c:crosses val="autoZero"/>
        <c:auto val="1"/>
        <c:lblAlgn val="ctr"/>
        <c:lblOffset val="100"/>
        <c:noMultiLvlLbl val="0"/>
      </c:catAx>
      <c:valAx>
        <c:axId val="201775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76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Cash</a:t>
            </a:r>
            <a:r>
              <a:rPr lang="en-GB" baseline="0"/>
              <a:t> Flow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Cashflow!$R$35:$AC$35</c:f>
              <c:numCache>
                <c:formatCode>#,##0_);\(#,##0\)</c:formatCode>
                <c:ptCount val="12"/>
                <c:pt idx="0">
                  <c:v>-90000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86-4580-B66C-D24313CAE28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Cashflow!$R$37:$AC$37</c:f>
              <c:numCache>
                <c:formatCode>#,##0_);\(#,##0\)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86-4580-B66C-D24313CAE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48736"/>
        <c:axId val="5935955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Cashflow!$R$36:$AC$36</c15:sqref>
                        </c15:formulaRef>
                      </c:ext>
                    </c:extLst>
                    <c:numCache>
                      <c:formatCode>#,##0_);\(#,##0\)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586-4580-B66C-D24313CAE28E}"/>
                  </c:ext>
                </c:extLst>
              </c15:ser>
            </c15:filteredLineSeries>
          </c:ext>
        </c:extLst>
      </c:lineChart>
      <c:catAx>
        <c:axId val="5934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9552"/>
        <c:crosses val="autoZero"/>
        <c:auto val="1"/>
        <c:lblAlgn val="ctr"/>
        <c:lblOffset val="100"/>
        <c:noMultiLvlLbl val="0"/>
      </c:catAx>
      <c:valAx>
        <c:axId val="593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Cash</a:t>
            </a:r>
            <a:r>
              <a:rPr lang="en-GB" baseline="0"/>
              <a:t>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Cashflow!$AG$35:$AR$35</c:f>
              <c:numCache>
                <c:formatCode>#,##0_);\(#,##0\)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6-4440-8498-1FC00F27507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Cashflow!$AG$37:$AR$37</c:f>
              <c:numCache>
                <c:formatCode>#,##0_);\(#,##0\)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C6-4440-8498-1FC00F275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37920"/>
        <c:axId val="593533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Cashflow!$AG$36:$AR$36</c15:sqref>
                        </c15:formulaRef>
                      </c:ext>
                    </c:extLst>
                    <c:numCache>
                      <c:formatCode>#,##0_);\(#,##0\)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4C6-4440-8498-1FC00F27507B}"/>
                  </c:ext>
                </c:extLst>
              </c15:ser>
            </c15:filteredLineSeries>
          </c:ext>
        </c:extLst>
      </c:lineChart>
      <c:catAx>
        <c:axId val="5933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3312"/>
        <c:crosses val="autoZero"/>
        <c:auto val="1"/>
        <c:lblAlgn val="ctr"/>
        <c:lblOffset val="100"/>
        <c:noMultiLvlLbl val="0"/>
      </c:catAx>
      <c:valAx>
        <c:axId val="5935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Cash</a:t>
            </a:r>
            <a:r>
              <a:rPr lang="en-GB" baseline="0"/>
              <a:t> Flow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Cashflow!$AV$35:$BG$35</c:f>
              <c:numCache>
                <c:formatCode>#,##0_);\(#,##0\)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9D-4C42-AA7C-11360AEE85A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Cashflow!$AV$37:$BG$37</c:f>
              <c:numCache>
                <c:formatCode>#,##0_);\(#,##0\)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9D-4C42-AA7C-11360AEE8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11520"/>
        <c:axId val="20248988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Cashflow!$AV$36:$BG$36</c15:sqref>
                        </c15:formulaRef>
                      </c:ext>
                    </c:extLst>
                    <c:numCache>
                      <c:formatCode>#,##0_);\(#,##0\)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59D-4C42-AA7C-11360AEE85AA}"/>
                  </c:ext>
                </c:extLst>
              </c15:ser>
            </c15:filteredLineSeries>
          </c:ext>
        </c:extLst>
      </c:lineChart>
      <c:catAx>
        <c:axId val="20251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89888"/>
        <c:crosses val="autoZero"/>
        <c:auto val="1"/>
        <c:lblAlgn val="ctr"/>
        <c:lblOffset val="100"/>
        <c:noMultiLvlLbl val="0"/>
      </c:catAx>
      <c:valAx>
        <c:axId val="2024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1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Cashflow!$BK$35:$BV$35</c:f>
              <c:numCache>
                <c:formatCode>#,##0_);\(#,##0\)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91-4107-ABFB-4F6A5A595B6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Cashflow!$BK$37:$BV$37</c:f>
              <c:numCache>
                <c:formatCode>#,##0_);\(#,##0\)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91-4107-ABFB-4F6A5A595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61456"/>
        <c:axId val="6856187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Cashflow!$BK$36:$BV$36</c15:sqref>
                        </c15:formulaRef>
                      </c:ext>
                    </c:extLst>
                    <c:numCache>
                      <c:formatCode>#,##0_);\(#,##0\)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491-4107-ABFB-4F6A5A595B61}"/>
                  </c:ext>
                </c:extLst>
              </c15:ser>
            </c15:filteredLineSeries>
          </c:ext>
        </c:extLst>
      </c:lineChart>
      <c:catAx>
        <c:axId val="6856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61872"/>
        <c:crosses val="autoZero"/>
        <c:auto val="1"/>
        <c:lblAlgn val="ctr"/>
        <c:lblOffset val="100"/>
        <c:noMultiLvlLbl val="0"/>
      </c:catAx>
      <c:valAx>
        <c:axId val="6856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6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38</xdr:row>
      <xdr:rowOff>3810</xdr:rowOff>
    </xdr:from>
    <xdr:to>
      <xdr:col>14</xdr:col>
      <xdr:colOff>45720</xdr:colOff>
      <xdr:row>56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7620</xdr:colOff>
      <xdr:row>37</xdr:row>
      <xdr:rowOff>186690</xdr:rowOff>
    </xdr:from>
    <xdr:to>
      <xdr:col>28</xdr:col>
      <xdr:colOff>708660</xdr:colOff>
      <xdr:row>56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15240</xdr:colOff>
      <xdr:row>38</xdr:row>
      <xdr:rowOff>34290</xdr:rowOff>
    </xdr:from>
    <xdr:to>
      <xdr:col>43</xdr:col>
      <xdr:colOff>716280</xdr:colOff>
      <xdr:row>56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22860</xdr:colOff>
      <xdr:row>38</xdr:row>
      <xdr:rowOff>34290</xdr:rowOff>
    </xdr:from>
    <xdr:to>
      <xdr:col>59</xdr:col>
      <xdr:colOff>7620</xdr:colOff>
      <xdr:row>56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62</xdr:col>
      <xdr:colOff>3810</xdr:colOff>
      <xdr:row>38</xdr:row>
      <xdr:rowOff>19050</xdr:rowOff>
    </xdr:from>
    <xdr:to>
      <xdr:col>74</xdr:col>
      <xdr:colOff>7620</xdr:colOff>
      <xdr:row>56</xdr:row>
      <xdr:rowOff>148590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1503681</xdr:colOff>
      <xdr:row>7</xdr:row>
      <xdr:rowOff>99907</xdr:rowOff>
    </xdr:from>
    <xdr:to>
      <xdr:col>7</xdr:col>
      <xdr:colOff>108796</xdr:colOff>
      <xdr:row>7</xdr:row>
      <xdr:rowOff>988907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FF5818-B677-D040-B905-466D93C728BF}"/>
            </a:ext>
          </a:extLst>
        </xdr:cNvPr>
        <xdr:cNvSpPr txBox="1"/>
      </xdr:nvSpPr>
      <xdr:spPr>
        <a:xfrm>
          <a:off x="1503681" y="1837267"/>
          <a:ext cx="7037915" cy="889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>
              <a:latin typeface="Arial" panose="020B0604020202020204" pitchFamily="34" charset="0"/>
              <a:cs typeface="Arial" panose="020B0604020202020204" pitchFamily="34" charset="0"/>
            </a:rPr>
            <a:t>For most owner managed businesses, 5 is a standard multiple.  If the target is in a high growth sector, then the multiple may go higher.  Take a comparable listed business, then discount the share price by 60% to arrive at the ideal comparable.</a:t>
          </a:r>
        </a:p>
        <a:p>
          <a:endParaRPr lang="en-GB" sz="10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000">
              <a:latin typeface="Arial" panose="020B0604020202020204" pitchFamily="34" charset="0"/>
              <a:cs typeface="Arial" panose="020B0604020202020204" pitchFamily="34" charset="0"/>
            </a:rPr>
            <a:t>A lower multiple would apply when you have concerns about an exceptionally high rate of growth in a sector that is not generally experiencing the same levels of growth.</a:t>
          </a:r>
        </a:p>
      </xdr:txBody>
    </xdr:sp>
    <xdr:clientData/>
  </xdr:twoCellAnchor>
  <xdr:twoCellAnchor>
    <xdr:from>
      <xdr:col>5</xdr:col>
      <xdr:colOff>275166</xdr:colOff>
      <xdr:row>21</xdr:row>
      <xdr:rowOff>135466</xdr:rowOff>
    </xdr:from>
    <xdr:to>
      <xdr:col>7</xdr:col>
      <xdr:colOff>158750</xdr:colOff>
      <xdr:row>28</xdr:row>
      <xdr:rowOff>93134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45D093-6AC2-AB49-AD6D-AFAD6512AF13}"/>
            </a:ext>
          </a:extLst>
        </xdr:cNvPr>
        <xdr:cNvSpPr txBox="1"/>
      </xdr:nvSpPr>
      <xdr:spPr>
        <a:xfrm>
          <a:off x="7310966" y="4656666"/>
          <a:ext cx="2093384" cy="13800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>
              <a:latin typeface="Arial" panose="020B0604020202020204" pitchFamily="34" charset="0"/>
              <a:cs typeface="Arial" panose="020B0604020202020204" pitchFamily="34" charset="0"/>
            </a:rPr>
            <a:t>Weighting is the significance placed on the average profits/exit year and how much confidence you have in the figures.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idelisbusinesssystems.sharepoint.com/sites/Sales/Shared%20Documents/Live%20Deals/1.%20Scaffolding%20(8)/Mattison%20Scaffolding/Mattison%20Amortised%20Loan%20Calculator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yaDanielKesici\Downloads\26ec46da-ec0d-4044-b110-12fead80d0ac.xlsx" TargetMode="External"/><Relationship Id="rId1" Type="http://schemas.openxmlformats.org/officeDocument/2006/relationships/externalLinkPath" Target="/Users/KayaDanielKesici/Downloads/26ec46da-ec0d-4044-b110-12fead80d0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hedule"/>
      <sheetName val="Payment"/>
      <sheetName val="©"/>
    </sheetNames>
    <sheetDataSet>
      <sheetData sheetId="0">
        <row r="7">
          <cell r="K7" t="str">
            <v>Annual</v>
          </cell>
        </row>
        <row r="8">
          <cell r="K8" t="str">
            <v>Semi-Annual</v>
          </cell>
        </row>
        <row r="9">
          <cell r="K9" t="str">
            <v>Quarterly</v>
          </cell>
        </row>
        <row r="10">
          <cell r="K10" t="str">
            <v>Bi-Monthly</v>
          </cell>
        </row>
        <row r="11">
          <cell r="D11" t="str">
            <v>Monthly</v>
          </cell>
          <cell r="K11" t="str">
            <v>Monthly</v>
          </cell>
        </row>
        <row r="12">
          <cell r="D12" t="str">
            <v>Monthly</v>
          </cell>
          <cell r="K12" t="str">
            <v>Semi-Monthly</v>
          </cell>
        </row>
        <row r="13">
          <cell r="K13" t="str">
            <v>Bi-Weekly</v>
          </cell>
        </row>
        <row r="14">
          <cell r="K14" t="str">
            <v>Weekly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Page"/>
      <sheetName val="Free Cash Flow"/>
      <sheetName val="Fixed Assets"/>
      <sheetName val="Net Working Capital"/>
      <sheetName val="DCF"/>
      <sheetName val="WACC"/>
      <sheetName val="Data Source --&gt;"/>
      <sheetName val="Income Statement"/>
      <sheetName val="Balance Sheet"/>
      <sheetName val="Cash Flow Statement"/>
    </sheetNames>
    <sheetDataSet>
      <sheetData sheetId="0"/>
      <sheetData sheetId="1"/>
      <sheetData sheetId="2">
        <row r="6">
          <cell r="C6">
            <v>2701</v>
          </cell>
          <cell r="D6">
            <v>5350</v>
          </cell>
          <cell r="E6">
            <v>3568</v>
          </cell>
        </row>
      </sheetData>
      <sheetData sheetId="3">
        <row r="7">
          <cell r="C7">
            <v>13030</v>
          </cell>
          <cell r="D7">
            <v>14041</v>
          </cell>
          <cell r="E7">
            <v>14815</v>
          </cell>
          <cell r="F7">
            <v>17330</v>
          </cell>
        </row>
        <row r="14">
          <cell r="C14">
            <v>19836</v>
          </cell>
          <cell r="D14">
            <v>21538</v>
          </cell>
          <cell r="E14">
            <v>24749</v>
          </cell>
          <cell r="F14">
            <v>28642</v>
          </cell>
        </row>
      </sheetData>
      <sheetData sheetId="4"/>
      <sheetData sheetId="5"/>
      <sheetData sheetId="6"/>
      <sheetData sheetId="7">
        <row r="7">
          <cell r="C7">
            <v>132886</v>
          </cell>
          <cell r="D7">
            <v>144939</v>
          </cell>
          <cell r="E7">
            <v>170684</v>
          </cell>
        </row>
        <row r="8">
          <cell r="C8">
            <v>13502</v>
          </cell>
          <cell r="D8">
            <v>14687</v>
          </cell>
          <cell r="E8">
            <v>16680</v>
          </cell>
        </row>
        <row r="9">
          <cell r="C9">
            <v>1492</v>
          </cell>
          <cell r="D9">
            <v>1645</v>
          </cell>
          <cell r="E9">
            <v>1781</v>
          </cell>
        </row>
        <row r="10">
          <cell r="C10">
            <v>86</v>
          </cell>
          <cell r="D10">
            <v>55</v>
          </cell>
          <cell r="E10">
            <v>76</v>
          </cell>
        </row>
        <row r="16">
          <cell r="C16">
            <v>1061</v>
          </cell>
          <cell r="D16">
            <v>1308</v>
          </cell>
          <cell r="E16">
            <v>1601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32B6-57B1-8F44-82EB-0B0C99C85395}">
  <sheetPr>
    <tabColor rgb="FF92D050"/>
  </sheetPr>
  <dimension ref="A2:E67"/>
  <sheetViews>
    <sheetView showGridLines="0" zoomScale="125" workbookViewId="0">
      <pane ySplit="2" topLeftCell="A3" activePane="bottomLeft" state="frozen"/>
      <selection activeCell="I23" sqref="I23"/>
      <selection pane="bottomLeft" activeCell="B24" sqref="B24"/>
    </sheetView>
  </sheetViews>
  <sheetFormatPr defaultColWidth="11.5546875" defaultRowHeight="15.75"/>
  <cols>
    <col min="1" max="1" width="18.88671875" style="166" bestFit="1" customWidth="1"/>
    <col min="2" max="2" width="27" style="166" customWidth="1"/>
    <col min="3" max="3" width="23.88671875" style="166" customWidth="1"/>
    <col min="4" max="4" width="10.44140625" style="166" bestFit="1" customWidth="1"/>
    <col min="5" max="5" width="9.5546875" style="166" customWidth="1"/>
    <col min="6" max="6" width="7.109375" style="166" customWidth="1"/>
    <col min="7" max="16384" width="11.5546875" style="166"/>
  </cols>
  <sheetData>
    <row r="2" spans="1:5" s="172" customFormat="1">
      <c r="A2" s="174" t="s">
        <v>258</v>
      </c>
      <c r="B2" s="174" t="s">
        <v>259</v>
      </c>
    </row>
    <row r="3" spans="1:5" s="172" customFormat="1">
      <c r="A3" s="174"/>
      <c r="B3" s="174"/>
    </row>
    <row r="4" spans="1:5">
      <c r="A4" s="166" t="s">
        <v>260</v>
      </c>
      <c r="B4" s="175">
        <f>'PE Ratio'!B4</f>
        <v>0</v>
      </c>
    </row>
    <row r="5" spans="1:5">
      <c r="A5" s="166" t="s">
        <v>261</v>
      </c>
      <c r="B5" s="177" t="s">
        <v>375</v>
      </c>
    </row>
    <row r="6" spans="1:5">
      <c r="A6" s="166" t="s">
        <v>139</v>
      </c>
      <c r="B6" s="178">
        <v>0.1</v>
      </c>
    </row>
    <row r="7" spans="1:5">
      <c r="A7" s="166" t="s">
        <v>372</v>
      </c>
      <c r="B7" s="179">
        <f ca="1">EDATE(TODAY(),3)</f>
        <v>45833</v>
      </c>
    </row>
    <row r="9" spans="1:5">
      <c r="A9" s="166" t="s">
        <v>262</v>
      </c>
      <c r="B9" s="180">
        <v>0.05</v>
      </c>
    </row>
    <row r="11" spans="1:5">
      <c r="A11" s="172" t="s">
        <v>107</v>
      </c>
      <c r="B11" s="181">
        <v>0</v>
      </c>
    </row>
    <row r="12" spans="1:5">
      <c r="A12" s="172" t="s">
        <v>264</v>
      </c>
      <c r="B12" s="181">
        <v>0</v>
      </c>
      <c r="C12" s="182">
        <f>B11-B12</f>
        <v>0</v>
      </c>
    </row>
    <row r="13" spans="1:5">
      <c r="A13" s="172" t="s">
        <v>263</v>
      </c>
      <c r="B13" s="176">
        <v>48</v>
      </c>
      <c r="C13" s="182">
        <f>C12/(B13-12)</f>
        <v>0</v>
      </c>
    </row>
    <row r="15" spans="1:5">
      <c r="A15" s="172" t="s">
        <v>62</v>
      </c>
      <c r="B15" s="166" t="s">
        <v>266</v>
      </c>
      <c r="C15" s="166" t="s">
        <v>140</v>
      </c>
      <c r="D15" s="166" t="s">
        <v>181</v>
      </c>
      <c r="E15" s="166" t="s">
        <v>182</v>
      </c>
    </row>
    <row r="16" spans="1:5">
      <c r="A16" s="166" t="s">
        <v>171</v>
      </c>
      <c r="B16" s="180">
        <v>0.55000000000000004</v>
      </c>
      <c r="D16" s="183">
        <v>1.4999999999999999E-2</v>
      </c>
      <c r="E16" s="176">
        <v>60</v>
      </c>
    </row>
    <row r="17" spans="1:5">
      <c r="A17" s="166" t="s">
        <v>170</v>
      </c>
      <c r="B17" s="181">
        <v>0</v>
      </c>
      <c r="D17" s="183">
        <v>0.05</v>
      </c>
      <c r="E17" s="176">
        <v>60</v>
      </c>
    </row>
    <row r="18" spans="1:5">
      <c r="A18" s="166" t="s">
        <v>83</v>
      </c>
      <c r="B18" s="181">
        <v>0</v>
      </c>
      <c r="D18" s="183">
        <v>0.06</v>
      </c>
      <c r="E18" s="176">
        <v>36</v>
      </c>
    </row>
    <row r="19" spans="1:5">
      <c r="A19" s="166" t="s">
        <v>72</v>
      </c>
      <c r="B19" s="181">
        <v>0</v>
      </c>
      <c r="D19" s="183">
        <v>0.09</v>
      </c>
      <c r="E19" s="176">
        <v>60</v>
      </c>
    </row>
    <row r="20" spans="1:5">
      <c r="A20" s="166" t="s">
        <v>77</v>
      </c>
      <c r="B20" s="181">
        <v>0</v>
      </c>
      <c r="D20" s="183">
        <v>0.12</v>
      </c>
      <c r="E20" s="176">
        <v>60</v>
      </c>
    </row>
    <row r="21" spans="1:5">
      <c r="A21" s="166" t="s">
        <v>78</v>
      </c>
      <c r="B21" s="181">
        <v>0</v>
      </c>
      <c r="D21" s="183">
        <v>0.12</v>
      </c>
      <c r="E21" s="176">
        <v>60</v>
      </c>
    </row>
    <row r="22" spans="1:5">
      <c r="A22" s="166" t="s">
        <v>282</v>
      </c>
      <c r="B22" s="181">
        <v>0</v>
      </c>
      <c r="D22" s="183">
        <v>0.09</v>
      </c>
      <c r="E22" s="176">
        <v>60</v>
      </c>
    </row>
    <row r="23" spans="1:5">
      <c r="A23" s="166" t="s">
        <v>73</v>
      </c>
      <c r="B23" s="181">
        <v>0</v>
      </c>
      <c r="D23" s="183">
        <v>0.09</v>
      </c>
      <c r="E23" s="176">
        <v>60</v>
      </c>
    </row>
    <row r="24" spans="1:5">
      <c r="A24" s="166" t="s">
        <v>76</v>
      </c>
      <c r="B24" s="181">
        <v>0</v>
      </c>
    </row>
    <row r="25" spans="1:5">
      <c r="B25" s="181">
        <v>0</v>
      </c>
    </row>
    <row r="26" spans="1:5">
      <c r="A26" s="172" t="s">
        <v>127</v>
      </c>
      <c r="B26" s="182"/>
    </row>
    <row r="27" spans="1:5">
      <c r="A27" s="166" t="s">
        <v>128</v>
      </c>
      <c r="B27" s="183">
        <v>0.04</v>
      </c>
    </row>
    <row r="28" spans="1:5">
      <c r="A28" s="166" t="s">
        <v>133</v>
      </c>
      <c r="B28" s="183">
        <v>0.01</v>
      </c>
    </row>
    <row r="29" spans="1:5">
      <c r="A29" s="166" t="s">
        <v>129</v>
      </c>
      <c r="B29" s="181">
        <v>20000</v>
      </c>
    </row>
    <row r="30" spans="1:5">
      <c r="A30" s="166" t="s">
        <v>130</v>
      </c>
      <c r="B30" s="181">
        <v>10000</v>
      </c>
    </row>
    <row r="31" spans="1:5">
      <c r="A31" s="166" t="s">
        <v>135</v>
      </c>
      <c r="B31" s="181">
        <v>60000</v>
      </c>
    </row>
    <row r="32" spans="1:5">
      <c r="A32" s="166" t="s">
        <v>132</v>
      </c>
      <c r="B32" s="183">
        <v>5.0000000000000001E-3</v>
      </c>
    </row>
    <row r="34" spans="1:2">
      <c r="A34" s="166" t="s">
        <v>12</v>
      </c>
      <c r="B34" s="180">
        <f>IFERROR('Financial Performance Summary'!C13,0)</f>
        <v>0</v>
      </c>
    </row>
    <row r="36" spans="1:2">
      <c r="A36" s="18"/>
      <c r="B36" s="18" t="str">
        <f>'Financial Performance Summary'!E3</f>
        <v>2019/20</v>
      </c>
    </row>
    <row r="38" spans="1:2">
      <c r="A38" s="184" t="s">
        <v>117</v>
      </c>
      <c r="B38" s="185">
        <f>'Financial Performance Summary'!E4</f>
        <v>0</v>
      </c>
    </row>
    <row r="39" spans="1:2">
      <c r="A39" s="184" t="s">
        <v>118</v>
      </c>
      <c r="B39" s="185">
        <f>'Financial Performance Summary'!E16</f>
        <v>0</v>
      </c>
    </row>
    <row r="41" spans="1:2">
      <c r="B41" s="18" t="str">
        <f>'Financial Performance Summary'!D3</f>
        <v>2020/21</v>
      </c>
    </row>
    <row r="43" spans="1:2">
      <c r="A43" s="184" t="s">
        <v>117</v>
      </c>
      <c r="B43" s="185">
        <f>'Financial Performance Summary'!D4</f>
        <v>0</v>
      </c>
    </row>
    <row r="44" spans="1:2">
      <c r="A44" s="184" t="s">
        <v>118</v>
      </c>
      <c r="B44" s="185">
        <f>'Financial Performance Summary'!D16</f>
        <v>0</v>
      </c>
    </row>
    <row r="45" spans="1:2">
      <c r="B45" s="186"/>
    </row>
    <row r="46" spans="1:2">
      <c r="B46" s="18" t="str">
        <f>'Financial Performance Summary'!C3</f>
        <v>2021/22</v>
      </c>
    </row>
    <row r="47" spans="1:2">
      <c r="B47" s="186" t="s">
        <v>265</v>
      </c>
    </row>
    <row r="48" spans="1:2">
      <c r="A48" s="184" t="s">
        <v>117</v>
      </c>
      <c r="B48" s="185">
        <f>'Financial Performance Summary'!C4</f>
        <v>0</v>
      </c>
    </row>
    <row r="49" spans="1:4">
      <c r="A49" s="184" t="s">
        <v>118</v>
      </c>
      <c r="B49" s="185">
        <f>'Financial Performance Summary'!C16</f>
        <v>0</v>
      </c>
    </row>
    <row r="50" spans="1:4">
      <c r="B50" s="186"/>
    </row>
    <row r="51" spans="1:4">
      <c r="B51" s="18" t="s">
        <v>375</v>
      </c>
      <c r="C51" s="18"/>
    </row>
    <row r="52" spans="1:4">
      <c r="B52" s="186" t="s">
        <v>32</v>
      </c>
      <c r="C52" s="186"/>
    </row>
    <row r="53" spans="1:4">
      <c r="A53" s="184" t="s">
        <v>117</v>
      </c>
      <c r="B53" s="185">
        <f>(B48*B9)+B48</f>
        <v>0</v>
      </c>
      <c r="C53" s="186"/>
    </row>
    <row r="54" spans="1:4">
      <c r="A54" s="184" t="s">
        <v>118</v>
      </c>
      <c r="B54" s="185">
        <f>(B49*B9)+B49</f>
        <v>0</v>
      </c>
      <c r="C54" s="186"/>
    </row>
    <row r="55" spans="1:4">
      <c r="B55" s="186"/>
      <c r="C55" s="186"/>
    </row>
    <row r="57" spans="1:4" ht="18.75">
      <c r="A57" s="187" t="s">
        <v>244</v>
      </c>
      <c r="B57" s="186"/>
      <c r="C57" s="186"/>
      <c r="D57" s="186"/>
    </row>
    <row r="58" spans="1:4">
      <c r="A58" s="188"/>
      <c r="B58" s="19"/>
      <c r="C58" s="19"/>
      <c r="D58" s="19"/>
    </row>
    <row r="59" spans="1:4">
      <c r="A59" s="189" t="s">
        <v>245</v>
      </c>
      <c r="B59" s="190"/>
      <c r="C59" s="191" t="s">
        <v>246</v>
      </c>
      <c r="D59" s="192"/>
    </row>
    <row r="60" spans="1:4">
      <c r="A60" s="193" t="s">
        <v>247</v>
      </c>
      <c r="B60" s="194"/>
      <c r="C60" s="195"/>
      <c r="D60" s="196"/>
    </row>
    <row r="61" spans="1:4">
      <c r="A61" s="193" t="s">
        <v>248</v>
      </c>
      <c r="B61" s="194">
        <v>0</v>
      </c>
      <c r="C61" s="195" t="s">
        <v>249</v>
      </c>
      <c r="D61" s="196">
        <v>0</v>
      </c>
    </row>
    <row r="62" spans="1:4">
      <c r="A62" s="193" t="s">
        <v>250</v>
      </c>
      <c r="B62" s="194">
        <v>0</v>
      </c>
      <c r="C62" s="195" t="s">
        <v>251</v>
      </c>
      <c r="D62" s="196">
        <v>0</v>
      </c>
    </row>
    <row r="63" spans="1:4">
      <c r="A63" s="193" t="s">
        <v>252</v>
      </c>
      <c r="B63" s="194">
        <v>0</v>
      </c>
      <c r="C63" s="195" t="s">
        <v>250</v>
      </c>
      <c r="D63" s="196">
        <v>0</v>
      </c>
    </row>
    <row r="64" spans="1:4">
      <c r="A64" s="193" t="s">
        <v>253</v>
      </c>
      <c r="B64" s="194">
        <v>0</v>
      </c>
      <c r="C64" s="195" t="s">
        <v>253</v>
      </c>
      <c r="D64" s="196">
        <v>0</v>
      </c>
    </row>
    <row r="65" spans="1:4">
      <c r="A65" s="193" t="s">
        <v>254</v>
      </c>
      <c r="B65" s="194">
        <v>0</v>
      </c>
      <c r="C65" s="195" t="s">
        <v>10</v>
      </c>
      <c r="D65" s="196">
        <v>0</v>
      </c>
    </row>
    <row r="66" spans="1:4">
      <c r="A66" s="197"/>
      <c r="B66" s="198"/>
      <c r="C66" s="199"/>
      <c r="D66" s="200"/>
    </row>
    <row r="67" spans="1:4">
      <c r="A67" s="201" t="s">
        <v>9</v>
      </c>
      <c r="B67" s="202">
        <f>SUM(B60:B66)</f>
        <v>0</v>
      </c>
      <c r="C67" s="203" t="s">
        <v>9</v>
      </c>
      <c r="D67" s="204">
        <f>SUM(D61:D66)</f>
        <v>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82C5-5C75-4E97-A18B-4B055384619A}">
  <sheetPr>
    <tabColor rgb="FF92D050"/>
  </sheetPr>
  <dimension ref="A1:R82"/>
  <sheetViews>
    <sheetView showGridLines="0" zoomScaleNormal="80" workbookViewId="0">
      <selection activeCell="C7" sqref="C7"/>
    </sheetView>
  </sheetViews>
  <sheetFormatPr defaultColWidth="8.6640625" defaultRowHeight="15.75"/>
  <cols>
    <col min="1" max="1" width="21.33203125" style="166" customWidth="1"/>
    <col min="2" max="2" width="22.44140625" style="166" bestFit="1" customWidth="1"/>
    <col min="3" max="3" width="13.6640625" style="166" customWidth="1"/>
    <col min="4" max="4" width="11.6640625" style="166" bestFit="1" customWidth="1"/>
    <col min="5" max="5" width="12" style="166" bestFit="1" customWidth="1"/>
    <col min="6" max="6" width="13" style="166" customWidth="1"/>
    <col min="7" max="7" width="11.6640625" style="166" customWidth="1"/>
    <col min="8" max="8" width="12.33203125" style="166" customWidth="1"/>
    <col min="9" max="9" width="22.6640625" style="166" bestFit="1" customWidth="1"/>
    <col min="10" max="10" width="12" style="166" bestFit="1" customWidth="1"/>
    <col min="11" max="11" width="11.5546875" style="166" customWidth="1"/>
    <col min="12" max="12" width="10.88671875" style="166" customWidth="1"/>
    <col min="13" max="13" width="11" style="166" customWidth="1"/>
    <col min="14" max="14" width="11.88671875" style="166" customWidth="1"/>
    <col min="15" max="15" width="13.6640625" style="166" customWidth="1"/>
    <col min="16" max="16" width="11.5546875" style="166" customWidth="1"/>
    <col min="17" max="16384" width="8.6640625" style="166"/>
  </cols>
  <sheetData>
    <row r="1" spans="1:11" ht="18.75">
      <c r="A1" s="205" t="s">
        <v>68</v>
      </c>
      <c r="D1" s="206" t="s">
        <v>235</v>
      </c>
    </row>
    <row r="2" spans="1:11">
      <c r="A2" s="166" t="s">
        <v>101</v>
      </c>
      <c r="B2" s="166">
        <f>CHECKLIST!B4</f>
        <v>0</v>
      </c>
    </row>
    <row r="3" spans="1:11">
      <c r="A3" s="166" t="s">
        <v>102</v>
      </c>
      <c r="B3" s="207" t="str">
        <f>CHECKLIST!B5</f>
        <v>2022/23</v>
      </c>
    </row>
    <row r="4" spans="1:11">
      <c r="A4" s="166" t="s">
        <v>139</v>
      </c>
      <c r="B4" s="208">
        <f>CHECKLIST!B6</f>
        <v>0.1</v>
      </c>
    </row>
    <row r="5" spans="1:11">
      <c r="A5" s="166" t="s">
        <v>141</v>
      </c>
      <c r="B5" s="209">
        <f ca="1">CHECKLIST!B7</f>
        <v>45833</v>
      </c>
    </row>
    <row r="7" spans="1:11">
      <c r="A7" s="172" t="s">
        <v>69</v>
      </c>
      <c r="B7" s="166" t="s">
        <v>75</v>
      </c>
      <c r="C7" s="210">
        <f>CHECKLIST!B9</f>
        <v>0.05</v>
      </c>
      <c r="I7" s="172" t="s">
        <v>107</v>
      </c>
      <c r="J7" s="211">
        <f>CHECKLIST!B11</f>
        <v>0</v>
      </c>
    </row>
    <row r="8" spans="1:11">
      <c r="A8" s="172"/>
      <c r="I8" s="172" t="s">
        <v>97</v>
      </c>
      <c r="J8" s="211">
        <f>CHECKLIST!B12</f>
        <v>0</v>
      </c>
      <c r="K8" s="212" t="e">
        <f>J8/J7</f>
        <v>#DIV/0!</v>
      </c>
    </row>
    <row r="9" spans="1:11">
      <c r="A9" s="172"/>
      <c r="I9" s="172" t="s">
        <v>99</v>
      </c>
      <c r="J9" s="211">
        <f>J7-J8</f>
        <v>0</v>
      </c>
    </row>
    <row r="10" spans="1:11">
      <c r="A10" s="172" t="s">
        <v>104</v>
      </c>
      <c r="C10" s="211">
        <f>CHECKLIST!B53</f>
        <v>0</v>
      </c>
      <c r="E10" s="172" t="s">
        <v>82</v>
      </c>
      <c r="F10" s="213">
        <f>CHECKLIST!B48</f>
        <v>0</v>
      </c>
      <c r="I10" s="172" t="s">
        <v>98</v>
      </c>
      <c r="J10" s="214">
        <f>CHECKLIST!B13</f>
        <v>48</v>
      </c>
    </row>
    <row r="11" spans="1:11">
      <c r="A11" s="172" t="s">
        <v>136</v>
      </c>
      <c r="C11" s="211">
        <f>CHECKLIST!B54</f>
        <v>0</v>
      </c>
      <c r="D11" s="212" t="e">
        <f>C11/C10</f>
        <v>#DIV/0!</v>
      </c>
      <c r="E11" s="172" t="s">
        <v>137</v>
      </c>
      <c r="F11" s="213">
        <f>CHECKLIST!B49</f>
        <v>0</v>
      </c>
      <c r="G11" s="212" t="e">
        <f>F11/F10</f>
        <v>#DIV/0!</v>
      </c>
      <c r="I11" s="172" t="s">
        <v>106</v>
      </c>
      <c r="J11" s="211">
        <f>J7-Cashflow!O29-Cashflow!AD29-Cashflow!AS29-Cashflow!BH29-Cashflow!BW29</f>
        <v>0</v>
      </c>
    </row>
    <row r="12" spans="1:11">
      <c r="A12" s="172"/>
      <c r="I12" s="172"/>
    </row>
    <row r="13" spans="1:11">
      <c r="A13" s="172"/>
    </row>
    <row r="14" spans="1:11">
      <c r="A14" s="172" t="s">
        <v>70</v>
      </c>
      <c r="B14" s="169" t="s">
        <v>177</v>
      </c>
      <c r="C14" s="215">
        <f>SUM('P&amp;L'!C16:E16)</f>
        <v>0</v>
      </c>
    </row>
    <row r="15" spans="1:11">
      <c r="A15" s="172"/>
    </row>
    <row r="16" spans="1:11">
      <c r="A16" s="172" t="s">
        <v>71</v>
      </c>
      <c r="B16" s="182">
        <f>'Bal Sheet'!C22</f>
        <v>0</v>
      </c>
      <c r="D16" s="182"/>
    </row>
    <row r="17" spans="1:18" ht="16.5" thickBot="1">
      <c r="A17" s="172" t="s">
        <v>138</v>
      </c>
      <c r="B17" s="182">
        <f>'Bal Sheet'!C17+'Bal Sheet'!C15</f>
        <v>0</v>
      </c>
    </row>
    <row r="18" spans="1:18">
      <c r="A18" s="172"/>
      <c r="G18" s="216" t="s">
        <v>237</v>
      </c>
      <c r="H18" s="217"/>
      <c r="I18" s="216" t="s">
        <v>238</v>
      </c>
      <c r="J18" s="217"/>
      <c r="K18" s="216" t="s">
        <v>239</v>
      </c>
      <c r="L18" s="217"/>
      <c r="M18" s="216" t="s">
        <v>240</v>
      </c>
      <c r="N18" s="217"/>
      <c r="O18" s="216" t="s">
        <v>241</v>
      </c>
      <c r="P18" s="217"/>
    </row>
    <row r="19" spans="1:18" ht="16.5" thickBot="1">
      <c r="A19" s="172" t="s">
        <v>62</v>
      </c>
      <c r="B19" s="166" t="s">
        <v>74</v>
      </c>
      <c r="C19" s="166" t="s">
        <v>140</v>
      </c>
      <c r="D19" s="166" t="s">
        <v>181</v>
      </c>
      <c r="E19" s="166" t="s">
        <v>182</v>
      </c>
      <c r="F19" s="166" t="s">
        <v>87</v>
      </c>
      <c r="G19" s="218" t="s">
        <v>242</v>
      </c>
      <c r="H19" s="219" t="s">
        <v>243</v>
      </c>
      <c r="I19" s="218" t="s">
        <v>242</v>
      </c>
      <c r="J19" s="219" t="s">
        <v>243</v>
      </c>
      <c r="K19" s="218" t="s">
        <v>242</v>
      </c>
      <c r="L19" s="219" t="s">
        <v>243</v>
      </c>
      <c r="M19" s="218" t="s">
        <v>242</v>
      </c>
      <c r="N19" s="219" t="s">
        <v>243</v>
      </c>
      <c r="O19" s="218" t="s">
        <v>242</v>
      </c>
      <c r="P19" s="219" t="s">
        <v>243</v>
      </c>
    </row>
    <row r="20" spans="1:18" ht="16.5" thickBot="1">
      <c r="A20" s="166" t="str">
        <f>CHECKLIST!A16</f>
        <v>Invoice Finance</v>
      </c>
      <c r="B20" s="211">
        <f>B17*C20</f>
        <v>0</v>
      </c>
      <c r="C20" s="170">
        <f>CHECKLIST!B16</f>
        <v>0.55000000000000004</v>
      </c>
      <c r="D20" s="212">
        <f>CHECKLIST!D16</f>
        <v>1.4999999999999999E-2</v>
      </c>
      <c r="E20" s="166">
        <f>CHECKLIST!E16</f>
        <v>60</v>
      </c>
      <c r="F20" s="182"/>
      <c r="G20" s="220">
        <f>D20*'Sales Budget'!C6</f>
        <v>0</v>
      </c>
      <c r="H20" s="220"/>
      <c r="I20" s="220">
        <f>D20*'Sales Budget'!C17</f>
        <v>0</v>
      </c>
      <c r="J20" s="220">
        <v>0</v>
      </c>
      <c r="K20" s="220">
        <f>D20*'Sales Budget'!C28</f>
        <v>0</v>
      </c>
      <c r="L20" s="220">
        <v>0</v>
      </c>
      <c r="M20" s="220">
        <f>D20*'Sales Budget'!C39</f>
        <v>0</v>
      </c>
      <c r="N20" s="220">
        <v>0</v>
      </c>
      <c r="O20" s="220">
        <f>D20*'Sales Budget'!C50</f>
        <v>0</v>
      </c>
      <c r="P20" s="220">
        <v>0</v>
      </c>
    </row>
    <row r="21" spans="1:18" ht="16.5" thickBot="1">
      <c r="A21" s="166" t="str">
        <f>CHECKLIST!A17</f>
        <v>Stock Facility</v>
      </c>
      <c r="B21" s="211">
        <f>CHECKLIST!B17</f>
        <v>0</v>
      </c>
      <c r="D21" s="212">
        <f>CHECKLIST!D17</f>
        <v>0.05</v>
      </c>
      <c r="E21" s="166">
        <f>CHECKLIST!E17</f>
        <v>60</v>
      </c>
      <c r="F21" s="182">
        <f>'Stock Facility Calculator'!H5</f>
        <v>0</v>
      </c>
      <c r="G21" s="220">
        <f>IFERROR(AVERAGE('Stock Facility Calculator'!D22:D33),0)</f>
        <v>0</v>
      </c>
      <c r="H21" s="220">
        <f>IFERROR(AVERAGE('Stock Facility Calculator'!E22:E33),0)</f>
        <v>0</v>
      </c>
      <c r="I21" s="220">
        <f>IFERROR(AVERAGE('Stock Facility Calculator'!D34:D45),0)</f>
        <v>0</v>
      </c>
      <c r="J21" s="220">
        <f>IFERROR(AVERAGE('Stock Facility Calculator'!E34:E45),0)</f>
        <v>0</v>
      </c>
      <c r="K21" s="220">
        <f>IFERROR(AVERAGE('Stock Facility Calculator'!D46:D57),0)</f>
        <v>0</v>
      </c>
      <c r="L21" s="220">
        <f>IFERROR(AVERAGE('Stock Facility Calculator'!E46:E57),0)</f>
        <v>0</v>
      </c>
      <c r="M21" s="220">
        <f>IFERROR(AVERAGE('Stock Facility Calculator'!D58:D69),0)</f>
        <v>0</v>
      </c>
      <c r="N21" s="220">
        <f>IFERROR(AVERAGE('Stock Facility Calculator'!E58:E69),0)</f>
        <v>0</v>
      </c>
      <c r="O21" s="220">
        <f>IFERROR(AVERAGE('Stock Facility Calculator'!D70:D81),0)</f>
        <v>0</v>
      </c>
      <c r="P21" s="220">
        <f>IFERROR(AVERAGE('Stock Facility Calculator'!E70:E81),0)</f>
        <v>0</v>
      </c>
    </row>
    <row r="22" spans="1:18" ht="16.5" thickBot="1">
      <c r="A22" s="166" t="str">
        <f>CHECKLIST!A18</f>
        <v>Asset Finance</v>
      </c>
      <c r="B22" s="211">
        <f>CHECKLIST!B18</f>
        <v>0</v>
      </c>
      <c r="D22" s="212">
        <f>CHECKLIST!D18</f>
        <v>0.06</v>
      </c>
      <c r="E22" s="166">
        <f>CHECKLIST!E18</f>
        <v>36</v>
      </c>
      <c r="F22" s="182">
        <f>'Asset Finance Calculator'!H5</f>
        <v>0</v>
      </c>
      <c r="G22" s="220">
        <f>IFERROR(AVERAGE('Asset Finance Calculator'!D22:D33),0)</f>
        <v>0</v>
      </c>
      <c r="H22" s="220">
        <f>IFERROR(AVERAGE('Asset Finance Calculator'!E22:E33),0)</f>
        <v>0</v>
      </c>
      <c r="I22" s="220">
        <f>IFERROR(AVERAGE('Asset Finance Calculator'!D34:D45),0)</f>
        <v>0</v>
      </c>
      <c r="J22" s="220">
        <f>IFERROR(AVERAGE('Asset Finance Calculator'!E34:E45),0)</f>
        <v>0</v>
      </c>
      <c r="K22" s="220">
        <f>IFERROR(AVERAGE('Asset Finance Calculator'!D46:D57),0)</f>
        <v>0</v>
      </c>
      <c r="L22" s="220">
        <f>IFERROR(AVERAGE('Asset Finance Calculator'!E46:E57),0)</f>
        <v>0</v>
      </c>
      <c r="M22" s="220">
        <f>IFERROR(AVERAGE('Asset Finance Calculator'!D58:D69),0)</f>
        <v>0</v>
      </c>
      <c r="N22" s="220">
        <f>IFERROR(AVERAGE('Asset Finance Calculator'!E58:E69),0)</f>
        <v>0</v>
      </c>
      <c r="O22" s="220">
        <f>IFERROR(AVERAGE('Asset Finance Calculator'!D70:D81),0)</f>
        <v>0</v>
      </c>
      <c r="P22" s="220">
        <f>IFERROR(AVERAGE('Asset Finance Calculator'!E70:E81),0)</f>
        <v>0</v>
      </c>
    </row>
    <row r="23" spans="1:18" ht="16.5" thickBot="1">
      <c r="A23" s="166" t="str">
        <f>CHECKLIST!A19</f>
        <v>Amortised Loan</v>
      </c>
      <c r="B23" s="211">
        <f>CHECKLIST!B19</f>
        <v>0</v>
      </c>
      <c r="D23" s="212">
        <f>CHECKLIST!D19</f>
        <v>0.09</v>
      </c>
      <c r="E23" s="166">
        <f>CHECKLIST!E19</f>
        <v>60</v>
      </c>
      <c r="F23" s="182">
        <f>'Amortised Loan calculator'!H5</f>
        <v>0</v>
      </c>
      <c r="G23" s="220">
        <f>IFERROR(AVERAGE('Amortised Loan calculator'!D22:D33),0)</f>
        <v>0</v>
      </c>
      <c r="H23" s="220">
        <f>IFERROR(AVERAGE('Amortised Loan calculator'!E22:E33),0)</f>
        <v>0</v>
      </c>
      <c r="I23" s="220">
        <f>IFERROR(AVERAGE('Amortised Loan calculator'!D34:D45),0)</f>
        <v>0</v>
      </c>
      <c r="J23" s="220">
        <f>IFERROR(AVERAGE('Amortised Loan calculator'!E34:E45),0)</f>
        <v>0</v>
      </c>
      <c r="K23" s="220">
        <f>IFERROR(AVERAGE('Amortised Loan calculator'!D46:D57),0)</f>
        <v>0</v>
      </c>
      <c r="L23" s="220">
        <f>IFERROR(AVERAGE('Amortised Loan calculator'!E46:E57),0)</f>
        <v>0</v>
      </c>
      <c r="M23" s="220">
        <f>IFERROR(AVERAGE('Amortised Loan calculator'!D58:D69),0)</f>
        <v>0</v>
      </c>
      <c r="N23" s="220">
        <f>IFERROR(AVERAGE('Amortised Loan calculator'!E58:E69),0)</f>
        <v>0</v>
      </c>
      <c r="O23" s="220">
        <f>IFERROR(AVERAGE('Amortised Loan calculator'!D70:D81),0)</f>
        <v>0</v>
      </c>
      <c r="P23" s="220">
        <f>IFERROR(AVERAGE('Amortised Loan calculator'!E70:E81),0)</f>
        <v>0</v>
      </c>
    </row>
    <row r="24" spans="1:18" ht="16.5" thickBot="1">
      <c r="A24" s="166" t="str">
        <f>CHECKLIST!A20</f>
        <v>Vendor Loan Notes</v>
      </c>
      <c r="B24" s="211">
        <f>CHECKLIST!B20</f>
        <v>0</v>
      </c>
      <c r="D24" s="212">
        <f>CHECKLIST!D20</f>
        <v>0.12</v>
      </c>
      <c r="E24" s="166">
        <f>CHECKLIST!E20</f>
        <v>60</v>
      </c>
      <c r="F24" s="182">
        <f>'Vendor Loan Note calculator'!H5</f>
        <v>0</v>
      </c>
      <c r="G24" s="220">
        <f>IFERROR(AVERAGE('Vendor Loan Note calculator'!D22:D33),0)</f>
        <v>0</v>
      </c>
      <c r="H24" s="220">
        <f>IFERROR(AVERAGE('Vendor Loan Note calculator'!E22:E33),0)</f>
        <v>0</v>
      </c>
      <c r="I24" s="220">
        <f>IFERROR(AVERAGE('Vendor Loan Note calculator'!D34:D45),0)</f>
        <v>0</v>
      </c>
      <c r="J24" s="220">
        <f>IFERROR(AVERAGE('Vendor Loan Note calculator'!E34:E45),0)</f>
        <v>0</v>
      </c>
      <c r="K24" s="220">
        <f>IFERROR(AVERAGE('Vendor Loan Note calculator'!D46:D57),0)</f>
        <v>0</v>
      </c>
      <c r="L24" s="220">
        <f>IFERROR(AVERAGE('Vendor Loan Note calculator'!E46:E57),0)</f>
        <v>0</v>
      </c>
      <c r="M24" s="220">
        <f>IFERROR(AVERAGE('Vendor Loan Note calculator'!D58:D69),0)</f>
        <v>0</v>
      </c>
      <c r="N24" s="220">
        <f>IFERROR(AVERAGE('Vendor Loan Note calculator'!E58:E69),0)</f>
        <v>0</v>
      </c>
      <c r="O24" s="220">
        <f>IFERROR(AVERAGE('Vendor Loan Note calculator'!D70:D81),0)</f>
        <v>0</v>
      </c>
      <c r="P24" s="220">
        <f>IFERROR(AVERAGE('Vendor Loan Note calculator'!E70:E81),0)</f>
        <v>0</v>
      </c>
    </row>
    <row r="25" spans="1:18" ht="16.5" thickBot="1">
      <c r="A25" s="166" t="str">
        <f>CHECKLIST!A21</f>
        <v>Buyer Loan Notes</v>
      </c>
      <c r="B25" s="211">
        <f>CHECKLIST!B21</f>
        <v>0</v>
      </c>
      <c r="D25" s="212">
        <f>CHECKLIST!D21</f>
        <v>0.12</v>
      </c>
      <c r="E25" s="166">
        <f>CHECKLIST!E21</f>
        <v>60</v>
      </c>
      <c r="F25" s="182">
        <f>'Buyer Loan Note calculator'!H5</f>
        <v>0</v>
      </c>
      <c r="G25" s="220">
        <f>IFERROR(AVERAGE('Buyer Loan Note calculator'!D22:D33),0)</f>
        <v>0</v>
      </c>
      <c r="H25" s="220">
        <f>IFERROR(AVERAGE('Buyer Loan Note calculator'!E22:E33),0)</f>
        <v>0</v>
      </c>
      <c r="I25" s="220">
        <f>IFERROR(AVERAGE('Buyer Loan Note calculator'!D34:D45),0)</f>
        <v>0</v>
      </c>
      <c r="J25" s="220">
        <f>IFERROR(AVERAGE('Buyer Loan Note calculator'!E34:E45),0)</f>
        <v>0</v>
      </c>
      <c r="K25" s="220">
        <f>IFERROR(AVERAGE('Buyer Loan Note calculator'!D46:D57),0)</f>
        <v>0</v>
      </c>
      <c r="L25" s="220">
        <f>IFERROR(AVERAGE('Buyer Loan Note calculator'!E46:E57),0)</f>
        <v>0</v>
      </c>
      <c r="M25" s="220">
        <f>IFERROR(AVERAGE('Buyer Loan Note calculator'!D58:D69),0)</f>
        <v>0</v>
      </c>
      <c r="N25" s="220">
        <f>IFERROR(AVERAGE('Buyer Loan Note calculator'!E58:E69),0)</f>
        <v>0</v>
      </c>
      <c r="O25" s="220">
        <f>IFERROR(AVERAGE('Buyer Loan Note calculator'!D70:D81),0)</f>
        <v>0</v>
      </c>
      <c r="P25" s="220">
        <f>IFERROR(AVERAGE('Buyer Loan Note calculator'!E70:E81),0)</f>
        <v>0</v>
      </c>
    </row>
    <row r="26" spans="1:18" ht="16.5" thickBot="1">
      <c r="A26" s="166" t="str">
        <f>CHECKLIST!A22</f>
        <v>Other Loan</v>
      </c>
      <c r="B26" s="211">
        <f>CHECKLIST!B22</f>
        <v>0</v>
      </c>
      <c r="D26" s="212">
        <f>CHECKLIST!D22</f>
        <v>0.09</v>
      </c>
      <c r="E26" s="166">
        <f>CHECKLIST!E22</f>
        <v>60</v>
      </c>
      <c r="F26" s="182"/>
      <c r="G26" s="220">
        <v>0</v>
      </c>
      <c r="H26" s="220">
        <v>0</v>
      </c>
      <c r="I26" s="220">
        <v>0</v>
      </c>
      <c r="J26" s="220">
        <v>0</v>
      </c>
      <c r="K26" s="221">
        <v>0</v>
      </c>
      <c r="L26" s="221">
        <v>0</v>
      </c>
      <c r="M26" s="221">
        <v>0</v>
      </c>
      <c r="N26" s="221">
        <v>0</v>
      </c>
      <c r="O26" s="221">
        <v>0</v>
      </c>
      <c r="P26" s="221">
        <v>0</v>
      </c>
    </row>
    <row r="27" spans="1:18" ht="16.5" thickBot="1">
      <c r="A27" s="166" t="str">
        <f>CHECKLIST!A23</f>
        <v>Bullet Loan</v>
      </c>
      <c r="B27" s="211">
        <f>CHECKLIST!B23</f>
        <v>0</v>
      </c>
      <c r="D27" s="212">
        <f>CHECKLIST!D23</f>
        <v>0.09</v>
      </c>
      <c r="E27" s="166">
        <f>CHECKLIST!E23</f>
        <v>60</v>
      </c>
      <c r="F27" s="182">
        <f>'Bullet Loan calculator'!H5</f>
        <v>0</v>
      </c>
      <c r="G27" s="222">
        <f>IFERROR(AVERAGE('Bullet Loan calculator'!D22:D33),0)</f>
        <v>0</v>
      </c>
      <c r="H27" s="223"/>
      <c r="I27" s="222">
        <f>IFERROR(AVERAGE('Bullet Loan calculator'!D34:D45),0)</f>
        <v>0</v>
      </c>
      <c r="J27" s="223"/>
      <c r="K27" s="222">
        <f>IFERROR(AVERAGE('Bullet Loan calculator'!D46:D57),0)</f>
        <v>0</v>
      </c>
      <c r="L27" s="223"/>
      <c r="M27" s="222">
        <f>IFERROR(AVERAGE('Bullet Loan calculator'!D58:D69),0)</f>
        <v>0</v>
      </c>
      <c r="N27" s="223"/>
      <c r="O27" s="222">
        <f>IFERROR(AVERAGE('Bullet Loan calculator'!D70:D81),0)</f>
        <v>0</v>
      </c>
      <c r="P27" s="223"/>
      <c r="Q27" s="199"/>
      <c r="R27" s="199"/>
    </row>
    <row r="28" spans="1:18">
      <c r="A28" s="166" t="str">
        <f>CHECKLIST!A24</f>
        <v>Equity</v>
      </c>
      <c r="B28" s="211">
        <f>CHECKLIST!B24</f>
        <v>0</v>
      </c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199"/>
    </row>
    <row r="30" spans="1:18">
      <c r="B30" s="182"/>
      <c r="C30" s="170"/>
      <c r="D30" s="212"/>
      <c r="F30" s="182"/>
      <c r="G30" s="223"/>
      <c r="H30" s="223"/>
      <c r="I30" s="223"/>
      <c r="J30" s="223"/>
      <c r="K30" s="223"/>
      <c r="L30" s="223"/>
      <c r="M30" s="223"/>
      <c r="N30" s="223"/>
      <c r="O30" s="223"/>
      <c r="P30" s="223"/>
    </row>
    <row r="31" spans="1:18">
      <c r="A31" s="172" t="s">
        <v>127</v>
      </c>
      <c r="B31" s="182"/>
    </row>
    <row r="32" spans="1:18">
      <c r="A32" s="166" t="str">
        <f>CHECKLIST!A27</f>
        <v>Broker Fee</v>
      </c>
      <c r="B32" s="182">
        <f>SUM(B21+B20+B22+B23+B27+B26)*C32</f>
        <v>0</v>
      </c>
      <c r="C32" s="212">
        <f>CHECKLIST!B27</f>
        <v>0.04</v>
      </c>
    </row>
    <row r="33" spans="1:3">
      <c r="A33" s="166" t="str">
        <f>CHECKLIST!A28</f>
        <v>Arrangement Fees</v>
      </c>
      <c r="B33" s="182">
        <f>SUM(B23++B27+B26)*C33</f>
        <v>0</v>
      </c>
      <c r="C33" s="212">
        <f>CHECKLIST!B28</f>
        <v>0.01</v>
      </c>
    </row>
    <row r="34" spans="1:3">
      <c r="A34" s="166" t="str">
        <f>CHECKLIST!A29</f>
        <v>Legal</v>
      </c>
      <c r="B34" s="182">
        <f>CHECKLIST!B29</f>
        <v>20000</v>
      </c>
    </row>
    <row r="35" spans="1:3">
      <c r="A35" s="166" t="str">
        <f>CHECKLIST!A30</f>
        <v>FDD</v>
      </c>
      <c r="B35" s="182">
        <f>CHECKLIST!B30</f>
        <v>10000</v>
      </c>
    </row>
    <row r="36" spans="1:3">
      <c r="A36" s="166" t="str">
        <f>CHECKLIST!A31</f>
        <v>Buyer Fees</v>
      </c>
      <c r="B36" s="182">
        <f>CHECKLIST!B31</f>
        <v>60000</v>
      </c>
    </row>
    <row r="37" spans="1:3" ht="16.5" thickBot="1">
      <c r="A37" s="166" t="str">
        <f>CHECKLIST!A32</f>
        <v>Stamp Duty</v>
      </c>
      <c r="B37" s="224">
        <f>J7*C37</f>
        <v>0</v>
      </c>
      <c r="C37" s="212">
        <f>CHECKLIST!B32</f>
        <v>5.0000000000000001E-3</v>
      </c>
    </row>
    <row r="38" spans="1:3" ht="16.5" thickTop="1">
      <c r="B38" s="182">
        <f>SUM(B32:B37)</f>
        <v>90000</v>
      </c>
    </row>
    <row r="82" spans="2:2">
      <c r="B82" s="166">
        <v>100</v>
      </c>
    </row>
  </sheetData>
  <sheetProtection selectLockedCells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40E1-C95D-4ACA-A764-0737B01A2145}">
  <sheetPr>
    <tabColor rgb="FF0070C0"/>
  </sheetPr>
  <dimension ref="A1"/>
  <sheetViews>
    <sheetView workbookViewId="0">
      <selection activeCell="H31" sqref="H31"/>
    </sheetView>
  </sheetViews>
  <sheetFormatPr defaultRowHeight="15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91D7-B02E-45F1-9E3F-F49461A5205D}">
  <dimension ref="A2:P185"/>
  <sheetViews>
    <sheetView showGridLines="0" tabSelected="1" zoomScale="115" zoomScaleNormal="115" workbookViewId="0">
      <selection activeCell="B4" sqref="B4"/>
    </sheetView>
  </sheetViews>
  <sheetFormatPr defaultColWidth="7.109375" defaultRowHeight="12" outlineLevelRow="1"/>
  <cols>
    <col min="1" max="1" width="4.77734375" style="314" customWidth="1"/>
    <col min="2" max="2" width="31.44140625" style="316" bestFit="1" customWidth="1"/>
    <col min="3" max="6" width="8.21875" style="316" customWidth="1"/>
    <col min="7" max="7" width="8.44140625" style="316" hidden="1" customWidth="1"/>
    <col min="8" max="9" width="8.21875" style="316" hidden="1" customWidth="1"/>
    <col min="10" max="10" width="8.44140625" style="316" hidden="1" customWidth="1"/>
    <col min="11" max="11" width="8.21875" style="316" hidden="1" customWidth="1"/>
    <col min="12" max="12" width="13.6640625" style="316" bestFit="1" customWidth="1"/>
    <col min="13" max="13" width="27.109375" style="316" bestFit="1" customWidth="1"/>
    <col min="14" max="14" width="20.5546875" style="316" bestFit="1" customWidth="1"/>
    <col min="15" max="16384" width="7.109375" style="316"/>
  </cols>
  <sheetData>
    <row r="2" spans="2:12">
      <c r="B2" s="315" t="s">
        <v>427</v>
      </c>
    </row>
    <row r="3" spans="2:12" ht="12.75" thickBot="1">
      <c r="B3" s="315" t="s">
        <v>677</v>
      </c>
      <c r="J3" s="482" t="s">
        <v>428</v>
      </c>
    </row>
    <row r="4" spans="2:12" s="483" customFormat="1" ht="24.75" thickBot="1">
      <c r="B4" s="484" t="s">
        <v>429</v>
      </c>
      <c r="C4" s="805" t="s">
        <v>430</v>
      </c>
      <c r="D4" s="806"/>
      <c r="E4" s="806"/>
      <c r="F4" s="807"/>
      <c r="G4" s="485" t="s">
        <v>431</v>
      </c>
      <c r="H4" s="486" t="s">
        <v>432</v>
      </c>
      <c r="I4" s="801" t="s">
        <v>433</v>
      </c>
      <c r="J4" s="802"/>
      <c r="L4" s="330"/>
    </row>
    <row r="5" spans="2:12" ht="24">
      <c r="B5" s="472">
        <v>45505</v>
      </c>
      <c r="C5" s="566" t="s">
        <v>434</v>
      </c>
      <c r="D5" s="566" t="s">
        <v>434</v>
      </c>
      <c r="E5" s="566" t="s">
        <v>434</v>
      </c>
      <c r="F5" s="567" t="s">
        <v>434</v>
      </c>
      <c r="G5" s="568" t="s">
        <v>435</v>
      </c>
      <c r="H5" s="569" t="s">
        <v>436</v>
      </c>
      <c r="I5" s="566" t="s">
        <v>437</v>
      </c>
      <c r="J5" s="570" t="s">
        <v>437</v>
      </c>
      <c r="L5" s="330"/>
    </row>
    <row r="6" spans="2:12" s="314" customFormat="1" ht="12.75" thickBot="1">
      <c r="B6" s="318" t="s">
        <v>261</v>
      </c>
      <c r="C6" s="319" t="s">
        <v>497</v>
      </c>
      <c r="D6" s="319" t="s">
        <v>438</v>
      </c>
      <c r="E6" s="319" t="s">
        <v>439</v>
      </c>
      <c r="F6" s="487" t="s">
        <v>440</v>
      </c>
      <c r="G6" s="803" t="s">
        <v>441</v>
      </c>
      <c r="H6" s="803"/>
      <c r="I6" s="804"/>
      <c r="J6" s="487" t="s">
        <v>514</v>
      </c>
      <c r="K6" s="488" t="s">
        <v>442</v>
      </c>
      <c r="L6" s="330"/>
    </row>
    <row r="7" spans="2:12" ht="12.75" thickBot="1"/>
    <row r="8" spans="2:12" s="489" customFormat="1" outlineLevel="1">
      <c r="B8" s="575" t="s">
        <v>302</v>
      </c>
      <c r="C8" s="576"/>
      <c r="D8" s="576"/>
      <c r="E8" s="576"/>
      <c r="F8" s="577"/>
      <c r="G8" s="490"/>
      <c r="H8" s="490"/>
      <c r="I8" s="490"/>
      <c r="J8" s="491"/>
      <c r="K8" s="492"/>
    </row>
    <row r="9" spans="2:12" outlineLevel="1">
      <c r="B9" s="578" t="s">
        <v>443</v>
      </c>
      <c r="C9" s="579">
        <v>0</v>
      </c>
      <c r="D9" s="579">
        <v>0</v>
      </c>
      <c r="E9" s="579">
        <v>0</v>
      </c>
      <c r="F9" s="580">
        <v>0</v>
      </c>
      <c r="G9" s="495">
        <v>0</v>
      </c>
      <c r="H9" s="493">
        <v>0</v>
      </c>
      <c r="I9" s="493">
        <v>0</v>
      </c>
      <c r="J9" s="494">
        <v>0</v>
      </c>
    </row>
    <row r="10" spans="2:12" outlineLevel="1">
      <c r="B10" s="578" t="s">
        <v>662</v>
      </c>
      <c r="C10" s="579">
        <v>0</v>
      </c>
      <c r="D10" s="579">
        <v>0</v>
      </c>
      <c r="E10" s="579">
        <v>0</v>
      </c>
      <c r="F10" s="580">
        <v>0</v>
      </c>
      <c r="G10" s="495"/>
      <c r="H10" s="493"/>
      <c r="I10" s="493"/>
      <c r="J10" s="494"/>
    </row>
    <row r="11" spans="2:12" outlineLevel="1">
      <c r="B11" s="578" t="s">
        <v>663</v>
      </c>
      <c r="C11" s="579">
        <v>0</v>
      </c>
      <c r="D11" s="579">
        <v>0</v>
      </c>
      <c r="E11" s="579">
        <v>0</v>
      </c>
      <c r="F11" s="580">
        <v>0</v>
      </c>
      <c r="G11" s="495"/>
      <c r="H11" s="493"/>
      <c r="I11" s="493"/>
      <c r="J11" s="494"/>
      <c r="L11" s="496"/>
    </row>
    <row r="12" spans="2:12" outlineLevel="1">
      <c r="B12" s="578" t="s">
        <v>664</v>
      </c>
      <c r="C12" s="579">
        <v>0</v>
      </c>
      <c r="D12" s="579">
        <v>0</v>
      </c>
      <c r="E12" s="579">
        <v>0</v>
      </c>
      <c r="F12" s="580">
        <v>0</v>
      </c>
      <c r="G12" s="495"/>
      <c r="H12" s="493"/>
      <c r="I12" s="493"/>
      <c r="J12" s="494"/>
      <c r="L12" s="496"/>
    </row>
    <row r="13" spans="2:12" outlineLevel="1">
      <c r="B13" s="578" t="s">
        <v>665</v>
      </c>
      <c r="C13" s="579">
        <v>0</v>
      </c>
      <c r="D13" s="579">
        <v>0</v>
      </c>
      <c r="E13" s="579">
        <v>0</v>
      </c>
      <c r="F13" s="580">
        <v>0</v>
      </c>
      <c r="G13" s="495"/>
      <c r="H13" s="493"/>
      <c r="I13" s="493"/>
      <c r="J13" s="494"/>
      <c r="L13" s="496"/>
    </row>
    <row r="14" spans="2:12" ht="12.75" outlineLevel="1" thickBot="1">
      <c r="B14" s="581" t="s">
        <v>33</v>
      </c>
      <c r="C14" s="582">
        <v>0</v>
      </c>
      <c r="D14" s="582">
        <v>0</v>
      </c>
      <c r="E14" s="582">
        <v>0</v>
      </c>
      <c r="F14" s="583">
        <v>0</v>
      </c>
      <c r="G14" s="499"/>
      <c r="H14" s="497"/>
      <c r="I14" s="497"/>
      <c r="J14" s="498"/>
    </row>
    <row r="15" spans="2:12" ht="12.75" thickTop="1">
      <c r="B15" s="584" t="s">
        <v>444</v>
      </c>
      <c r="C15" s="585">
        <f>SUM(C9:C14)</f>
        <v>0</v>
      </c>
      <c r="D15" s="585">
        <f>SUM(D9:D14)</f>
        <v>0</v>
      </c>
      <c r="E15" s="585">
        <f>SUM(E9:E14)</f>
        <v>0</v>
      </c>
      <c r="F15" s="586">
        <f>SUM(F9:F14)</f>
        <v>0</v>
      </c>
      <c r="G15" s="501">
        <f>SUM(G9:G13)</f>
        <v>0</v>
      </c>
      <c r="H15" s="500">
        <f>G15/9*12</f>
        <v>0</v>
      </c>
      <c r="I15" s="500">
        <f>SUM(I9:I14)</f>
        <v>0</v>
      </c>
      <c r="J15" s="502">
        <f>SUM(J9:J14)</f>
        <v>0</v>
      </c>
    </row>
    <row r="16" spans="2:12" ht="12.75" thickBot="1">
      <c r="B16" s="587" t="s">
        <v>378</v>
      </c>
      <c r="C16" s="588"/>
      <c r="D16" s="589" t="e">
        <f>D15/C15-1</f>
        <v>#DIV/0!</v>
      </c>
      <c r="E16" s="589" t="e">
        <f>E15/D15-1</f>
        <v>#DIV/0!</v>
      </c>
      <c r="F16" s="590" t="e">
        <f>F15/E15-1</f>
        <v>#DIV/0!</v>
      </c>
      <c r="G16" s="505"/>
      <c r="H16" s="503" t="e">
        <f>H15/E15-1</f>
        <v>#DIV/0!</v>
      </c>
      <c r="I16" s="503" t="e">
        <f>I15/E15-1</f>
        <v>#DIV/0!</v>
      </c>
      <c r="J16" s="504" t="e">
        <f>J15/I15-1</f>
        <v>#DIV/0!</v>
      </c>
    </row>
    <row r="17" spans="2:10" ht="12.75" thickBot="1"/>
    <row r="18" spans="2:10" s="489" customFormat="1" outlineLevel="1">
      <c r="B18" s="575" t="s">
        <v>445</v>
      </c>
      <c r="C18" s="576"/>
      <c r="D18" s="576"/>
      <c r="E18" s="576"/>
      <c r="F18" s="577"/>
      <c r="G18" s="490"/>
      <c r="H18" s="490"/>
      <c r="I18" s="490"/>
      <c r="J18" s="491"/>
    </row>
    <row r="19" spans="2:10" outlineLevel="1">
      <c r="B19" s="578" t="s">
        <v>446</v>
      </c>
      <c r="C19" s="579">
        <v>0</v>
      </c>
      <c r="D19" s="579">
        <v>0</v>
      </c>
      <c r="E19" s="579">
        <v>0</v>
      </c>
      <c r="F19" s="580">
        <v>0</v>
      </c>
      <c r="G19" s="495">
        <v>0</v>
      </c>
      <c r="H19" s="493">
        <v>0</v>
      </c>
      <c r="I19" s="493">
        <v>0</v>
      </c>
      <c r="J19" s="494">
        <v>0</v>
      </c>
    </row>
    <row r="20" spans="2:10" outlineLevel="1">
      <c r="B20" s="591" t="s">
        <v>447</v>
      </c>
      <c r="C20" s="579">
        <v>0</v>
      </c>
      <c r="D20" s="579">
        <v>0</v>
      </c>
      <c r="E20" s="579">
        <v>0</v>
      </c>
      <c r="F20" s="579">
        <v>0</v>
      </c>
      <c r="G20" s="495"/>
      <c r="H20" s="493"/>
      <c r="I20" s="493"/>
      <c r="J20" s="494"/>
    </row>
    <row r="21" spans="2:10" outlineLevel="1">
      <c r="B21" s="591" t="s">
        <v>448</v>
      </c>
      <c r="C21" s="579">
        <v>0</v>
      </c>
      <c r="D21" s="579">
        <v>0</v>
      </c>
      <c r="E21" s="579">
        <v>0</v>
      </c>
      <c r="F21" s="580">
        <v>0</v>
      </c>
      <c r="G21" s="495"/>
      <c r="H21" s="493"/>
      <c r="I21" s="493"/>
      <c r="J21" s="494"/>
    </row>
    <row r="22" spans="2:10" outlineLevel="1">
      <c r="B22" s="591" t="s">
        <v>457</v>
      </c>
      <c r="C22" s="579">
        <v>0</v>
      </c>
      <c r="D22" s="579">
        <v>0</v>
      </c>
      <c r="E22" s="579">
        <v>0</v>
      </c>
      <c r="F22" s="580">
        <v>0</v>
      </c>
      <c r="G22" s="495"/>
      <c r="H22" s="493"/>
      <c r="I22" s="493"/>
      <c r="J22" s="494"/>
    </row>
    <row r="23" spans="2:10" outlineLevel="1">
      <c r="B23" s="591" t="s">
        <v>449</v>
      </c>
      <c r="C23" s="579">
        <v>0</v>
      </c>
      <c r="D23" s="579">
        <v>0</v>
      </c>
      <c r="E23" s="579">
        <v>0</v>
      </c>
      <c r="F23" s="580">
        <v>0</v>
      </c>
      <c r="G23" s="495"/>
      <c r="H23" s="493"/>
      <c r="I23" s="493"/>
      <c r="J23" s="494"/>
    </row>
    <row r="24" spans="2:10" outlineLevel="1">
      <c r="B24" s="591" t="s">
        <v>530</v>
      </c>
      <c r="C24" s="579">
        <v>0</v>
      </c>
      <c r="D24" s="579">
        <v>0</v>
      </c>
      <c r="E24" s="579">
        <v>0</v>
      </c>
      <c r="F24" s="580">
        <v>0</v>
      </c>
      <c r="G24" s="495"/>
      <c r="H24" s="493"/>
      <c r="I24" s="493"/>
      <c r="J24" s="494"/>
    </row>
    <row r="25" spans="2:10" outlineLevel="1">
      <c r="B25" s="591" t="s">
        <v>531</v>
      </c>
      <c r="C25" s="579">
        <v>0</v>
      </c>
      <c r="D25" s="579">
        <v>0</v>
      </c>
      <c r="E25" s="579">
        <v>0</v>
      </c>
      <c r="F25" s="580">
        <v>0</v>
      </c>
      <c r="G25" s="495"/>
      <c r="H25" s="493"/>
      <c r="I25" s="493"/>
      <c r="J25" s="494"/>
    </row>
    <row r="26" spans="2:10" outlineLevel="1">
      <c r="B26" s="591" t="s">
        <v>532</v>
      </c>
      <c r="C26" s="579">
        <v>0</v>
      </c>
      <c r="D26" s="579">
        <v>0</v>
      </c>
      <c r="E26" s="579">
        <v>0</v>
      </c>
      <c r="F26" s="580">
        <v>0</v>
      </c>
      <c r="G26" s="495"/>
      <c r="H26" s="493"/>
      <c r="I26" s="493"/>
      <c r="J26" s="494"/>
    </row>
    <row r="27" spans="2:10" ht="12.75" outlineLevel="1" thickBot="1">
      <c r="B27" s="581" t="s">
        <v>450</v>
      </c>
      <c r="C27" s="582">
        <v>0</v>
      </c>
      <c r="D27" s="582">
        <v>0</v>
      </c>
      <c r="E27" s="582">
        <v>0</v>
      </c>
      <c r="F27" s="583">
        <v>0</v>
      </c>
      <c r="G27" s="499"/>
      <c r="H27" s="497"/>
      <c r="I27" s="497"/>
      <c r="J27" s="498"/>
    </row>
    <row r="28" spans="2:10" ht="12.75" thickTop="1">
      <c r="B28" s="592" t="s">
        <v>451</v>
      </c>
      <c r="C28" s="585">
        <f t="shared" ref="C28" si="0">SUM(C19:C27)</f>
        <v>0</v>
      </c>
      <c r="D28" s="585">
        <f t="shared" ref="D28:J28" si="1">SUM(D19:D27)</f>
        <v>0</v>
      </c>
      <c r="E28" s="585">
        <f t="shared" si="1"/>
        <v>0</v>
      </c>
      <c r="F28" s="586">
        <f t="shared" ref="F28" si="2">SUM(F19:F27)</f>
        <v>0</v>
      </c>
      <c r="G28" s="501">
        <f t="shared" si="1"/>
        <v>0</v>
      </c>
      <c r="H28" s="500">
        <f t="shared" si="1"/>
        <v>0</v>
      </c>
      <c r="I28" s="500">
        <f t="shared" si="1"/>
        <v>0</v>
      </c>
      <c r="J28" s="502">
        <f t="shared" si="1"/>
        <v>0</v>
      </c>
    </row>
    <row r="29" spans="2:10" ht="12.75" thickBot="1">
      <c r="B29" s="587" t="s">
        <v>379</v>
      </c>
      <c r="C29" s="589" t="e">
        <f t="shared" ref="C29" si="3">C28/C15</f>
        <v>#DIV/0!</v>
      </c>
      <c r="D29" s="589" t="e">
        <f t="shared" ref="D29:J29" si="4">D28/D15</f>
        <v>#DIV/0!</v>
      </c>
      <c r="E29" s="589" t="e">
        <f t="shared" si="4"/>
        <v>#DIV/0!</v>
      </c>
      <c r="F29" s="590" t="e">
        <f t="shared" si="4"/>
        <v>#DIV/0!</v>
      </c>
      <c r="G29" s="505" t="e">
        <f t="shared" si="4"/>
        <v>#DIV/0!</v>
      </c>
      <c r="H29" s="503" t="e">
        <f t="shared" si="4"/>
        <v>#DIV/0!</v>
      </c>
      <c r="I29" s="503" t="e">
        <f t="shared" si="4"/>
        <v>#DIV/0!</v>
      </c>
      <c r="J29" s="506" t="e">
        <f t="shared" si="4"/>
        <v>#DIV/0!</v>
      </c>
    </row>
    <row r="30" spans="2:10" ht="12.75" thickBot="1">
      <c r="B30" s="325"/>
      <c r="C30" s="507"/>
      <c r="D30" s="507"/>
      <c r="E30" s="507"/>
      <c r="F30" s="507"/>
      <c r="G30" s="507"/>
      <c r="H30" s="507"/>
      <c r="I30" s="507"/>
      <c r="J30" s="507"/>
    </row>
    <row r="31" spans="2:10">
      <c r="B31" s="593" t="s">
        <v>306</v>
      </c>
      <c r="C31" s="594">
        <f>C15-C28</f>
        <v>0</v>
      </c>
      <c r="D31" s="594">
        <f>D15-D28</f>
        <v>0</v>
      </c>
      <c r="E31" s="594">
        <f>E15-E28</f>
        <v>0</v>
      </c>
      <c r="F31" s="595">
        <f>F15-F28</f>
        <v>0</v>
      </c>
      <c r="G31" s="511">
        <f t="shared" ref="G31" si="5">G15-G28</f>
        <v>0</v>
      </c>
      <c r="H31" s="509">
        <f>H15-H28</f>
        <v>0</v>
      </c>
      <c r="I31" s="509">
        <f t="shared" ref="I31:J31" si="6">I15-I28</f>
        <v>0</v>
      </c>
      <c r="J31" s="510">
        <f t="shared" si="6"/>
        <v>0</v>
      </c>
    </row>
    <row r="32" spans="2:10" ht="12.75" thickBot="1">
      <c r="B32" s="587" t="s">
        <v>379</v>
      </c>
      <c r="C32" s="589" t="e">
        <f>C31/C15</f>
        <v>#DIV/0!</v>
      </c>
      <c r="D32" s="589" t="e">
        <f>D31/D15</f>
        <v>#DIV/0!</v>
      </c>
      <c r="E32" s="589" t="e">
        <f>E31/E15</f>
        <v>#DIV/0!</v>
      </c>
      <c r="F32" s="590" t="e">
        <f>F31/F15</f>
        <v>#DIV/0!</v>
      </c>
      <c r="G32" s="505" t="e">
        <f>G31/G15</f>
        <v>#DIV/0!</v>
      </c>
      <c r="H32" s="503" t="e">
        <f t="shared" ref="H32" si="7">H31/H15</f>
        <v>#DIV/0!</v>
      </c>
      <c r="I32" s="503" t="e">
        <f>I31/I15</f>
        <v>#DIV/0!</v>
      </c>
      <c r="J32" s="504" t="e">
        <f>J31/J15</f>
        <v>#DIV/0!</v>
      </c>
    </row>
    <row r="33" spans="2:16" ht="12.75" thickBot="1">
      <c r="B33" s="512"/>
      <c r="C33" s="513"/>
      <c r="D33" s="513"/>
      <c r="E33" s="513"/>
      <c r="F33" s="513"/>
      <c r="G33" s="513"/>
      <c r="H33" s="513"/>
      <c r="I33" s="513"/>
      <c r="J33" s="513"/>
    </row>
    <row r="34" spans="2:16" outlineLevel="1">
      <c r="B34" s="593" t="s">
        <v>33</v>
      </c>
      <c r="C34" s="594"/>
      <c r="D34" s="594"/>
      <c r="E34" s="594"/>
      <c r="F34" s="595"/>
      <c r="G34" s="511"/>
      <c r="H34" s="509"/>
      <c r="I34" s="509"/>
      <c r="J34" s="510"/>
    </row>
    <row r="35" spans="2:16" outlineLevel="1">
      <c r="B35" s="596" t="s">
        <v>533</v>
      </c>
      <c r="C35" s="579">
        <v>0</v>
      </c>
      <c r="D35" s="579">
        <v>0</v>
      </c>
      <c r="E35" s="579">
        <v>0</v>
      </c>
      <c r="F35" s="580">
        <v>0</v>
      </c>
      <c r="G35" s="495"/>
      <c r="H35" s="493"/>
      <c r="I35" s="493"/>
      <c r="J35" s="494"/>
    </row>
    <row r="36" spans="2:16" outlineLevel="1">
      <c r="B36" s="596" t="s">
        <v>534</v>
      </c>
      <c r="C36" s="579">
        <v>0</v>
      </c>
      <c r="D36" s="579">
        <v>0</v>
      </c>
      <c r="E36" s="579">
        <v>0</v>
      </c>
      <c r="F36" s="580">
        <v>0</v>
      </c>
      <c r="G36" s="495"/>
      <c r="H36" s="493"/>
      <c r="I36" s="493"/>
      <c r="J36" s="494"/>
    </row>
    <row r="37" spans="2:16" outlineLevel="1">
      <c r="B37" s="596" t="s">
        <v>535</v>
      </c>
      <c r="C37" s="579">
        <v>0</v>
      </c>
      <c r="D37" s="579">
        <v>0</v>
      </c>
      <c r="E37" s="579">
        <v>0</v>
      </c>
      <c r="F37" s="580">
        <v>0</v>
      </c>
      <c r="G37" s="495"/>
      <c r="H37" s="493"/>
      <c r="I37" s="493"/>
      <c r="J37" s="494"/>
    </row>
    <row r="38" spans="2:16" ht="12.75" outlineLevel="1" thickBot="1">
      <c r="B38" s="597" t="s">
        <v>536</v>
      </c>
      <c r="C38" s="582">
        <v>0</v>
      </c>
      <c r="D38" s="582">
        <v>0</v>
      </c>
      <c r="E38" s="582">
        <v>0</v>
      </c>
      <c r="F38" s="583">
        <v>0</v>
      </c>
      <c r="G38" s="499"/>
      <c r="H38" s="497"/>
      <c r="I38" s="497"/>
      <c r="J38" s="498"/>
    </row>
    <row r="39" spans="2:16" ht="13.5" thickTop="1" thickBot="1">
      <c r="B39" s="598" t="s">
        <v>452</v>
      </c>
      <c r="C39" s="599">
        <f>SUM(C35:C38)</f>
        <v>0</v>
      </c>
      <c r="D39" s="599">
        <f>SUM(D35:D38)</f>
        <v>0</v>
      </c>
      <c r="E39" s="599">
        <f t="shared" ref="E39:F39" si="8">SUM(E35:E38)</f>
        <v>0</v>
      </c>
      <c r="F39" s="600">
        <f t="shared" si="8"/>
        <v>0</v>
      </c>
      <c r="G39" s="516">
        <f>SUM(G35:G38)</f>
        <v>0</v>
      </c>
      <c r="H39" s="514">
        <f>G39/9*12</f>
        <v>0</v>
      </c>
      <c r="I39" s="514">
        <f>SUM(I35:I38)</f>
        <v>0</v>
      </c>
      <c r="J39" s="515">
        <f t="shared" ref="J39" si="9">SUM(J35:J38)</f>
        <v>0</v>
      </c>
    </row>
    <row r="40" spans="2:16" ht="12.75" thickBot="1">
      <c r="B40" s="325"/>
      <c r="C40" s="517"/>
      <c r="D40" s="517"/>
      <c r="E40" s="517"/>
      <c r="F40" s="517"/>
      <c r="G40" s="517"/>
      <c r="H40" s="517"/>
      <c r="I40" s="517"/>
      <c r="J40" s="517"/>
    </row>
    <row r="41" spans="2:16" s="489" customFormat="1" outlineLevel="1">
      <c r="B41" s="593" t="s">
        <v>13</v>
      </c>
      <c r="C41" s="601"/>
      <c r="D41" s="601"/>
      <c r="E41" s="601"/>
      <c r="F41" s="602"/>
      <c r="G41" s="520"/>
      <c r="H41" s="518"/>
      <c r="I41" s="518"/>
      <c r="J41" s="519"/>
      <c r="N41" s="316"/>
      <c r="O41" s="316"/>
      <c r="P41" s="316"/>
    </row>
    <row r="42" spans="2:16" outlineLevel="1">
      <c r="B42" s="765" t="s">
        <v>655</v>
      </c>
      <c r="C42" s="603">
        <v>0</v>
      </c>
      <c r="D42" s="603">
        <v>0</v>
      </c>
      <c r="E42" s="603">
        <v>0</v>
      </c>
      <c r="F42" s="604">
        <v>0</v>
      </c>
      <c r="G42" s="523">
        <v>0</v>
      </c>
      <c r="H42" s="521">
        <v>0</v>
      </c>
      <c r="I42" s="521">
        <v>0</v>
      </c>
      <c r="J42" s="522">
        <v>0</v>
      </c>
      <c r="M42" s="767"/>
    </row>
    <row r="43" spans="2:16" outlineLevel="1">
      <c r="B43" s="768" t="s">
        <v>465</v>
      </c>
      <c r="C43" s="603">
        <v>0</v>
      </c>
      <c r="D43" s="603">
        <v>0</v>
      </c>
      <c r="E43" s="603">
        <v>0</v>
      </c>
      <c r="F43" s="603">
        <v>0</v>
      </c>
      <c r="G43" s="523"/>
      <c r="H43" s="521"/>
      <c r="I43" s="521"/>
      <c r="J43" s="522"/>
      <c r="M43" s="767"/>
    </row>
    <row r="44" spans="2:16" outlineLevel="1">
      <c r="B44" s="768" t="s">
        <v>543</v>
      </c>
      <c r="C44" s="603">
        <v>0</v>
      </c>
      <c r="D44" s="603">
        <v>0</v>
      </c>
      <c r="E44" s="603">
        <v>0</v>
      </c>
      <c r="F44" s="603">
        <v>0</v>
      </c>
      <c r="G44" s="523"/>
      <c r="H44" s="521"/>
      <c r="I44" s="521"/>
      <c r="J44" s="522"/>
      <c r="M44" s="767"/>
    </row>
    <row r="45" spans="2:16" outlineLevel="1">
      <c r="B45" s="768" t="s">
        <v>464</v>
      </c>
      <c r="C45" s="603">
        <v>0</v>
      </c>
      <c r="D45" s="603">
        <v>0</v>
      </c>
      <c r="E45" s="603">
        <v>0</v>
      </c>
      <c r="F45" s="603">
        <v>0</v>
      </c>
      <c r="G45" s="523"/>
      <c r="H45" s="521"/>
      <c r="I45" s="521"/>
      <c r="J45" s="522"/>
      <c r="M45" s="767"/>
    </row>
    <row r="46" spans="2:16" outlineLevel="1">
      <c r="B46" s="768" t="s">
        <v>652</v>
      </c>
      <c r="C46" s="603">
        <v>0</v>
      </c>
      <c r="D46" s="603">
        <v>0</v>
      </c>
      <c r="E46" s="603">
        <v>0</v>
      </c>
      <c r="F46" s="603">
        <v>0</v>
      </c>
      <c r="G46" s="523"/>
      <c r="H46" s="521"/>
      <c r="I46" s="521"/>
      <c r="J46" s="522"/>
      <c r="M46" s="767"/>
    </row>
    <row r="47" spans="2:16" outlineLevel="1">
      <c r="B47" s="768" t="s">
        <v>653</v>
      </c>
      <c r="C47" s="603">
        <v>0</v>
      </c>
      <c r="D47" s="603">
        <v>0</v>
      </c>
      <c r="E47" s="603">
        <v>0</v>
      </c>
      <c r="F47" s="603">
        <v>0</v>
      </c>
      <c r="G47" s="523"/>
      <c r="H47" s="521"/>
      <c r="I47" s="521"/>
      <c r="J47" s="522"/>
      <c r="M47" s="767"/>
    </row>
    <row r="48" spans="2:16" outlineLevel="1">
      <c r="B48" s="768" t="s">
        <v>651</v>
      </c>
      <c r="C48" s="603">
        <v>0</v>
      </c>
      <c r="D48" s="603">
        <v>0</v>
      </c>
      <c r="E48" s="603">
        <v>0</v>
      </c>
      <c r="F48" s="603">
        <v>0</v>
      </c>
      <c r="G48" s="523"/>
      <c r="H48" s="521"/>
      <c r="I48" s="521"/>
      <c r="J48" s="522"/>
      <c r="M48" s="767"/>
    </row>
    <row r="49" spans="2:13" outlineLevel="1">
      <c r="B49" s="768" t="s">
        <v>467</v>
      </c>
      <c r="C49" s="603">
        <v>0</v>
      </c>
      <c r="D49" s="603">
        <v>0</v>
      </c>
      <c r="E49" s="603">
        <v>0</v>
      </c>
      <c r="F49" s="603">
        <v>0</v>
      </c>
      <c r="G49" s="523"/>
      <c r="H49" s="521"/>
      <c r="I49" s="521"/>
      <c r="J49" s="522"/>
      <c r="M49" s="767"/>
    </row>
    <row r="50" spans="2:13" outlineLevel="1">
      <c r="B50" s="768" t="s">
        <v>539</v>
      </c>
      <c r="C50" s="603">
        <v>0</v>
      </c>
      <c r="D50" s="603">
        <v>0</v>
      </c>
      <c r="E50" s="603">
        <v>0</v>
      </c>
      <c r="F50" s="603">
        <v>0</v>
      </c>
      <c r="G50" s="523"/>
      <c r="H50" s="521"/>
      <c r="I50" s="521"/>
      <c r="J50" s="522"/>
      <c r="M50" s="767"/>
    </row>
    <row r="51" spans="2:13" outlineLevel="1">
      <c r="B51" s="768" t="s">
        <v>8</v>
      </c>
      <c r="C51" s="603">
        <v>0</v>
      </c>
      <c r="D51" s="603">
        <v>0</v>
      </c>
      <c r="E51" s="603">
        <v>0</v>
      </c>
      <c r="F51" s="603">
        <v>0</v>
      </c>
      <c r="G51" s="523"/>
      <c r="H51" s="521"/>
      <c r="I51" s="521"/>
      <c r="J51" s="522"/>
      <c r="M51" s="767"/>
    </row>
    <row r="52" spans="2:13" outlineLevel="1">
      <c r="B52" s="768" t="s">
        <v>544</v>
      </c>
      <c r="C52" s="603">
        <v>0</v>
      </c>
      <c r="D52" s="603">
        <v>0</v>
      </c>
      <c r="E52" s="603">
        <v>0</v>
      </c>
      <c r="F52" s="603">
        <v>0</v>
      </c>
      <c r="G52" s="523"/>
      <c r="H52" s="521"/>
      <c r="I52" s="521"/>
      <c r="J52" s="522"/>
      <c r="M52" s="767"/>
    </row>
    <row r="53" spans="2:13" outlineLevel="1">
      <c r="B53" s="768" t="s">
        <v>456</v>
      </c>
      <c r="C53" s="603">
        <v>0</v>
      </c>
      <c r="D53" s="603">
        <v>0</v>
      </c>
      <c r="E53" s="603">
        <v>0</v>
      </c>
      <c r="F53" s="603">
        <v>0</v>
      </c>
      <c r="G53" s="523"/>
      <c r="H53" s="521"/>
      <c r="I53" s="521"/>
      <c r="J53" s="522"/>
      <c r="M53" s="767"/>
    </row>
    <row r="54" spans="2:13" outlineLevel="1">
      <c r="B54" s="768" t="s">
        <v>457</v>
      </c>
      <c r="C54" s="603">
        <v>0</v>
      </c>
      <c r="D54" s="603">
        <v>0</v>
      </c>
      <c r="E54" s="603">
        <v>0</v>
      </c>
      <c r="F54" s="603">
        <v>0</v>
      </c>
      <c r="G54" s="523"/>
      <c r="H54" s="521"/>
      <c r="I54" s="521"/>
      <c r="J54" s="522"/>
      <c r="M54" s="767"/>
    </row>
    <row r="55" spans="2:13" outlineLevel="1">
      <c r="B55" s="768" t="s">
        <v>459</v>
      </c>
      <c r="C55" s="603">
        <v>0</v>
      </c>
      <c r="D55" s="603">
        <v>0</v>
      </c>
      <c r="E55" s="603">
        <v>0</v>
      </c>
      <c r="F55" s="603">
        <v>0</v>
      </c>
      <c r="G55" s="523"/>
      <c r="H55" s="521"/>
      <c r="I55" s="521"/>
      <c r="J55" s="522"/>
      <c r="M55" s="767"/>
    </row>
    <row r="56" spans="2:13" outlineLevel="1">
      <c r="B56" s="768" t="s">
        <v>537</v>
      </c>
      <c r="C56" s="603">
        <v>0</v>
      </c>
      <c r="D56" s="603">
        <v>0</v>
      </c>
      <c r="E56" s="603">
        <v>0</v>
      </c>
      <c r="F56" s="603">
        <v>0</v>
      </c>
      <c r="G56" s="523"/>
      <c r="H56" s="521"/>
      <c r="I56" s="521"/>
      <c r="J56" s="522"/>
      <c r="M56" s="767"/>
    </row>
    <row r="57" spans="2:13" outlineLevel="1">
      <c r="B57" s="768" t="s">
        <v>455</v>
      </c>
      <c r="C57" s="603">
        <v>0</v>
      </c>
      <c r="D57" s="603">
        <v>0</v>
      </c>
      <c r="E57" s="603">
        <v>0</v>
      </c>
      <c r="F57" s="603">
        <v>0</v>
      </c>
      <c r="G57" s="523"/>
      <c r="H57" s="521"/>
      <c r="I57" s="521"/>
      <c r="J57" s="522"/>
      <c r="M57" s="767"/>
    </row>
    <row r="58" spans="2:13" outlineLevel="1">
      <c r="B58" s="768" t="s">
        <v>454</v>
      </c>
      <c r="C58" s="603">
        <v>0</v>
      </c>
      <c r="D58" s="603">
        <v>0</v>
      </c>
      <c r="E58" s="603">
        <v>0</v>
      </c>
      <c r="F58" s="603">
        <v>0</v>
      </c>
      <c r="G58" s="523"/>
      <c r="H58" s="521"/>
      <c r="I58" s="521"/>
      <c r="J58" s="522"/>
      <c r="M58" s="767"/>
    </row>
    <row r="59" spans="2:13" outlineLevel="1">
      <c r="B59" s="768" t="s">
        <v>538</v>
      </c>
      <c r="C59" s="603">
        <v>0</v>
      </c>
      <c r="D59" s="603">
        <v>0</v>
      </c>
      <c r="E59" s="603">
        <v>0</v>
      </c>
      <c r="F59" s="603">
        <v>0</v>
      </c>
      <c r="G59" s="523"/>
      <c r="H59" s="521"/>
      <c r="I59" s="521"/>
      <c r="J59" s="522"/>
      <c r="M59" s="767"/>
    </row>
    <row r="60" spans="2:13" outlineLevel="1">
      <c r="B60" s="768" t="s">
        <v>28</v>
      </c>
      <c r="C60" s="603">
        <v>0</v>
      </c>
      <c r="D60" s="603">
        <v>0</v>
      </c>
      <c r="E60" s="603">
        <v>0</v>
      </c>
      <c r="F60" s="603">
        <v>0</v>
      </c>
      <c r="G60" s="523"/>
      <c r="H60" s="521"/>
      <c r="I60" s="521"/>
      <c r="J60" s="522"/>
      <c r="M60" s="767"/>
    </row>
    <row r="61" spans="2:13" outlineLevel="1">
      <c r="B61" s="768" t="s">
        <v>458</v>
      </c>
      <c r="C61" s="603">
        <v>0</v>
      </c>
      <c r="D61" s="603">
        <v>0</v>
      </c>
      <c r="E61" s="603">
        <v>0</v>
      </c>
      <c r="F61" s="603">
        <v>0</v>
      </c>
      <c r="G61" s="523"/>
      <c r="H61" s="521"/>
      <c r="I61" s="521"/>
      <c r="J61" s="522"/>
      <c r="M61" s="767"/>
    </row>
    <row r="62" spans="2:13" outlineLevel="1">
      <c r="B62" s="768" t="s">
        <v>63</v>
      </c>
      <c r="C62" s="603">
        <v>0</v>
      </c>
      <c r="D62" s="603">
        <v>0</v>
      </c>
      <c r="E62" s="603">
        <v>0</v>
      </c>
      <c r="F62" s="603">
        <v>0</v>
      </c>
      <c r="G62" s="523"/>
      <c r="H62" s="521"/>
      <c r="I62" s="521"/>
      <c r="J62" s="522"/>
      <c r="M62" s="771"/>
    </row>
    <row r="63" spans="2:13" outlineLevel="1">
      <c r="B63" s="769" t="s">
        <v>541</v>
      </c>
      <c r="C63" s="603">
        <v>0</v>
      </c>
      <c r="D63" s="603">
        <v>0</v>
      </c>
      <c r="E63" s="603">
        <v>0</v>
      </c>
      <c r="F63" s="603">
        <v>0</v>
      </c>
      <c r="G63" s="523"/>
      <c r="H63" s="521"/>
      <c r="I63" s="521"/>
      <c r="J63" s="522"/>
      <c r="M63" s="766"/>
    </row>
    <row r="64" spans="2:13" outlineLevel="1">
      <c r="B64" s="769" t="s">
        <v>545</v>
      </c>
      <c r="C64" s="603">
        <v>0</v>
      </c>
      <c r="D64" s="603">
        <v>0</v>
      </c>
      <c r="E64" s="603">
        <v>0</v>
      </c>
      <c r="F64" s="603">
        <v>0</v>
      </c>
      <c r="G64" s="523"/>
      <c r="H64" s="521"/>
      <c r="I64" s="521"/>
      <c r="J64" s="522"/>
      <c r="M64" s="766"/>
    </row>
    <row r="65" spans="2:16" outlineLevel="1">
      <c r="B65" s="769" t="s">
        <v>281</v>
      </c>
      <c r="C65" s="603">
        <v>0</v>
      </c>
      <c r="D65" s="603">
        <v>0</v>
      </c>
      <c r="E65" s="603">
        <v>0</v>
      </c>
      <c r="F65" s="603">
        <v>0</v>
      </c>
      <c r="G65" s="523"/>
      <c r="H65" s="521"/>
      <c r="I65" s="521"/>
      <c r="J65" s="522"/>
      <c r="M65" s="766"/>
    </row>
    <row r="66" spans="2:16" outlineLevel="1">
      <c r="B66" s="769" t="s">
        <v>467</v>
      </c>
      <c r="C66" s="603">
        <v>0</v>
      </c>
      <c r="D66" s="603">
        <v>0</v>
      </c>
      <c r="E66" s="603">
        <v>0</v>
      </c>
      <c r="F66" s="603">
        <v>0</v>
      </c>
      <c r="G66" s="523"/>
      <c r="H66" s="521"/>
      <c r="I66" s="521"/>
      <c r="J66" s="522"/>
      <c r="M66" s="766"/>
    </row>
    <row r="67" spans="2:16" outlineLevel="1">
      <c r="B67" s="769" t="s">
        <v>466</v>
      </c>
      <c r="C67" s="603">
        <v>0</v>
      </c>
      <c r="D67" s="603">
        <v>0</v>
      </c>
      <c r="E67" s="603">
        <v>0</v>
      </c>
      <c r="F67" s="603">
        <v>0</v>
      </c>
      <c r="G67" s="523"/>
      <c r="H67" s="521"/>
      <c r="I67" s="521"/>
      <c r="J67" s="522"/>
      <c r="M67" s="766"/>
    </row>
    <row r="68" spans="2:16" outlineLevel="1">
      <c r="B68" s="769" t="s">
        <v>30</v>
      </c>
      <c r="C68" s="603">
        <v>0</v>
      </c>
      <c r="D68" s="603">
        <v>0</v>
      </c>
      <c r="E68" s="603">
        <v>0</v>
      </c>
      <c r="F68" s="603">
        <v>0</v>
      </c>
      <c r="G68" s="523"/>
      <c r="H68" s="521"/>
      <c r="I68" s="521"/>
      <c r="J68" s="522"/>
      <c r="M68" s="766"/>
    </row>
    <row r="69" spans="2:16" outlineLevel="1">
      <c r="B69" s="769" t="s">
        <v>542</v>
      </c>
      <c r="C69" s="603">
        <v>0</v>
      </c>
      <c r="D69" s="603">
        <v>0</v>
      </c>
      <c r="E69" s="603">
        <v>0</v>
      </c>
      <c r="F69" s="603">
        <v>0</v>
      </c>
      <c r="G69" s="523"/>
      <c r="H69" s="521"/>
      <c r="I69" s="521"/>
      <c r="J69" s="522"/>
      <c r="M69" s="766"/>
    </row>
    <row r="70" spans="2:16" outlineLevel="1">
      <c r="B70" s="769" t="s">
        <v>546</v>
      </c>
      <c r="C70" s="603">
        <v>0</v>
      </c>
      <c r="D70" s="603">
        <v>0</v>
      </c>
      <c r="E70" s="603">
        <v>0</v>
      </c>
      <c r="F70" s="603">
        <v>0</v>
      </c>
      <c r="G70" s="523"/>
      <c r="H70" s="521"/>
      <c r="I70" s="521"/>
      <c r="J70" s="522"/>
      <c r="M70" s="766"/>
    </row>
    <row r="71" spans="2:16" outlineLevel="1">
      <c r="B71" s="769" t="s">
        <v>462</v>
      </c>
      <c r="C71" s="603">
        <v>0</v>
      </c>
      <c r="D71" s="603">
        <v>0</v>
      </c>
      <c r="E71" s="603">
        <v>0</v>
      </c>
      <c r="F71" s="603">
        <v>0</v>
      </c>
      <c r="G71" s="523"/>
      <c r="H71" s="521"/>
      <c r="I71" s="521"/>
      <c r="J71" s="522"/>
      <c r="M71" s="766"/>
    </row>
    <row r="72" spans="2:16" outlineLevel="1">
      <c r="B72" s="769" t="s">
        <v>29</v>
      </c>
      <c r="C72" s="603">
        <v>0</v>
      </c>
      <c r="D72" s="603">
        <v>0</v>
      </c>
      <c r="E72" s="603">
        <v>0</v>
      </c>
      <c r="F72" s="603">
        <v>0</v>
      </c>
      <c r="G72" s="523"/>
      <c r="H72" s="521"/>
      <c r="I72" s="521"/>
      <c r="J72" s="522"/>
      <c r="M72" s="766"/>
    </row>
    <row r="73" spans="2:16" ht="12.75" outlineLevel="1" thickBot="1">
      <c r="B73" s="770" t="s">
        <v>460</v>
      </c>
      <c r="C73" s="603">
        <v>0</v>
      </c>
      <c r="D73" s="603">
        <v>0</v>
      </c>
      <c r="E73" s="603">
        <v>0</v>
      </c>
      <c r="F73" s="603">
        <v>0</v>
      </c>
      <c r="G73" s="526"/>
      <c r="H73" s="525"/>
      <c r="I73" s="525"/>
      <c r="J73" s="527"/>
      <c r="M73" s="766"/>
    </row>
    <row r="74" spans="2:16" s="314" customFormat="1" ht="12.75" thickTop="1">
      <c r="B74" s="606" t="s">
        <v>468</v>
      </c>
      <c r="C74" s="607">
        <f t="shared" ref="C74:J74" si="10">SUM(C42:C73)</f>
        <v>0</v>
      </c>
      <c r="D74" s="607">
        <f t="shared" si="10"/>
        <v>0</v>
      </c>
      <c r="E74" s="607">
        <f t="shared" si="10"/>
        <v>0</v>
      </c>
      <c r="F74" s="608">
        <f t="shared" si="10"/>
        <v>0</v>
      </c>
      <c r="G74" s="529">
        <f t="shared" si="10"/>
        <v>0</v>
      </c>
      <c r="H74" s="528">
        <f t="shared" si="10"/>
        <v>0</v>
      </c>
      <c r="I74" s="528">
        <f t="shared" si="10"/>
        <v>0</v>
      </c>
      <c r="J74" s="530">
        <f t="shared" si="10"/>
        <v>0</v>
      </c>
      <c r="N74" s="316"/>
      <c r="O74" s="316"/>
      <c r="P74" s="316"/>
    </row>
    <row r="75" spans="2:16" s="314" customFormat="1">
      <c r="B75" s="609" t="s">
        <v>469</v>
      </c>
      <c r="C75" s="610" t="e">
        <f t="shared" ref="C75:J75" si="11">C74/C15</f>
        <v>#DIV/0!</v>
      </c>
      <c r="D75" s="610" t="e">
        <f t="shared" si="11"/>
        <v>#DIV/0!</v>
      </c>
      <c r="E75" s="610" t="e">
        <f t="shared" si="11"/>
        <v>#DIV/0!</v>
      </c>
      <c r="F75" s="611" t="e">
        <f t="shared" si="11"/>
        <v>#DIV/0!</v>
      </c>
      <c r="G75" s="533" t="e">
        <f t="shared" si="11"/>
        <v>#DIV/0!</v>
      </c>
      <c r="H75" s="531" t="e">
        <f t="shared" si="11"/>
        <v>#DIV/0!</v>
      </c>
      <c r="I75" s="531" t="e">
        <f t="shared" si="11"/>
        <v>#DIV/0!</v>
      </c>
      <c r="J75" s="532" t="e">
        <f t="shared" si="11"/>
        <v>#DIV/0!</v>
      </c>
      <c r="N75" s="316"/>
      <c r="O75" s="316"/>
      <c r="P75" s="316"/>
    </row>
    <row r="76" spans="2:16" ht="12.75" thickBot="1">
      <c r="B76" s="612" t="s">
        <v>470</v>
      </c>
      <c r="C76" s="613"/>
      <c r="D76" s="614" t="e">
        <f>D74/C74-1</f>
        <v>#DIV/0!</v>
      </c>
      <c r="E76" s="614" t="e">
        <f>E74/D74-1</f>
        <v>#DIV/0!</v>
      </c>
      <c r="F76" s="615" t="e">
        <f>F74/E74-1</f>
        <v>#DIV/0!</v>
      </c>
      <c r="G76" s="536"/>
      <c r="H76" s="534" t="e">
        <f>H74/E74-1</f>
        <v>#DIV/0!</v>
      </c>
      <c r="I76" s="534" t="e">
        <f>I74/E74-1</f>
        <v>#DIV/0!</v>
      </c>
      <c r="J76" s="535" t="e">
        <f>J74/I74-1</f>
        <v>#DIV/0!</v>
      </c>
      <c r="K76" s="314"/>
      <c r="L76" s="314"/>
      <c r="N76" s="314"/>
      <c r="O76" s="314"/>
      <c r="P76" s="314"/>
    </row>
    <row r="77" spans="2:16" s="314" customFormat="1" ht="12.75" thickBot="1">
      <c r="B77" s="316"/>
      <c r="C77" s="316"/>
      <c r="D77" s="316"/>
      <c r="E77" s="316"/>
      <c r="F77" s="316"/>
      <c r="G77" s="316"/>
      <c r="H77" s="316"/>
      <c r="I77" s="316"/>
      <c r="J77" s="316"/>
      <c r="K77" s="316"/>
      <c r="L77" s="316"/>
    </row>
    <row r="78" spans="2:16" outlineLevel="1">
      <c r="B78" s="593" t="s">
        <v>105</v>
      </c>
      <c r="C78" s="616"/>
      <c r="D78" s="616"/>
      <c r="E78" s="616"/>
      <c r="F78" s="617"/>
      <c r="G78" s="539"/>
      <c r="H78" s="537"/>
      <c r="I78" s="537"/>
      <c r="J78" s="538"/>
      <c r="K78" s="314"/>
      <c r="L78" s="314"/>
    </row>
    <row r="79" spans="2:16" outlineLevel="1">
      <c r="B79" s="328" t="s">
        <v>471</v>
      </c>
      <c r="C79" s="603">
        <v>0</v>
      </c>
      <c r="D79" s="603">
        <v>0</v>
      </c>
      <c r="E79" s="603">
        <v>0</v>
      </c>
      <c r="F79" s="604">
        <v>0</v>
      </c>
      <c r="G79" s="523"/>
      <c r="H79" s="521"/>
      <c r="I79" s="521"/>
      <c r="J79" s="522"/>
      <c r="N79" s="314"/>
      <c r="O79" s="314"/>
      <c r="P79" s="314"/>
    </row>
    <row r="80" spans="2:16" outlineLevel="1">
      <c r="B80" s="618" t="str">
        <f>'Fixed Assets'!B36</f>
        <v>Leasehold Improvements</v>
      </c>
      <c r="C80" s="619">
        <f>'Fixed Assets'!C36</f>
        <v>0</v>
      </c>
      <c r="D80" s="619">
        <f>'Fixed Assets'!D36</f>
        <v>0</v>
      </c>
      <c r="E80" s="619">
        <f>'Fixed Assets'!E36</f>
        <v>0</v>
      </c>
      <c r="F80" s="620">
        <f>'Fixed Assets'!F36</f>
        <v>0</v>
      </c>
      <c r="G80" s="523"/>
      <c r="H80" s="521"/>
      <c r="I80" s="521"/>
      <c r="J80" s="522"/>
    </row>
    <row r="81" spans="2:16" outlineLevel="1">
      <c r="B81" s="618" t="str">
        <f>'Fixed Assets'!B37</f>
        <v>Plant &amp; Machinery</v>
      </c>
      <c r="C81" s="619">
        <f>'Fixed Assets'!C37</f>
        <v>0</v>
      </c>
      <c r="D81" s="619">
        <f>'Fixed Assets'!D37</f>
        <v>0</v>
      </c>
      <c r="E81" s="619">
        <f>'Fixed Assets'!E37</f>
        <v>0</v>
      </c>
      <c r="F81" s="620">
        <f>'Fixed Assets'!F37</f>
        <v>0</v>
      </c>
      <c r="G81" s="523"/>
      <c r="H81" s="521"/>
      <c r="I81" s="521"/>
      <c r="J81" s="522"/>
    </row>
    <row r="82" spans="2:16" outlineLevel="1">
      <c r="B82" s="618" t="str">
        <f>'Fixed Assets'!B38</f>
        <v>Fixtures and Fittings</v>
      </c>
      <c r="C82" s="619">
        <f>'Fixed Assets'!C38</f>
        <v>0</v>
      </c>
      <c r="D82" s="619">
        <f>'Fixed Assets'!D38</f>
        <v>0</v>
      </c>
      <c r="E82" s="619">
        <f>'Fixed Assets'!E38</f>
        <v>0</v>
      </c>
      <c r="F82" s="620">
        <f>'Fixed Assets'!F38</f>
        <v>0</v>
      </c>
      <c r="G82" s="523"/>
      <c r="H82" s="521"/>
      <c r="I82" s="521"/>
      <c r="J82" s="522"/>
    </row>
    <row r="83" spans="2:16" outlineLevel="1">
      <c r="B83" s="618" t="str">
        <f>'Fixed Assets'!B39</f>
        <v>Motor Vehicles</v>
      </c>
      <c r="C83" s="619">
        <f>'Fixed Assets'!C39</f>
        <v>0</v>
      </c>
      <c r="D83" s="619">
        <f>'Fixed Assets'!D39</f>
        <v>0</v>
      </c>
      <c r="E83" s="619">
        <f>'Fixed Assets'!E39</f>
        <v>0</v>
      </c>
      <c r="F83" s="620">
        <f>'Fixed Assets'!F39</f>
        <v>0</v>
      </c>
      <c r="G83" s="523"/>
      <c r="H83" s="521"/>
      <c r="I83" s="521"/>
      <c r="J83" s="522"/>
    </row>
    <row r="84" spans="2:16" s="314" customFormat="1" ht="12.75" outlineLevel="1" thickBot="1">
      <c r="B84" s="621" t="str">
        <f>'Fixed Assets'!B40</f>
        <v>Computer Equipment</v>
      </c>
      <c r="C84" s="622">
        <f>'Fixed Assets'!C40</f>
        <v>0</v>
      </c>
      <c r="D84" s="622">
        <f>'Fixed Assets'!D40</f>
        <v>0</v>
      </c>
      <c r="E84" s="622">
        <f>'Fixed Assets'!E40</f>
        <v>0</v>
      </c>
      <c r="F84" s="623">
        <f>'Fixed Assets'!F40</f>
        <v>0</v>
      </c>
      <c r="G84" s="526"/>
      <c r="H84" s="525"/>
      <c r="I84" s="525"/>
      <c r="J84" s="527"/>
      <c r="K84" s="316"/>
      <c r="L84" s="316"/>
      <c r="N84" s="316"/>
      <c r="O84" s="316"/>
      <c r="P84" s="316"/>
    </row>
    <row r="85" spans="2:16" s="314" customFormat="1" ht="13.5" thickTop="1" thickBot="1">
      <c r="B85" s="451" t="s">
        <v>472</v>
      </c>
      <c r="C85" s="624">
        <f t="shared" ref="C85:H85" si="12">SUM(C79:C84)</f>
        <v>0</v>
      </c>
      <c r="D85" s="624">
        <f t="shared" si="12"/>
        <v>0</v>
      </c>
      <c r="E85" s="624">
        <f t="shared" si="12"/>
        <v>0</v>
      </c>
      <c r="F85" s="625">
        <f t="shared" si="12"/>
        <v>0</v>
      </c>
      <c r="G85" s="540">
        <f t="shared" si="12"/>
        <v>0</v>
      </c>
      <c r="H85" s="541">
        <f t="shared" si="12"/>
        <v>0</v>
      </c>
      <c r="I85" s="541">
        <f t="shared" ref="I85:J85" si="13">SUM(I79:I84)</f>
        <v>0</v>
      </c>
      <c r="J85" s="542">
        <f t="shared" si="13"/>
        <v>0</v>
      </c>
      <c r="N85" s="316"/>
      <c r="O85" s="316"/>
      <c r="P85" s="316"/>
    </row>
    <row r="86" spans="2:16" s="314" customFormat="1" ht="12.75" thickBot="1"/>
    <row r="87" spans="2:16" s="314" customFormat="1" outlineLevel="1">
      <c r="B87" s="593" t="s">
        <v>473</v>
      </c>
      <c r="C87" s="616"/>
      <c r="D87" s="616"/>
      <c r="E87" s="626"/>
      <c r="F87" s="627"/>
      <c r="G87" s="543"/>
      <c r="H87" s="543"/>
      <c r="I87" s="543"/>
      <c r="J87" s="544"/>
    </row>
    <row r="88" spans="2:16" s="314" customFormat="1" outlineLevel="1">
      <c r="B88" s="328" t="s">
        <v>474</v>
      </c>
      <c r="C88" s="603">
        <v>0</v>
      </c>
      <c r="D88" s="603">
        <v>0</v>
      </c>
      <c r="E88" s="628">
        <v>0</v>
      </c>
      <c r="F88" s="629">
        <v>0</v>
      </c>
      <c r="G88" s="523">
        <v>0</v>
      </c>
      <c r="H88" s="523">
        <v>0</v>
      </c>
      <c r="I88" s="523">
        <v>0</v>
      </c>
      <c r="J88" s="545">
        <v>0</v>
      </c>
    </row>
    <row r="89" spans="2:16" s="314" customFormat="1" outlineLevel="1">
      <c r="B89" s="328" t="s">
        <v>551</v>
      </c>
      <c r="C89" s="603">
        <v>0</v>
      </c>
      <c r="D89" s="603">
        <v>0</v>
      </c>
      <c r="E89" s="628">
        <v>0</v>
      </c>
      <c r="F89" s="629">
        <v>0</v>
      </c>
      <c r="G89" s="523"/>
      <c r="H89" s="523"/>
      <c r="I89" s="523"/>
      <c r="J89" s="545"/>
    </row>
    <row r="90" spans="2:16" s="314" customFormat="1" outlineLevel="1">
      <c r="B90" s="328" t="s">
        <v>475</v>
      </c>
      <c r="C90" s="603">
        <v>0</v>
      </c>
      <c r="D90" s="603">
        <v>0</v>
      </c>
      <c r="E90" s="628">
        <v>0</v>
      </c>
      <c r="F90" s="629">
        <v>0</v>
      </c>
      <c r="G90" s="523">
        <v>0</v>
      </c>
      <c r="H90" s="523">
        <v>0</v>
      </c>
      <c r="I90" s="523">
        <v>0</v>
      </c>
      <c r="J90" s="545">
        <v>0</v>
      </c>
    </row>
    <row r="91" spans="2:16" s="314" customFormat="1" outlineLevel="1">
      <c r="B91" s="328" t="s">
        <v>547</v>
      </c>
      <c r="C91" s="603">
        <v>0</v>
      </c>
      <c r="D91" s="603">
        <v>0</v>
      </c>
      <c r="E91" s="628">
        <v>0</v>
      </c>
      <c r="F91" s="629">
        <v>0</v>
      </c>
      <c r="G91" s="523">
        <v>0</v>
      </c>
      <c r="H91" s="523">
        <v>0</v>
      </c>
      <c r="I91" s="523">
        <v>0</v>
      </c>
      <c r="J91" s="545">
        <v>0</v>
      </c>
    </row>
    <row r="92" spans="2:16" s="314" customFormat="1" outlineLevel="1">
      <c r="B92" s="328" t="s">
        <v>548</v>
      </c>
      <c r="C92" s="603">
        <v>0</v>
      </c>
      <c r="D92" s="603">
        <v>0</v>
      </c>
      <c r="E92" s="628">
        <v>0</v>
      </c>
      <c r="F92" s="629">
        <v>0</v>
      </c>
      <c r="G92" s="523">
        <v>0</v>
      </c>
      <c r="H92" s="523">
        <v>0</v>
      </c>
      <c r="I92" s="523">
        <v>0</v>
      </c>
      <c r="J92" s="545">
        <v>0</v>
      </c>
    </row>
    <row r="93" spans="2:16" s="314" customFormat="1" outlineLevel="1">
      <c r="B93" s="401" t="s">
        <v>550</v>
      </c>
      <c r="C93" s="630">
        <v>0</v>
      </c>
      <c r="D93" s="630">
        <v>0</v>
      </c>
      <c r="E93" s="628">
        <v>0</v>
      </c>
      <c r="F93" s="629">
        <v>0</v>
      </c>
      <c r="G93" s="523"/>
      <c r="H93" s="523"/>
      <c r="I93" s="523"/>
      <c r="J93" s="545"/>
    </row>
    <row r="94" spans="2:16" s="314" customFormat="1" outlineLevel="1">
      <c r="B94" s="401" t="s">
        <v>549</v>
      </c>
      <c r="C94" s="630">
        <v>0</v>
      </c>
      <c r="D94" s="630">
        <v>0</v>
      </c>
      <c r="E94" s="628">
        <v>0</v>
      </c>
      <c r="F94" s="629">
        <v>0</v>
      </c>
      <c r="G94" s="523"/>
      <c r="H94" s="523"/>
      <c r="I94" s="523"/>
      <c r="J94" s="545"/>
    </row>
    <row r="95" spans="2:16" s="314" customFormat="1" ht="12.75" outlineLevel="1" thickBot="1">
      <c r="B95" s="631" t="s">
        <v>476</v>
      </c>
      <c r="C95" s="605">
        <v>0</v>
      </c>
      <c r="D95" s="605">
        <v>0</v>
      </c>
      <c r="E95" s="632">
        <v>0</v>
      </c>
      <c r="F95" s="633">
        <v>0</v>
      </c>
      <c r="G95" s="526">
        <v>0</v>
      </c>
      <c r="H95" s="526">
        <v>0</v>
      </c>
      <c r="I95" s="526">
        <v>0</v>
      </c>
      <c r="J95" s="546">
        <v>0</v>
      </c>
    </row>
    <row r="96" spans="2:16" s="314" customFormat="1" ht="13.5" thickTop="1" thickBot="1">
      <c r="B96" s="329" t="s">
        <v>477</v>
      </c>
      <c r="C96" s="634">
        <f>SUM(C88:C95)</f>
        <v>0</v>
      </c>
      <c r="D96" s="634">
        <f>SUM(D88:D95)</f>
        <v>0</v>
      </c>
      <c r="E96" s="634">
        <f>SUM(E88:E95)</f>
        <v>0</v>
      </c>
      <c r="F96" s="635">
        <f>SUM(F88:F95)</f>
        <v>0</v>
      </c>
      <c r="G96" s="540">
        <f t="shared" ref="G96:J96" si="14">SUM(G88:G95)</f>
        <v>0</v>
      </c>
      <c r="H96" s="541">
        <f t="shared" si="14"/>
        <v>0</v>
      </c>
      <c r="I96" s="541">
        <f t="shared" si="14"/>
        <v>0</v>
      </c>
      <c r="J96" s="542">
        <f t="shared" si="14"/>
        <v>0</v>
      </c>
    </row>
    <row r="97" spans="1:16" s="524" customFormat="1" ht="12.75" thickBot="1">
      <c r="A97" s="314"/>
      <c r="B97" s="314"/>
      <c r="C97" s="314"/>
      <c r="D97" s="314"/>
      <c r="E97" s="314"/>
      <c r="F97" s="314"/>
      <c r="G97" s="314"/>
      <c r="H97" s="314"/>
      <c r="I97" s="314"/>
      <c r="J97" s="314"/>
      <c r="K97" s="314"/>
      <c r="L97" s="314"/>
      <c r="N97" s="314"/>
      <c r="O97" s="314"/>
      <c r="P97" s="314"/>
    </row>
    <row r="98" spans="1:16" s="524" customFormat="1">
      <c r="B98" s="593" t="s">
        <v>478</v>
      </c>
      <c r="C98" s="594">
        <f t="shared" ref="C98:J98" si="15">C31+C39-C74-C85-C96</f>
        <v>0</v>
      </c>
      <c r="D98" s="594">
        <f t="shared" si="15"/>
        <v>0</v>
      </c>
      <c r="E98" s="594">
        <f t="shared" si="15"/>
        <v>0</v>
      </c>
      <c r="F98" s="595">
        <f t="shared" si="15"/>
        <v>0</v>
      </c>
      <c r="G98" s="511">
        <f t="shared" si="15"/>
        <v>0</v>
      </c>
      <c r="H98" s="509">
        <f t="shared" si="15"/>
        <v>0</v>
      </c>
      <c r="I98" s="509">
        <f t="shared" si="15"/>
        <v>0</v>
      </c>
      <c r="J98" s="509">
        <f t="shared" si="15"/>
        <v>0</v>
      </c>
      <c r="N98" s="314"/>
      <c r="O98" s="314"/>
      <c r="P98" s="314"/>
    </row>
    <row r="99" spans="1:16" ht="12.75" thickBot="1">
      <c r="A99" s="524"/>
      <c r="B99" s="636" t="s">
        <v>479</v>
      </c>
      <c r="C99" s="637" t="e">
        <f t="shared" ref="C99:J99" si="16">C98/C15</f>
        <v>#DIV/0!</v>
      </c>
      <c r="D99" s="637" t="e">
        <f t="shared" si="16"/>
        <v>#DIV/0!</v>
      </c>
      <c r="E99" s="637" t="e">
        <f t="shared" si="16"/>
        <v>#DIV/0!</v>
      </c>
      <c r="F99" s="638" t="e">
        <f t="shared" si="16"/>
        <v>#DIV/0!</v>
      </c>
      <c r="G99" s="550" t="e">
        <f t="shared" si="16"/>
        <v>#DIV/0!</v>
      </c>
      <c r="H99" s="548" t="e">
        <f t="shared" si="16"/>
        <v>#DIV/0!</v>
      </c>
      <c r="I99" s="548" t="e">
        <f t="shared" si="16"/>
        <v>#DIV/0!</v>
      </c>
      <c r="J99" s="548" t="e">
        <f t="shared" si="16"/>
        <v>#DIV/0!</v>
      </c>
      <c r="K99" s="524"/>
      <c r="L99" s="524"/>
      <c r="N99" s="524"/>
      <c r="O99" s="524"/>
      <c r="P99" s="524"/>
    </row>
    <row r="100" spans="1:16" s="489" customFormat="1" ht="12.75" thickBot="1">
      <c r="A100" s="314"/>
      <c r="B100" s="325"/>
      <c r="C100" s="517"/>
      <c r="D100" s="517"/>
      <c r="E100" s="517"/>
      <c r="F100" s="517"/>
      <c r="G100" s="330"/>
      <c r="H100" s="330"/>
      <c r="I100" s="330"/>
      <c r="J100" s="330"/>
      <c r="K100" s="316"/>
      <c r="L100" s="316"/>
      <c r="N100" s="524"/>
      <c r="O100" s="524"/>
      <c r="P100" s="524"/>
    </row>
    <row r="101" spans="1:16" s="483" customFormat="1">
      <c r="A101" s="489"/>
      <c r="B101" s="639" t="s">
        <v>480</v>
      </c>
      <c r="C101" s="640">
        <v>0</v>
      </c>
      <c r="D101" s="640">
        <v>0</v>
      </c>
      <c r="E101" s="640">
        <v>0</v>
      </c>
      <c r="F101" s="641">
        <v>0</v>
      </c>
      <c r="G101" s="553">
        <v>0</v>
      </c>
      <c r="H101" s="551">
        <v>0</v>
      </c>
      <c r="I101" s="551">
        <v>0</v>
      </c>
      <c r="J101" s="552">
        <v>0</v>
      </c>
      <c r="K101" s="489"/>
      <c r="L101" s="489"/>
      <c r="N101" s="316"/>
      <c r="O101" s="316"/>
      <c r="P101" s="316"/>
    </row>
    <row r="102" spans="1:16" ht="12.75" thickBot="1">
      <c r="A102" s="483"/>
      <c r="B102" s="636" t="s">
        <v>426</v>
      </c>
      <c r="C102" s="642" t="e">
        <f>C101/C98</f>
        <v>#DIV/0!</v>
      </c>
      <c r="D102" s="642" t="e">
        <f>D101/D98</f>
        <v>#DIV/0!</v>
      </c>
      <c r="E102" s="642" t="e">
        <f>E101/E98</f>
        <v>#DIV/0!</v>
      </c>
      <c r="F102" s="643" t="e">
        <f>F101/F98</f>
        <v>#DIV/0!</v>
      </c>
      <c r="G102" s="556" t="e">
        <f>G101/G98</f>
        <v>#DIV/0!</v>
      </c>
      <c r="H102" s="554" t="e">
        <f t="shared" ref="H102:J102" si="17">H101/H98</f>
        <v>#DIV/0!</v>
      </c>
      <c r="I102" s="554" t="e">
        <f t="shared" si="17"/>
        <v>#DIV/0!</v>
      </c>
      <c r="J102" s="555" t="e">
        <f t="shared" si="17"/>
        <v>#DIV/0!</v>
      </c>
      <c r="K102" s="483"/>
      <c r="L102" s="483"/>
      <c r="N102" s="489"/>
      <c r="O102" s="489"/>
      <c r="P102" s="489"/>
    </row>
    <row r="103" spans="1:16" s="524" customFormat="1" ht="12.75" thickBot="1">
      <c r="A103" s="314"/>
      <c r="B103" s="316"/>
      <c r="C103" s="316"/>
      <c r="D103" s="316"/>
      <c r="E103" s="316"/>
      <c r="F103" s="316"/>
      <c r="G103" s="316"/>
      <c r="H103" s="316"/>
      <c r="I103" s="316"/>
      <c r="J103" s="316"/>
      <c r="K103" s="316"/>
      <c r="L103" s="316"/>
      <c r="N103" s="483"/>
      <c r="O103" s="483"/>
      <c r="P103" s="483"/>
    </row>
    <row r="104" spans="1:16" s="524" customFormat="1">
      <c r="B104" s="575" t="s">
        <v>481</v>
      </c>
      <c r="C104" s="594">
        <f>C98-C101</f>
        <v>0</v>
      </c>
      <c r="D104" s="594">
        <f>D98-D101</f>
        <v>0</v>
      </c>
      <c r="E104" s="594">
        <f>E98-E101</f>
        <v>0</v>
      </c>
      <c r="F104" s="595">
        <f>F98-F101</f>
        <v>0</v>
      </c>
      <c r="G104" s="511">
        <f t="shared" ref="G104:J104" si="18">G98-G101</f>
        <v>0</v>
      </c>
      <c r="H104" s="509">
        <f t="shared" si="18"/>
        <v>0</v>
      </c>
      <c r="I104" s="509">
        <f t="shared" si="18"/>
        <v>0</v>
      </c>
      <c r="J104" s="510">
        <f t="shared" si="18"/>
        <v>0</v>
      </c>
      <c r="N104" s="316"/>
      <c r="O104" s="316"/>
      <c r="P104" s="316"/>
    </row>
    <row r="105" spans="1:16" ht="12.75" thickBot="1">
      <c r="A105" s="524"/>
      <c r="B105" s="636" t="s">
        <v>482</v>
      </c>
      <c r="C105" s="637" t="e">
        <f t="shared" ref="C105:J105" si="19">C104/C15</f>
        <v>#DIV/0!</v>
      </c>
      <c r="D105" s="637" t="e">
        <f t="shared" si="19"/>
        <v>#DIV/0!</v>
      </c>
      <c r="E105" s="637" t="e">
        <f t="shared" si="19"/>
        <v>#DIV/0!</v>
      </c>
      <c r="F105" s="638" t="e">
        <f t="shared" si="19"/>
        <v>#DIV/0!</v>
      </c>
      <c r="G105" s="550" t="e">
        <f t="shared" si="19"/>
        <v>#DIV/0!</v>
      </c>
      <c r="H105" s="548" t="e">
        <f t="shared" si="19"/>
        <v>#DIV/0!</v>
      </c>
      <c r="I105" s="548" t="e">
        <f t="shared" si="19"/>
        <v>#DIV/0!</v>
      </c>
      <c r="J105" s="549" t="e">
        <f t="shared" si="19"/>
        <v>#DIV/0!</v>
      </c>
      <c r="K105" s="524"/>
      <c r="L105" s="524"/>
      <c r="N105" s="524"/>
      <c r="O105" s="524"/>
      <c r="P105" s="524"/>
    </row>
    <row r="106" spans="1:16" ht="12.75" thickBot="1">
      <c r="B106" s="423"/>
      <c r="C106" s="557"/>
      <c r="D106" s="557"/>
      <c r="E106" s="557"/>
      <c r="F106" s="557"/>
      <c r="G106" s="330"/>
      <c r="H106" s="330"/>
      <c r="I106" s="330"/>
      <c r="J106" s="330"/>
      <c r="N106" s="524"/>
      <c r="O106" s="524"/>
      <c r="P106" s="524"/>
    </row>
    <row r="107" spans="1:16" ht="12.75" thickBot="1">
      <c r="B107" s="558" t="s">
        <v>483</v>
      </c>
      <c r="C107" s="794">
        <v>0</v>
      </c>
      <c r="D107" s="794">
        <v>0</v>
      </c>
      <c r="E107" s="794">
        <v>0</v>
      </c>
      <c r="F107" s="794">
        <v>0</v>
      </c>
      <c r="G107" s="559"/>
      <c r="H107" s="560"/>
      <c r="I107" s="561"/>
      <c r="J107" s="560"/>
    </row>
    <row r="108" spans="1:16" ht="12.75" thickBot="1">
      <c r="C108" s="572"/>
      <c r="D108" s="572"/>
      <c r="E108" s="572"/>
      <c r="F108" s="572"/>
      <c r="G108" s="572"/>
      <c r="H108" s="572"/>
      <c r="I108" s="573"/>
      <c r="J108" s="572"/>
    </row>
    <row r="109" spans="1:16">
      <c r="B109" s="508" t="s">
        <v>118</v>
      </c>
      <c r="C109" s="509">
        <f>C31-C74</f>
        <v>0</v>
      </c>
      <c r="D109" s="509">
        <f>D31-D74</f>
        <v>0</v>
      </c>
      <c r="E109" s="509">
        <f>E31-E74</f>
        <v>0</v>
      </c>
      <c r="F109" s="509">
        <f>F31-F74</f>
        <v>0</v>
      </c>
      <c r="G109" s="509">
        <f>G31-G74</f>
        <v>0</v>
      </c>
      <c r="H109" s="509">
        <f>H31-H74</f>
        <v>0</v>
      </c>
      <c r="I109" s="509">
        <f>I31-I74</f>
        <v>0</v>
      </c>
      <c r="J109" s="510">
        <f>J31-J74</f>
        <v>0</v>
      </c>
    </row>
    <row r="110" spans="1:16" ht="12.75" thickBot="1">
      <c r="B110" s="547" t="s">
        <v>484</v>
      </c>
      <c r="C110" s="548" t="e">
        <f>C109/C15</f>
        <v>#DIV/0!</v>
      </c>
      <c r="D110" s="548" t="e">
        <f>D109/D15</f>
        <v>#DIV/0!</v>
      </c>
      <c r="E110" s="548" t="e">
        <f>E109/E15</f>
        <v>#DIV/0!</v>
      </c>
      <c r="F110" s="548" t="e">
        <f>F109/F15</f>
        <v>#DIV/0!</v>
      </c>
      <c r="G110" s="548" t="e">
        <f>G109/G15</f>
        <v>#DIV/0!</v>
      </c>
      <c r="H110" s="548" t="e">
        <f>H109/H15</f>
        <v>#DIV/0!</v>
      </c>
      <c r="I110" s="548" t="e">
        <f>I109/I15</f>
        <v>#DIV/0!</v>
      </c>
      <c r="J110" s="549" t="e">
        <f>J109/J15</f>
        <v>#DIV/0!</v>
      </c>
    </row>
    <row r="111" spans="1:16" s="489" customFormat="1" ht="12.75" thickBot="1">
      <c r="A111" s="314"/>
      <c r="B111" s="316"/>
      <c r="C111" s="572"/>
      <c r="D111" s="572"/>
      <c r="E111" s="572"/>
      <c r="F111" s="572"/>
      <c r="G111" s="572"/>
      <c r="H111" s="572"/>
      <c r="I111" s="573"/>
      <c r="J111" s="572"/>
      <c r="K111" s="316"/>
      <c r="L111" s="316"/>
      <c r="N111" s="316"/>
      <c r="O111" s="316"/>
      <c r="P111" s="316"/>
    </row>
    <row r="112" spans="1:16" s="489" customFormat="1" outlineLevel="1">
      <c r="B112" s="320" t="s">
        <v>485</v>
      </c>
      <c r="C112" s="490"/>
      <c r="D112" s="490"/>
      <c r="E112" s="490"/>
      <c r="F112" s="491"/>
      <c r="G112" s="490"/>
      <c r="H112" s="490"/>
      <c r="I112" s="490"/>
      <c r="J112" s="491"/>
      <c r="N112" s="316"/>
      <c r="O112" s="316"/>
      <c r="P112" s="316"/>
    </row>
    <row r="113" spans="1:16" s="489" customFormat="1" outlineLevel="1">
      <c r="B113" s="562" t="s">
        <v>486</v>
      </c>
      <c r="C113" s="563">
        <f>C72</f>
        <v>0</v>
      </c>
      <c r="D113" s="563">
        <f>D72</f>
        <v>0</v>
      </c>
      <c r="E113" s="563">
        <f>E72</f>
        <v>0</v>
      </c>
      <c r="F113" s="564">
        <f>F72</f>
        <v>0</v>
      </c>
      <c r="G113" s="788">
        <f>G72</f>
        <v>0</v>
      </c>
      <c r="H113" s="563">
        <f>H63</f>
        <v>0</v>
      </c>
      <c r="I113" s="563">
        <f>I63</f>
        <v>0</v>
      </c>
      <c r="J113" s="564">
        <f>J63</f>
        <v>0</v>
      </c>
    </row>
    <row r="114" spans="1:16" s="489" customFormat="1" outlineLevel="1">
      <c r="B114" s="562" t="s">
        <v>487</v>
      </c>
      <c r="C114" s="563">
        <f>C73</f>
        <v>0</v>
      </c>
      <c r="D114" s="563">
        <f>D73</f>
        <v>0</v>
      </c>
      <c r="E114" s="563">
        <f>E73</f>
        <v>0</v>
      </c>
      <c r="F114" s="564">
        <f>F73</f>
        <v>0</v>
      </c>
      <c r="G114" s="788">
        <f>G73</f>
        <v>0</v>
      </c>
      <c r="H114" s="563">
        <v>0</v>
      </c>
      <c r="I114" s="563">
        <v>0</v>
      </c>
      <c r="J114" s="564">
        <v>0</v>
      </c>
    </row>
    <row r="115" spans="1:16" s="489" customFormat="1" outlineLevel="1">
      <c r="B115" s="562" t="s">
        <v>488</v>
      </c>
      <c r="C115" s="563">
        <f>C69</f>
        <v>0</v>
      </c>
      <c r="D115" s="563">
        <f>D69</f>
        <v>0</v>
      </c>
      <c r="E115" s="563">
        <f>E69</f>
        <v>0</v>
      </c>
      <c r="F115" s="564">
        <f>F69</f>
        <v>0</v>
      </c>
      <c r="G115" s="788">
        <f>G69</f>
        <v>0</v>
      </c>
      <c r="H115" s="563">
        <f>H69</f>
        <v>0</v>
      </c>
      <c r="I115" s="563">
        <f>I69</f>
        <v>0</v>
      </c>
      <c r="J115" s="564">
        <v>0</v>
      </c>
    </row>
    <row r="116" spans="1:16" s="489" customFormat="1" outlineLevel="1">
      <c r="B116" s="562" t="s">
        <v>489</v>
      </c>
      <c r="C116" s="563">
        <v>0</v>
      </c>
      <c r="D116" s="563">
        <v>0</v>
      </c>
      <c r="E116" s="563">
        <v>0</v>
      </c>
      <c r="F116" s="564">
        <v>0</v>
      </c>
      <c r="G116" s="788">
        <v>0</v>
      </c>
      <c r="H116" s="563">
        <v>0</v>
      </c>
      <c r="I116" s="563">
        <v>0</v>
      </c>
      <c r="J116" s="564">
        <v>0</v>
      </c>
    </row>
    <row r="117" spans="1:16" s="489" customFormat="1" outlineLevel="1">
      <c r="B117" s="562" t="s">
        <v>490</v>
      </c>
      <c r="C117" s="563">
        <v>0</v>
      </c>
      <c r="D117" s="563">
        <v>0</v>
      </c>
      <c r="E117" s="563">
        <v>0</v>
      </c>
      <c r="F117" s="564">
        <v>0</v>
      </c>
      <c r="G117" s="788">
        <v>0</v>
      </c>
      <c r="H117" s="563">
        <v>0</v>
      </c>
      <c r="I117" s="563">
        <f>H117</f>
        <v>0</v>
      </c>
      <c r="J117" s="564">
        <f>I117</f>
        <v>0</v>
      </c>
    </row>
    <row r="118" spans="1:16" s="314" customFormat="1" ht="12.75" outlineLevel="1" thickBot="1">
      <c r="A118" s="489"/>
      <c r="B118" s="917" t="s">
        <v>491</v>
      </c>
      <c r="C118" s="918">
        <v>0</v>
      </c>
      <c r="D118" s="918">
        <v>0</v>
      </c>
      <c r="E118" s="918">
        <v>0</v>
      </c>
      <c r="F118" s="919">
        <v>0</v>
      </c>
      <c r="G118" s="788">
        <v>0</v>
      </c>
      <c r="H118" s="563">
        <v>0</v>
      </c>
      <c r="I118" s="563">
        <v>0</v>
      </c>
      <c r="J118" s="564">
        <v>0</v>
      </c>
      <c r="K118" s="489"/>
      <c r="L118" s="489"/>
      <c r="N118" s="489"/>
      <c r="O118" s="489"/>
      <c r="P118" s="489"/>
    </row>
    <row r="119" spans="1:16" ht="13.5" thickTop="1" thickBot="1">
      <c r="B119" s="571" t="s">
        <v>492</v>
      </c>
      <c r="C119" s="541">
        <f>SUM(C113:C118)</f>
        <v>0</v>
      </c>
      <c r="D119" s="541">
        <f>SUM(D113:D118)</f>
        <v>0</v>
      </c>
      <c r="E119" s="541">
        <f>SUM(E113:E118)</f>
        <v>0</v>
      </c>
      <c r="F119" s="542">
        <f>SUM(F113:F118)</f>
        <v>0</v>
      </c>
      <c r="G119" s="540">
        <f>SUM(G113:G118)</f>
        <v>0</v>
      </c>
      <c r="H119" s="541">
        <f>SUM(H113:H118)</f>
        <v>0</v>
      </c>
      <c r="I119" s="541">
        <f>SUM(I113:I118)</f>
        <v>0</v>
      </c>
      <c r="J119" s="542">
        <f>SUM(J113:J118)</f>
        <v>0</v>
      </c>
      <c r="N119" s="489"/>
      <c r="O119" s="489"/>
      <c r="P119" s="489"/>
    </row>
    <row r="120" spans="1:16" ht="12.75" thickBot="1"/>
    <row r="121" spans="1:16">
      <c r="B121" s="574" t="s">
        <v>493</v>
      </c>
      <c r="C121" s="551">
        <f>C109+C119</f>
        <v>0</v>
      </c>
      <c r="D121" s="551">
        <f>D109+D119</f>
        <v>0</v>
      </c>
      <c r="E121" s="551">
        <f>E109+E119</f>
        <v>0</v>
      </c>
      <c r="F121" s="551">
        <f>F109+F119</f>
        <v>0</v>
      </c>
      <c r="G121" s="551">
        <f>G109+G119</f>
        <v>0</v>
      </c>
      <c r="H121" s="551">
        <f>H109+H119</f>
        <v>0</v>
      </c>
      <c r="I121" s="551">
        <f>I109+I119</f>
        <v>0</v>
      </c>
      <c r="J121" s="552">
        <f>J109+J119</f>
        <v>0</v>
      </c>
    </row>
    <row r="122" spans="1:16" ht="12.75" thickBot="1">
      <c r="B122" s="565" t="s">
        <v>494</v>
      </c>
      <c r="C122" s="503" t="e">
        <f>C121/C15</f>
        <v>#DIV/0!</v>
      </c>
      <c r="D122" s="503" t="e">
        <f>D121/D15</f>
        <v>#DIV/0!</v>
      </c>
      <c r="E122" s="503" t="e">
        <f>E121/E15</f>
        <v>#DIV/0!</v>
      </c>
      <c r="F122" s="503" t="e">
        <f>F121/F15</f>
        <v>#DIV/0!</v>
      </c>
      <c r="G122" s="503" t="e">
        <f>G121/G15</f>
        <v>#DIV/0!</v>
      </c>
      <c r="H122" s="503" t="e">
        <f>H121/H15</f>
        <v>#DIV/0!</v>
      </c>
      <c r="I122" s="503" t="e">
        <f>I121/I15</f>
        <v>#DIV/0!</v>
      </c>
      <c r="J122" s="504" t="e">
        <f>J121/J15</f>
        <v>#DIV/0!</v>
      </c>
    </row>
    <row r="150" spans="2:4">
      <c r="B150" s="316" t="s">
        <v>465</v>
      </c>
      <c r="C150" s="316">
        <v>4395</v>
      </c>
      <c r="D150" s="316">
        <v>4315</v>
      </c>
    </row>
    <row r="151" spans="2:4">
      <c r="B151" s="316" t="s">
        <v>541</v>
      </c>
      <c r="C151" s="316">
        <v>8488</v>
      </c>
      <c r="D151" s="316">
        <v>0</v>
      </c>
    </row>
    <row r="152" spans="2:4">
      <c r="B152" s="316" t="s">
        <v>543</v>
      </c>
      <c r="C152" s="316">
        <v>14340</v>
      </c>
      <c r="D152" s="316">
        <v>14255</v>
      </c>
    </row>
    <row r="153" spans="2:4">
      <c r="B153" s="316" t="s">
        <v>281</v>
      </c>
      <c r="C153" s="316">
        <v>833</v>
      </c>
      <c r="D153" s="316">
        <v>1572</v>
      </c>
    </row>
    <row r="154" spans="2:4">
      <c r="B154" s="316" t="s">
        <v>464</v>
      </c>
      <c r="C154" s="316">
        <v>26013</v>
      </c>
      <c r="D154" s="316">
        <v>26470</v>
      </c>
    </row>
    <row r="155" spans="2:4">
      <c r="B155" s="316" t="s">
        <v>654</v>
      </c>
      <c r="C155" s="316">
        <v>41991</v>
      </c>
      <c r="D155" s="316">
        <v>29957</v>
      </c>
    </row>
    <row r="156" spans="2:4">
      <c r="B156" s="316" t="s">
        <v>652</v>
      </c>
      <c r="C156" s="316">
        <v>15727</v>
      </c>
      <c r="D156" s="316">
        <v>15158</v>
      </c>
    </row>
    <row r="157" spans="2:4">
      <c r="B157" s="316" t="s">
        <v>653</v>
      </c>
      <c r="C157" s="316">
        <v>6503</v>
      </c>
      <c r="D157" s="316">
        <v>5415</v>
      </c>
    </row>
    <row r="158" spans="2:4">
      <c r="B158" s="316" t="s">
        <v>651</v>
      </c>
      <c r="C158" s="316">
        <v>149015</v>
      </c>
      <c r="D158" s="316">
        <v>147064</v>
      </c>
    </row>
    <row r="159" spans="2:4">
      <c r="B159" s="316" t="s">
        <v>467</v>
      </c>
      <c r="C159" s="316">
        <v>50</v>
      </c>
      <c r="D159" s="316">
        <v>88</v>
      </c>
    </row>
    <row r="160" spans="2:4">
      <c r="B160" s="316" t="s">
        <v>539</v>
      </c>
      <c r="C160" s="316">
        <v>109847</v>
      </c>
      <c r="D160" s="316">
        <v>88753</v>
      </c>
    </row>
    <row r="161" spans="2:4">
      <c r="B161" s="316" t="s">
        <v>8</v>
      </c>
      <c r="C161" s="316">
        <v>41176</v>
      </c>
      <c r="D161" s="316">
        <v>38806</v>
      </c>
    </row>
    <row r="162" spans="2:4">
      <c r="B162" s="316" t="s">
        <v>544</v>
      </c>
      <c r="C162" s="316">
        <v>10076</v>
      </c>
      <c r="D162" s="316">
        <v>16706</v>
      </c>
    </row>
    <row r="163" spans="2:4">
      <c r="B163" s="316" t="s">
        <v>456</v>
      </c>
      <c r="C163" s="316">
        <v>6724</v>
      </c>
      <c r="D163" s="316">
        <v>6349</v>
      </c>
    </row>
    <row r="164" spans="2:4">
      <c r="B164" s="316" t="s">
        <v>30</v>
      </c>
      <c r="C164" s="316">
        <v>113987</v>
      </c>
      <c r="D164" s="316">
        <v>95849</v>
      </c>
    </row>
    <row r="165" spans="2:4">
      <c r="B165" s="316" t="s">
        <v>542</v>
      </c>
      <c r="C165" s="316">
        <v>1452</v>
      </c>
      <c r="D165" s="316">
        <v>475</v>
      </c>
    </row>
    <row r="166" spans="2:4">
      <c r="B166" s="316" t="s">
        <v>457</v>
      </c>
      <c r="C166" s="316">
        <v>5163</v>
      </c>
      <c r="D166" s="316">
        <v>496</v>
      </c>
    </row>
    <row r="167" spans="2:4">
      <c r="B167" s="316" t="s">
        <v>459</v>
      </c>
      <c r="C167" s="316">
        <v>4120</v>
      </c>
      <c r="D167" s="316">
        <v>4914</v>
      </c>
    </row>
    <row r="168" spans="2:4">
      <c r="B168" s="316" t="s">
        <v>537</v>
      </c>
      <c r="C168" s="316">
        <v>855</v>
      </c>
      <c r="D168" s="316">
        <v>731</v>
      </c>
    </row>
    <row r="169" spans="2:4">
      <c r="B169" s="316" t="s">
        <v>455</v>
      </c>
      <c r="C169" s="316">
        <v>9331</v>
      </c>
      <c r="D169" s="316">
        <v>9067</v>
      </c>
    </row>
    <row r="170" spans="2:4">
      <c r="B170" s="316" t="s">
        <v>454</v>
      </c>
      <c r="C170" s="316">
        <v>21000</v>
      </c>
      <c r="D170" s="316">
        <v>21000</v>
      </c>
    </row>
    <row r="171" spans="2:4">
      <c r="B171" s="316" t="s">
        <v>538</v>
      </c>
      <c r="C171" s="316">
        <v>3919</v>
      </c>
      <c r="D171" s="316">
        <v>6410</v>
      </c>
    </row>
    <row r="172" spans="2:4">
      <c r="B172" s="316" t="s">
        <v>462</v>
      </c>
      <c r="C172" s="316">
        <v>4602</v>
      </c>
      <c r="D172" s="316">
        <v>4074</v>
      </c>
    </row>
    <row r="173" spans="2:4">
      <c r="B173" s="316" t="s">
        <v>28</v>
      </c>
      <c r="C173" s="316">
        <v>9577</v>
      </c>
      <c r="D173" s="316">
        <v>6282</v>
      </c>
    </row>
    <row r="174" spans="2:4">
      <c r="B174" s="316" t="s">
        <v>29</v>
      </c>
      <c r="C174" s="316">
        <v>13</v>
      </c>
      <c r="D174" s="316">
        <v>13</v>
      </c>
    </row>
    <row r="175" spans="2:4">
      <c r="B175" s="316" t="s">
        <v>458</v>
      </c>
      <c r="C175" s="316">
        <v>19688</v>
      </c>
      <c r="D175" s="316">
        <v>13840</v>
      </c>
    </row>
    <row r="176" spans="2:4">
      <c r="B176" s="316" t="s">
        <v>460</v>
      </c>
      <c r="C176" s="316">
        <v>74368</v>
      </c>
      <c r="D176" s="316">
        <v>81363</v>
      </c>
    </row>
    <row r="177" spans="2:4">
      <c r="B177" s="316" t="s">
        <v>63</v>
      </c>
      <c r="C177" s="316">
        <v>411786</v>
      </c>
      <c r="D177" s="316">
        <v>337690</v>
      </c>
    </row>
    <row r="179" spans="2:4">
      <c r="B179" s="316" t="s">
        <v>466</v>
      </c>
      <c r="C179" s="316">
        <v>48</v>
      </c>
      <c r="D179" s="316">
        <v>0</v>
      </c>
    </row>
    <row r="180" spans="2:4">
      <c r="B180" s="316" t="s">
        <v>545</v>
      </c>
      <c r="C180" s="316">
        <v>6592</v>
      </c>
      <c r="D180" s="316">
        <v>-3326</v>
      </c>
    </row>
    <row r="181" spans="2:4">
      <c r="B181" s="316" t="s">
        <v>546</v>
      </c>
      <c r="C181" s="316">
        <v>-2090</v>
      </c>
      <c r="D181" s="316">
        <v>306</v>
      </c>
    </row>
    <row r="182" spans="2:4">
      <c r="B182" s="316" t="s">
        <v>453</v>
      </c>
      <c r="C182" s="316">
        <v>5248</v>
      </c>
      <c r="D182" s="316">
        <v>7569</v>
      </c>
    </row>
    <row r="183" spans="2:4">
      <c r="B183" s="316" t="s">
        <v>540</v>
      </c>
      <c r="C183" s="316">
        <v>1599</v>
      </c>
      <c r="D183" s="316">
        <v>1799</v>
      </c>
    </row>
    <row r="184" spans="2:4">
      <c r="B184" s="316" t="s">
        <v>461</v>
      </c>
      <c r="C184" s="316">
        <v>1899</v>
      </c>
      <c r="D184" s="316">
        <v>3438</v>
      </c>
    </row>
    <row r="185" spans="2:4">
      <c r="B185" s="316" t="s">
        <v>463</v>
      </c>
      <c r="C185" s="316">
        <v>8060</v>
      </c>
      <c r="D185" s="316">
        <v>15373</v>
      </c>
    </row>
  </sheetData>
  <protectedRanges>
    <protectedRange sqref="H77:H78" name="Range3_1_1"/>
    <protectedRange sqref="H80:H84 I17:I18 H88:H89 H20:H25 J28:J29 I15:J16 G15:H18 G10:J14 D9:J9 C28:I30 C5:H5 C9:C18 D10:F18 H43:H73" name="Range1_1_1"/>
  </protectedRanges>
  <sortState xmlns:xlrd2="http://schemas.microsoft.com/office/spreadsheetml/2017/richdata2" ref="B63:F73">
    <sortCondition ref="B63:B73"/>
  </sortState>
  <mergeCells count="3">
    <mergeCell ref="I4:J4"/>
    <mergeCell ref="G6:I6"/>
    <mergeCell ref="C4:F4"/>
  </mergeCells>
  <phoneticPr fontId="7" type="noConversion"/>
  <conditionalFormatting sqref="C105:J105">
    <cfRule type="containsText" dxfId="3" priority="3" operator="containsText" text="True">
      <formula>NOT(ISERROR(SEARCH("True",C105)))</formula>
    </cfRule>
    <cfRule type="containsText" dxfId="2" priority="4" operator="containsText" text="FALSE">
      <formula>NOT(ISERROR(SEARCH("FALSE",C105)))</formula>
    </cfRule>
  </conditionalFormatting>
  <conditionalFormatting sqref="C110:J110">
    <cfRule type="containsText" dxfId="1" priority="1" operator="containsText" text="True">
      <formula>NOT(ISERROR(SEARCH("True",C110)))</formula>
    </cfRule>
    <cfRule type="containsText" dxfId="0" priority="2" operator="containsText" text="FALSE">
      <formula>NOT(ISERROR(SEARCH("FALSE",C110)))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9A34-1BF6-4C1D-8602-C3A58879B365}">
  <dimension ref="B2:N53"/>
  <sheetViews>
    <sheetView showGridLines="0" zoomScaleNormal="100" workbookViewId="0">
      <selection activeCell="L27" sqref="L27"/>
    </sheetView>
  </sheetViews>
  <sheetFormatPr defaultRowHeight="12"/>
  <cols>
    <col min="1" max="1" width="4.77734375" style="325" customWidth="1"/>
    <col min="2" max="2" width="31.44140625" style="316" bestFit="1" customWidth="1"/>
    <col min="3" max="3" width="8.88671875" style="421"/>
    <col min="4" max="8" width="8.88671875" style="325"/>
    <col min="9" max="9" width="18.88671875" style="325" bestFit="1" customWidth="1"/>
    <col min="10" max="16384" width="8.88671875" style="325"/>
  </cols>
  <sheetData>
    <row r="2" spans="2:9">
      <c r="B2" s="315" t="s">
        <v>495</v>
      </c>
    </row>
    <row r="3" spans="2:9" s="421" customFormat="1" ht="12.75" thickBot="1">
      <c r="B3" s="315" t="str">
        <f>'First View'!B3</f>
        <v>Aquatech</v>
      </c>
    </row>
    <row r="4" spans="2:9" s="421" customFormat="1">
      <c r="B4" s="472">
        <f>'First View'!B5</f>
        <v>45505</v>
      </c>
      <c r="C4" s="317" t="s">
        <v>434</v>
      </c>
      <c r="D4" s="317" t="s">
        <v>434</v>
      </c>
      <c r="E4" s="317" t="s">
        <v>434</v>
      </c>
      <c r="F4" s="317" t="s">
        <v>434</v>
      </c>
      <c r="G4" s="317" t="s">
        <v>32</v>
      </c>
    </row>
    <row r="5" spans="2:9" s="421" customFormat="1" ht="15.75" customHeight="1" thickBot="1">
      <c r="B5" s="318" t="s">
        <v>261</v>
      </c>
      <c r="C5" s="319" t="str">
        <f>'First View'!C6</f>
        <v>2021</v>
      </c>
      <c r="D5" s="319" t="str">
        <f>'First View'!D6</f>
        <v>2022</v>
      </c>
      <c r="E5" s="319" t="str">
        <f>'First View'!E6</f>
        <v>2023</v>
      </c>
      <c r="F5" s="319" t="str">
        <f>'First View'!F6</f>
        <v>2024</v>
      </c>
      <c r="G5" s="319">
        <v>2025</v>
      </c>
    </row>
    <row r="6" spans="2:9" s="421" customFormat="1" ht="15.75" customHeight="1" thickBot="1"/>
    <row r="7" spans="2:9">
      <c r="B7" s="808" t="s">
        <v>553</v>
      </c>
      <c r="C7" s="809"/>
      <c r="D7" s="809"/>
      <c r="E7" s="809"/>
      <c r="F7" s="809"/>
      <c r="G7" s="810"/>
    </row>
    <row r="8" spans="2:9">
      <c r="B8" s="337" t="s">
        <v>562</v>
      </c>
      <c r="C8" s="473">
        <v>0</v>
      </c>
      <c r="D8" s="473">
        <v>0</v>
      </c>
      <c r="E8" s="473">
        <v>0</v>
      </c>
      <c r="F8" s="473"/>
      <c r="G8" s="474"/>
    </row>
    <row r="9" spans="2:9">
      <c r="B9" s="337" t="s">
        <v>561</v>
      </c>
      <c r="C9" s="473">
        <v>0</v>
      </c>
      <c r="D9" s="473">
        <v>0</v>
      </c>
      <c r="E9" s="473">
        <v>0</v>
      </c>
      <c r="F9" s="473">
        <v>0</v>
      </c>
      <c r="G9" s="474">
        <v>0</v>
      </c>
    </row>
    <row r="10" spans="2:9">
      <c r="B10" s="337" t="s">
        <v>342</v>
      </c>
      <c r="C10" s="473">
        <v>0</v>
      </c>
      <c r="D10" s="473">
        <v>0</v>
      </c>
      <c r="E10" s="473">
        <v>0</v>
      </c>
      <c r="F10" s="473">
        <v>0</v>
      </c>
      <c r="G10" s="474">
        <v>0</v>
      </c>
    </row>
    <row r="11" spans="2:9">
      <c r="B11" s="351" t="s">
        <v>510</v>
      </c>
      <c r="C11" s="473">
        <v>0</v>
      </c>
      <c r="D11" s="473">
        <v>0</v>
      </c>
      <c r="E11" s="473">
        <v>0</v>
      </c>
      <c r="F11" s="473">
        <v>0</v>
      </c>
      <c r="G11" s="474">
        <v>0</v>
      </c>
      <c r="I11" s="325" t="s">
        <v>19</v>
      </c>
    </row>
    <row r="12" spans="2:9">
      <c r="B12" s="351" t="s">
        <v>147</v>
      </c>
      <c r="C12" s="473">
        <v>0</v>
      </c>
      <c r="D12" s="473">
        <v>0</v>
      </c>
      <c r="E12" s="473">
        <v>0</v>
      </c>
      <c r="F12" s="473">
        <v>0</v>
      </c>
      <c r="G12" s="474">
        <v>0</v>
      </c>
    </row>
    <row r="13" spans="2:9" ht="12.75" thickBot="1">
      <c r="B13" s="357" t="s">
        <v>511</v>
      </c>
      <c r="C13" s="475">
        <v>0</v>
      </c>
      <c r="D13" s="475">
        <v>0</v>
      </c>
      <c r="E13" s="475">
        <v>0</v>
      </c>
      <c r="F13" s="475">
        <v>0</v>
      </c>
      <c r="G13" s="476">
        <v>0</v>
      </c>
    </row>
    <row r="14" spans="2:9" ht="13.5" thickTop="1" thickBot="1">
      <c r="B14" s="353" t="s">
        <v>557</v>
      </c>
      <c r="C14" s="374">
        <f>SUM(C8:C13)</f>
        <v>0</v>
      </c>
      <c r="D14" s="374">
        <f t="shared" ref="D14:G14" si="0">SUM(D8:D13)</f>
        <v>0</v>
      </c>
      <c r="E14" s="374">
        <f t="shared" si="0"/>
        <v>0</v>
      </c>
      <c r="F14" s="374">
        <f t="shared" si="0"/>
        <v>0</v>
      </c>
      <c r="G14" s="375">
        <f t="shared" si="0"/>
        <v>0</v>
      </c>
    </row>
    <row r="15" spans="2:9" s="421" customFormat="1" ht="15.75" customHeight="1" thickBot="1">
      <c r="B15" s="315"/>
      <c r="C15" s="363"/>
      <c r="D15" s="363"/>
      <c r="E15" s="363"/>
      <c r="F15" s="363"/>
      <c r="G15" s="363"/>
    </row>
    <row r="16" spans="2:9">
      <c r="B16" s="808" t="s">
        <v>555</v>
      </c>
      <c r="C16" s="809"/>
      <c r="D16" s="809"/>
      <c r="E16" s="809"/>
      <c r="F16" s="809"/>
      <c r="G16" s="810"/>
    </row>
    <row r="17" spans="2:14">
      <c r="B17" s="337" t="s">
        <v>562</v>
      </c>
      <c r="C17" s="473">
        <v>0</v>
      </c>
      <c r="D17" s="473">
        <v>0</v>
      </c>
      <c r="E17" s="473"/>
      <c r="F17" s="473"/>
      <c r="G17" s="474"/>
    </row>
    <row r="18" spans="2:14">
      <c r="B18" s="337" t="s">
        <v>509</v>
      </c>
      <c r="C18" s="473">
        <v>0</v>
      </c>
      <c r="D18" s="473">
        <v>0</v>
      </c>
      <c r="E18" s="473">
        <v>0</v>
      </c>
      <c r="F18" s="473">
        <v>0</v>
      </c>
      <c r="G18" s="474">
        <v>0</v>
      </c>
    </row>
    <row r="19" spans="2:14">
      <c r="B19" s="337" t="s">
        <v>342</v>
      </c>
      <c r="C19" s="473">
        <v>0</v>
      </c>
      <c r="D19" s="473">
        <v>0</v>
      </c>
      <c r="E19" s="473">
        <v>0</v>
      </c>
      <c r="F19" s="473">
        <v>0</v>
      </c>
      <c r="G19" s="474">
        <v>0</v>
      </c>
    </row>
    <row r="20" spans="2:14">
      <c r="B20" s="351" t="s">
        <v>510</v>
      </c>
      <c r="C20" s="473">
        <v>0</v>
      </c>
      <c r="D20" s="473">
        <v>0</v>
      </c>
      <c r="E20" s="473">
        <v>0</v>
      </c>
      <c r="F20" s="473">
        <v>0</v>
      </c>
      <c r="G20" s="474">
        <v>0</v>
      </c>
    </row>
    <row r="21" spans="2:14">
      <c r="B21" s="351" t="s">
        <v>147</v>
      </c>
      <c r="C21" s="473">
        <v>0</v>
      </c>
      <c r="D21" s="473">
        <v>0</v>
      </c>
      <c r="E21" s="473">
        <v>0</v>
      </c>
      <c r="F21" s="473">
        <v>0</v>
      </c>
      <c r="G21" s="474">
        <v>0</v>
      </c>
    </row>
    <row r="22" spans="2:14" ht="12.75" thickBot="1">
      <c r="B22" s="357" t="s">
        <v>511</v>
      </c>
      <c r="C22" s="475">
        <v>0</v>
      </c>
      <c r="D22" s="475">
        <v>0</v>
      </c>
      <c r="E22" s="475">
        <v>0</v>
      </c>
      <c r="F22" s="475">
        <v>0</v>
      </c>
      <c r="G22" s="476">
        <v>0</v>
      </c>
    </row>
    <row r="23" spans="2:14" ht="13.5" thickTop="1" thickBot="1">
      <c r="B23" s="353" t="s">
        <v>556</v>
      </c>
      <c r="C23" s="374">
        <f>SUM(C17:C22)</f>
        <v>0</v>
      </c>
      <c r="D23" s="374">
        <f t="shared" ref="D23:G23" si="1">SUM(D17:D22)</f>
        <v>0</v>
      </c>
      <c r="E23" s="374">
        <f t="shared" si="1"/>
        <v>0</v>
      </c>
      <c r="F23" s="374">
        <f t="shared" si="1"/>
        <v>0</v>
      </c>
      <c r="G23" s="375">
        <f t="shared" si="1"/>
        <v>0</v>
      </c>
      <c r="J23" s="464">
        <v>2021</v>
      </c>
      <c r="K23" s="464">
        <v>2022</v>
      </c>
      <c r="L23" s="464">
        <v>2023</v>
      </c>
      <c r="M23" s="464">
        <v>2024</v>
      </c>
      <c r="N23" s="465">
        <v>2025</v>
      </c>
    </row>
    <row r="24" spans="2:14" s="421" customFormat="1" ht="15.75" customHeight="1" thickBot="1">
      <c r="B24" s="325"/>
      <c r="C24" s="325"/>
      <c r="D24" s="325"/>
      <c r="E24" s="325"/>
      <c r="F24" s="325"/>
      <c r="G24" s="325"/>
      <c r="I24" s="808" t="s">
        <v>563</v>
      </c>
      <c r="J24" s="811"/>
      <c r="K24" s="811"/>
      <c r="L24" s="811"/>
      <c r="M24" s="811"/>
      <c r="N24" s="812"/>
    </row>
    <row r="25" spans="2:14">
      <c r="B25" s="808" t="s">
        <v>560</v>
      </c>
      <c r="C25" s="809"/>
      <c r="D25" s="809"/>
      <c r="E25" s="809"/>
      <c r="F25" s="809"/>
      <c r="G25" s="810"/>
      <c r="I25" s="337" t="s">
        <v>562</v>
      </c>
      <c r="J25" s="473">
        <v>0</v>
      </c>
      <c r="K25" s="473">
        <v>0</v>
      </c>
      <c r="L25" s="473">
        <v>0</v>
      </c>
      <c r="M25" s="473">
        <v>0</v>
      </c>
      <c r="N25" s="474">
        <v>0</v>
      </c>
    </row>
    <row r="26" spans="2:14">
      <c r="B26" s="337" t="s">
        <v>562</v>
      </c>
      <c r="C26" s="473">
        <v>0</v>
      </c>
      <c r="D26" s="473">
        <v>0</v>
      </c>
      <c r="E26" s="473">
        <v>0</v>
      </c>
      <c r="F26" s="473">
        <v>0</v>
      </c>
      <c r="G26" s="474">
        <v>0</v>
      </c>
      <c r="I26" s="337" t="s">
        <v>509</v>
      </c>
      <c r="J26" s="473">
        <v>0</v>
      </c>
      <c r="K26" s="473">
        <v>0</v>
      </c>
      <c r="L26" s="473">
        <v>0</v>
      </c>
      <c r="M26" s="473">
        <v>0</v>
      </c>
      <c r="N26" s="474">
        <v>0</v>
      </c>
    </row>
    <row r="27" spans="2:14">
      <c r="B27" s="337" t="s">
        <v>509</v>
      </c>
      <c r="C27" s="473">
        <v>0</v>
      </c>
      <c r="D27" s="473">
        <v>0</v>
      </c>
      <c r="E27" s="473">
        <v>0</v>
      </c>
      <c r="F27" s="473">
        <v>0</v>
      </c>
      <c r="G27" s="474">
        <v>0</v>
      </c>
      <c r="I27" s="337" t="s">
        <v>342</v>
      </c>
      <c r="J27" s="473">
        <v>0</v>
      </c>
      <c r="K27" s="473">
        <v>0</v>
      </c>
      <c r="L27" s="473">
        <v>0</v>
      </c>
      <c r="M27" s="473">
        <v>0</v>
      </c>
      <c r="N27" s="474">
        <v>0</v>
      </c>
    </row>
    <row r="28" spans="2:14">
      <c r="B28" s="337" t="s">
        <v>342</v>
      </c>
      <c r="C28" s="473">
        <v>0</v>
      </c>
      <c r="D28" s="473">
        <v>0</v>
      </c>
      <c r="E28" s="473">
        <v>0</v>
      </c>
      <c r="F28" s="473">
        <v>0</v>
      </c>
      <c r="G28" s="474">
        <v>0</v>
      </c>
      <c r="I28" s="351" t="s">
        <v>510</v>
      </c>
      <c r="J28" s="473">
        <v>0</v>
      </c>
      <c r="K28" s="473">
        <v>0</v>
      </c>
      <c r="L28" s="473">
        <v>0</v>
      </c>
      <c r="M28" s="473">
        <v>0</v>
      </c>
      <c r="N28" s="474">
        <v>0</v>
      </c>
    </row>
    <row r="29" spans="2:14">
      <c r="B29" s="351" t="s">
        <v>510</v>
      </c>
      <c r="C29" s="473">
        <v>0</v>
      </c>
      <c r="D29" s="473">
        <v>0</v>
      </c>
      <c r="E29" s="473">
        <v>0</v>
      </c>
      <c r="F29" s="473">
        <v>0</v>
      </c>
      <c r="G29" s="474">
        <v>0</v>
      </c>
      <c r="I29" s="351" t="s">
        <v>147</v>
      </c>
      <c r="J29" s="473">
        <v>0</v>
      </c>
      <c r="K29" s="473">
        <v>0</v>
      </c>
      <c r="L29" s="473">
        <v>0</v>
      </c>
      <c r="M29" s="473">
        <v>0</v>
      </c>
      <c r="N29" s="474">
        <v>0</v>
      </c>
    </row>
    <row r="30" spans="2:14" ht="12.75" thickBot="1">
      <c r="B30" s="351" t="s">
        <v>147</v>
      </c>
      <c r="C30" s="473">
        <v>0</v>
      </c>
      <c r="D30" s="473">
        <v>0</v>
      </c>
      <c r="E30" s="473">
        <v>0</v>
      </c>
      <c r="F30" s="473">
        <v>0</v>
      </c>
      <c r="G30" s="474">
        <v>0</v>
      </c>
      <c r="I30" s="357" t="s">
        <v>511</v>
      </c>
      <c r="J30" s="475">
        <v>0</v>
      </c>
      <c r="K30" s="475">
        <v>0</v>
      </c>
      <c r="L30" s="475">
        <v>0</v>
      </c>
      <c r="M30" s="475">
        <v>0</v>
      </c>
      <c r="N30" s="476">
        <v>0</v>
      </c>
    </row>
    <row r="31" spans="2:14" ht="13.5" thickTop="1" thickBot="1">
      <c r="B31" s="357" t="s">
        <v>511</v>
      </c>
      <c r="C31" s="475">
        <v>0</v>
      </c>
      <c r="D31" s="475">
        <v>0</v>
      </c>
      <c r="E31" s="475">
        <v>0</v>
      </c>
      <c r="F31" s="475">
        <v>0</v>
      </c>
      <c r="G31" s="476">
        <v>0</v>
      </c>
      <c r="I31" s="353" t="s">
        <v>515</v>
      </c>
      <c r="J31" s="374">
        <f>SUM(J25:J30)</f>
        <v>0</v>
      </c>
      <c r="K31" s="374">
        <f t="shared" ref="K31" si="2">SUM(K25:K30)</f>
        <v>0</v>
      </c>
      <c r="L31" s="374">
        <f t="shared" ref="L31" si="3">SUM(L25:L30)</f>
        <v>0</v>
      </c>
      <c r="M31" s="374">
        <f t="shared" ref="M31" si="4">SUM(M25:M30)</f>
        <v>0</v>
      </c>
      <c r="N31" s="375"/>
    </row>
    <row r="32" spans="2:14" ht="13.5" thickTop="1" thickBot="1">
      <c r="B32" s="353" t="s">
        <v>515</v>
      </c>
      <c r="C32" s="374">
        <f>SUM(C26:C31)</f>
        <v>0</v>
      </c>
      <c r="D32" s="374">
        <f t="shared" ref="D32:G32" si="5">SUM(D26:D31)</f>
        <v>0</v>
      </c>
      <c r="E32" s="374">
        <f t="shared" si="5"/>
        <v>0</v>
      </c>
      <c r="F32" s="374">
        <f t="shared" si="5"/>
        <v>0</v>
      </c>
      <c r="G32" s="375">
        <f t="shared" si="5"/>
        <v>0</v>
      </c>
    </row>
    <row r="33" spans="2:7" ht="12.75" thickBot="1">
      <c r="B33" s="369"/>
      <c r="C33" s="420"/>
      <c r="D33" s="420"/>
      <c r="E33" s="420"/>
      <c r="F33" s="420"/>
      <c r="G33" s="420"/>
    </row>
    <row r="34" spans="2:7">
      <c r="B34" s="808" t="s">
        <v>558</v>
      </c>
      <c r="C34" s="809"/>
      <c r="D34" s="809"/>
      <c r="E34" s="809"/>
      <c r="F34" s="809"/>
      <c r="G34" s="810"/>
    </row>
    <row r="35" spans="2:7">
      <c r="B35" s="337" t="s">
        <v>562</v>
      </c>
      <c r="C35" s="473">
        <v>0</v>
      </c>
      <c r="D35" s="473">
        <v>0</v>
      </c>
      <c r="E35" s="473">
        <v>0</v>
      </c>
      <c r="F35" s="473">
        <v>0</v>
      </c>
      <c r="G35" s="474">
        <v>0</v>
      </c>
    </row>
    <row r="36" spans="2:7">
      <c r="B36" s="337" t="s">
        <v>509</v>
      </c>
      <c r="C36" s="473">
        <v>0</v>
      </c>
      <c r="D36" s="473">
        <v>0</v>
      </c>
      <c r="E36" s="473">
        <v>0</v>
      </c>
      <c r="F36" s="473">
        <v>0</v>
      </c>
      <c r="G36" s="474">
        <v>0</v>
      </c>
    </row>
    <row r="37" spans="2:7">
      <c r="B37" s="337" t="s">
        <v>342</v>
      </c>
      <c r="C37" s="473">
        <v>0</v>
      </c>
      <c r="D37" s="473">
        <v>0</v>
      </c>
      <c r="E37" s="473">
        <v>0</v>
      </c>
      <c r="F37" s="473">
        <v>0</v>
      </c>
      <c r="G37" s="474">
        <v>0</v>
      </c>
    </row>
    <row r="38" spans="2:7">
      <c r="B38" s="351" t="s">
        <v>510</v>
      </c>
      <c r="C38" s="473">
        <v>0</v>
      </c>
      <c r="D38" s="473">
        <v>0</v>
      </c>
      <c r="E38" s="473">
        <v>0</v>
      </c>
      <c r="F38" s="473">
        <v>0</v>
      </c>
      <c r="G38" s="474">
        <v>0</v>
      </c>
    </row>
    <row r="39" spans="2:7">
      <c r="B39" s="351" t="s">
        <v>147</v>
      </c>
      <c r="C39" s="473">
        <v>0</v>
      </c>
      <c r="D39" s="473">
        <v>0</v>
      </c>
      <c r="E39" s="473">
        <v>0</v>
      </c>
      <c r="F39" s="473">
        <v>0</v>
      </c>
      <c r="G39" s="474">
        <v>0</v>
      </c>
    </row>
    <row r="40" spans="2:7" ht="12.75" thickBot="1">
      <c r="B40" s="357" t="s">
        <v>511</v>
      </c>
      <c r="C40" s="475">
        <v>0</v>
      </c>
      <c r="D40" s="475">
        <v>0</v>
      </c>
      <c r="E40" s="475">
        <v>0</v>
      </c>
      <c r="F40" s="475">
        <v>0</v>
      </c>
      <c r="G40" s="476">
        <v>0</v>
      </c>
    </row>
    <row r="41" spans="2:7" ht="13.5" thickTop="1" thickBot="1">
      <c r="B41" s="353" t="s">
        <v>384</v>
      </c>
      <c r="C41" s="374">
        <f>SUM(C35:C40)</f>
        <v>0</v>
      </c>
      <c r="D41" s="374">
        <f t="shared" ref="D41:G41" si="6">SUM(D35:D40)</f>
        <v>0</v>
      </c>
      <c r="E41" s="374">
        <f t="shared" si="6"/>
        <v>0</v>
      </c>
      <c r="F41" s="374">
        <f t="shared" si="6"/>
        <v>0</v>
      </c>
      <c r="G41" s="375">
        <f t="shared" si="6"/>
        <v>0</v>
      </c>
    </row>
    <row r="42" spans="2:7" ht="12.75" thickBot="1"/>
    <row r="43" spans="2:7">
      <c r="B43" s="808" t="s">
        <v>554</v>
      </c>
      <c r="C43" s="809"/>
      <c r="D43" s="809"/>
      <c r="E43" s="809"/>
      <c r="F43" s="809"/>
      <c r="G43" s="810"/>
    </row>
    <row r="44" spans="2:7">
      <c r="B44" s="337" t="s">
        <v>562</v>
      </c>
      <c r="C44" s="473">
        <v>0</v>
      </c>
      <c r="D44" s="473">
        <v>0</v>
      </c>
      <c r="E44" s="473">
        <v>0</v>
      </c>
      <c r="F44" s="473">
        <v>0</v>
      </c>
      <c r="G44" s="474">
        <v>0</v>
      </c>
    </row>
    <row r="45" spans="2:7">
      <c r="B45" s="337" t="s">
        <v>509</v>
      </c>
      <c r="C45" s="473">
        <v>0</v>
      </c>
      <c r="D45" s="473">
        <v>0</v>
      </c>
      <c r="E45" s="473">
        <v>0</v>
      </c>
      <c r="F45" s="473">
        <v>0</v>
      </c>
      <c r="G45" s="474">
        <v>0</v>
      </c>
    </row>
    <row r="46" spans="2:7">
      <c r="B46" s="337" t="s">
        <v>342</v>
      </c>
      <c r="C46" s="473">
        <v>0</v>
      </c>
      <c r="D46" s="473">
        <v>0</v>
      </c>
      <c r="E46" s="473">
        <v>0</v>
      </c>
      <c r="F46" s="473">
        <v>0</v>
      </c>
      <c r="G46" s="474">
        <v>0</v>
      </c>
    </row>
    <row r="47" spans="2:7">
      <c r="B47" s="351" t="s">
        <v>510</v>
      </c>
      <c r="C47" s="473">
        <v>0</v>
      </c>
      <c r="D47" s="473">
        <v>0</v>
      </c>
      <c r="E47" s="473">
        <v>0</v>
      </c>
      <c r="F47" s="473">
        <v>0</v>
      </c>
      <c r="G47" s="474">
        <v>0</v>
      </c>
    </row>
    <row r="48" spans="2:7">
      <c r="B48" s="351" t="s">
        <v>147</v>
      </c>
      <c r="C48" s="473">
        <v>0</v>
      </c>
      <c r="D48" s="473">
        <v>0</v>
      </c>
      <c r="E48" s="473">
        <v>0</v>
      </c>
      <c r="F48" s="473">
        <v>0</v>
      </c>
      <c r="G48" s="474">
        <v>0</v>
      </c>
    </row>
    <row r="49" spans="2:7" ht="12.75" thickBot="1">
      <c r="B49" s="357" t="s">
        <v>511</v>
      </c>
      <c r="C49" s="475">
        <v>0</v>
      </c>
      <c r="D49" s="475">
        <v>0</v>
      </c>
      <c r="E49" s="475">
        <v>0</v>
      </c>
      <c r="F49" s="475">
        <v>0</v>
      </c>
      <c r="G49" s="476">
        <v>0</v>
      </c>
    </row>
    <row r="50" spans="2:7" ht="13.5" thickTop="1" thickBot="1">
      <c r="B50" s="353" t="s">
        <v>559</v>
      </c>
      <c r="C50" s="374">
        <f>SUM(C44:C49)</f>
        <v>0</v>
      </c>
      <c r="D50" s="374">
        <f>SUM(D44:D49)</f>
        <v>0</v>
      </c>
      <c r="E50" s="374">
        <f t="shared" ref="E50:G50" si="7">SUM(E44:E49)</f>
        <v>0</v>
      </c>
      <c r="F50" s="374">
        <f t="shared" si="7"/>
        <v>0</v>
      </c>
      <c r="G50" s="375">
        <f t="shared" si="7"/>
        <v>0</v>
      </c>
    </row>
    <row r="51" spans="2:7">
      <c r="B51" s="325"/>
      <c r="C51" s="325"/>
    </row>
    <row r="52" spans="2:7">
      <c r="B52" s="325"/>
      <c r="C52" s="325"/>
    </row>
    <row r="53" spans="2:7">
      <c r="B53" s="325"/>
      <c r="C53" s="325"/>
    </row>
  </sheetData>
  <protectedRanges>
    <protectedRange sqref="C4:F4" name="Range1_1_1"/>
  </protectedRanges>
  <mergeCells count="6">
    <mergeCell ref="B43:G43"/>
    <mergeCell ref="B16:G16"/>
    <mergeCell ref="B7:G7"/>
    <mergeCell ref="B25:G25"/>
    <mergeCell ref="I24:N24"/>
    <mergeCell ref="B34:G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DB4B-312E-4CF0-A83E-BE38A6DB0F1B}">
  <dimension ref="B2:O49"/>
  <sheetViews>
    <sheetView showGridLines="0" topLeftCell="A17" zoomScaleNormal="100" workbookViewId="0">
      <selection activeCell="C49" sqref="C49"/>
    </sheetView>
  </sheetViews>
  <sheetFormatPr defaultRowHeight="12"/>
  <cols>
    <col min="1" max="1" width="4.77734375" style="325" customWidth="1"/>
    <col min="2" max="2" width="31.44140625" style="316" bestFit="1" customWidth="1"/>
    <col min="3" max="3" width="8.109375" style="325" bestFit="1" customWidth="1"/>
    <col min="4" max="6" width="8.88671875" style="325"/>
    <col min="7" max="7" width="0" style="325" hidden="1" customWidth="1"/>
    <col min="8" max="8" width="10" style="325" hidden="1" customWidth="1"/>
    <col min="9" max="9" width="8.88671875" style="330"/>
    <col min="10" max="10" width="18" style="325" bestFit="1" customWidth="1"/>
    <col min="11" max="15" width="8.88671875" style="394"/>
    <col min="16" max="16384" width="8.88671875" style="325"/>
  </cols>
  <sheetData>
    <row r="2" spans="2:15">
      <c r="B2" s="315" t="s">
        <v>142</v>
      </c>
    </row>
    <row r="3" spans="2:15" s="316" customFormat="1" ht="12.75" thickBot="1">
      <c r="B3" s="315" t="str">
        <f>'First View'!B3</f>
        <v>Aquatech</v>
      </c>
      <c r="D3" s="368"/>
      <c r="E3" s="368"/>
      <c r="F3" s="368"/>
      <c r="K3" s="367"/>
      <c r="L3" s="367"/>
      <c r="M3" s="367"/>
      <c r="N3" s="367"/>
      <c r="O3" s="367"/>
    </row>
    <row r="4" spans="2:15" s="314" customFormat="1" ht="12.75" thickBot="1">
      <c r="B4" s="472">
        <f>'First View'!B5</f>
        <v>45505</v>
      </c>
      <c r="C4" s="317" t="s">
        <v>434</v>
      </c>
      <c r="D4" s="317" t="s">
        <v>434</v>
      </c>
      <c r="E4" s="317" t="s">
        <v>434</v>
      </c>
      <c r="F4" s="317" t="s">
        <v>434</v>
      </c>
      <c r="G4" s="445" t="s">
        <v>441</v>
      </c>
      <c r="H4" s="335" t="s">
        <v>514</v>
      </c>
      <c r="K4" s="395"/>
      <c r="L4" s="395"/>
      <c r="M4" s="395"/>
      <c r="N4" s="395"/>
      <c r="O4" s="395"/>
    </row>
    <row r="5" spans="2:15" ht="12.75" thickBot="1">
      <c r="B5" s="318" t="s">
        <v>261</v>
      </c>
      <c r="C5" s="319" t="str">
        <f>'First View'!C6</f>
        <v>2021</v>
      </c>
      <c r="D5" s="319" t="str">
        <f>'First View'!D6</f>
        <v>2022</v>
      </c>
      <c r="E5" s="319" t="str">
        <f>'First View'!E6</f>
        <v>2023</v>
      </c>
      <c r="F5" s="319" t="str">
        <f>'First View'!F6</f>
        <v>2024</v>
      </c>
      <c r="G5" s="383"/>
      <c r="H5" s="384"/>
    </row>
    <row r="6" spans="2:15" ht="12.75" thickBot="1">
      <c r="C6" s="477"/>
      <c r="D6" s="478"/>
      <c r="E6" s="478"/>
      <c r="F6" s="330"/>
      <c r="G6" s="479"/>
      <c r="H6" s="480"/>
    </row>
    <row r="7" spans="2:15">
      <c r="B7" s="336" t="s">
        <v>385</v>
      </c>
      <c r="C7" s="383"/>
      <c r="D7" s="383"/>
      <c r="E7" s="383"/>
      <c r="F7" s="384"/>
      <c r="G7" s="439">
        <v>0</v>
      </c>
      <c r="H7" s="334">
        <v>0</v>
      </c>
    </row>
    <row r="8" spans="2:15">
      <c r="B8" s="337" t="s">
        <v>126</v>
      </c>
      <c r="C8" s="370">
        <v>0</v>
      </c>
      <c r="D8" s="370">
        <v>0</v>
      </c>
      <c r="E8" s="370">
        <v>0</v>
      </c>
      <c r="F8" s="371">
        <v>0</v>
      </c>
      <c r="G8" s="399">
        <v>0</v>
      </c>
      <c r="H8" s="322">
        <v>0</v>
      </c>
    </row>
    <row r="9" spans="2:15">
      <c r="B9" s="326" t="s">
        <v>503</v>
      </c>
      <c r="C9" s="365">
        <v>0</v>
      </c>
      <c r="D9" s="365">
        <v>0</v>
      </c>
      <c r="E9" s="365">
        <v>0</v>
      </c>
      <c r="F9" s="366">
        <v>0</v>
      </c>
      <c r="G9" s="399"/>
      <c r="H9" s="322"/>
    </row>
    <row r="10" spans="2:15">
      <c r="B10" s="326" t="s">
        <v>502</v>
      </c>
      <c r="C10" s="365">
        <v>0</v>
      </c>
      <c r="D10" s="365">
        <v>0</v>
      </c>
      <c r="E10" s="365">
        <v>0</v>
      </c>
      <c r="F10" s="366">
        <v>0</v>
      </c>
      <c r="G10" s="435"/>
      <c r="H10" s="359"/>
    </row>
    <row r="11" spans="2:15" ht="12.75" thickBot="1">
      <c r="B11" s="360" t="s">
        <v>505</v>
      </c>
      <c r="C11" s="378">
        <v>0</v>
      </c>
      <c r="D11" s="378">
        <v>0</v>
      </c>
      <c r="E11" s="378">
        <v>0</v>
      </c>
      <c r="F11" s="379">
        <v>0</v>
      </c>
      <c r="G11" s="400"/>
      <c r="H11" s="323"/>
    </row>
    <row r="12" spans="2:15" ht="13.5" thickTop="1" thickBot="1">
      <c r="B12" s="333" t="s">
        <v>506</v>
      </c>
      <c r="C12" s="372">
        <v>0</v>
      </c>
      <c r="D12" s="372">
        <v>0</v>
      </c>
      <c r="E12" s="372">
        <v>0</v>
      </c>
      <c r="F12" s="373">
        <v>0</v>
      </c>
      <c r="G12" s="446">
        <f t="shared" ref="D12:G13" si="0">SUM(G7:G11)</f>
        <v>0</v>
      </c>
      <c r="H12" s="332">
        <f>SUM(H7:H11)</f>
        <v>0</v>
      </c>
    </row>
    <row r="13" spans="2:15" ht="13.5" thickTop="1" thickBot="1">
      <c r="B13" s="338" t="s">
        <v>346</v>
      </c>
      <c r="C13" s="374">
        <f>SUM(C8:C12)</f>
        <v>0</v>
      </c>
      <c r="D13" s="374">
        <f t="shared" si="0"/>
        <v>0</v>
      </c>
      <c r="E13" s="374">
        <f t="shared" si="0"/>
        <v>0</v>
      </c>
      <c r="F13" s="375">
        <f t="shared" si="0"/>
        <v>0</v>
      </c>
    </row>
    <row r="14" spans="2:15" ht="12.75" thickBot="1">
      <c r="B14" s="325"/>
      <c r="G14" s="385"/>
      <c r="H14" s="386"/>
    </row>
    <row r="15" spans="2:15">
      <c r="B15" s="320" t="s">
        <v>386</v>
      </c>
      <c r="C15" s="385"/>
      <c r="D15" s="385"/>
      <c r="E15" s="385"/>
      <c r="F15" s="386"/>
      <c r="G15" s="399">
        <f>'Fixed Assets'!G23</f>
        <v>0</v>
      </c>
      <c r="H15" s="322">
        <f>G15+'Fixed Assets'!G23</f>
        <v>0</v>
      </c>
    </row>
    <row r="16" spans="2:15" ht="12.75" thickBot="1">
      <c r="B16" s="321" t="s">
        <v>387</v>
      </c>
      <c r="C16" s="365">
        <f>'Fixed Assets'!C50</f>
        <v>0</v>
      </c>
      <c r="D16" s="365">
        <f>'Fixed Assets'!D50</f>
        <v>0</v>
      </c>
      <c r="E16" s="365">
        <f>'Fixed Assets'!E50</f>
        <v>0</v>
      </c>
      <c r="F16" s="366">
        <f>'Fixed Assets'!F50</f>
        <v>0</v>
      </c>
      <c r="G16" s="400">
        <f>'Fixed Assets'!G32*-1</f>
        <v>0</v>
      </c>
      <c r="H16" s="323">
        <f>G16-'Fixed Assets'!G32</f>
        <v>0</v>
      </c>
    </row>
    <row r="17" spans="2:15" ht="13.5" thickTop="1" thickBot="1">
      <c r="B17" s="333" t="s">
        <v>388</v>
      </c>
      <c r="C17" s="372">
        <v>0</v>
      </c>
      <c r="D17" s="372">
        <v>0</v>
      </c>
      <c r="E17" s="372">
        <v>0</v>
      </c>
      <c r="F17" s="373">
        <v>0</v>
      </c>
      <c r="G17" s="437">
        <f t="shared" ref="D17:H18" si="1">SUM(G15:G16)</f>
        <v>0</v>
      </c>
      <c r="H17" s="342">
        <f t="shared" si="1"/>
        <v>0</v>
      </c>
    </row>
    <row r="18" spans="2:15" ht="13.5" thickTop="1" thickBot="1">
      <c r="B18" s="341" t="s">
        <v>389</v>
      </c>
      <c r="C18" s="452">
        <f>SUM(C16:C17)</f>
        <v>0</v>
      </c>
      <c r="D18" s="452">
        <f t="shared" si="1"/>
        <v>0</v>
      </c>
      <c r="E18" s="452">
        <f t="shared" si="1"/>
        <v>0</v>
      </c>
      <c r="F18" s="453">
        <f t="shared" si="1"/>
        <v>0</v>
      </c>
    </row>
    <row r="19" spans="2:15" ht="12.75" thickBot="1">
      <c r="G19" s="443">
        <f t="shared" ref="C19:H20" si="2">G17</f>
        <v>0</v>
      </c>
      <c r="H19" s="349">
        <f t="shared" si="2"/>
        <v>0</v>
      </c>
    </row>
    <row r="20" spans="2:15" ht="12.75" thickBot="1">
      <c r="B20" s="348" t="s">
        <v>390</v>
      </c>
      <c r="C20" s="454">
        <f t="shared" si="2"/>
        <v>0</v>
      </c>
      <c r="D20" s="454">
        <f t="shared" si="2"/>
        <v>0</v>
      </c>
      <c r="E20" s="454">
        <f t="shared" si="2"/>
        <v>0</v>
      </c>
      <c r="F20" s="455">
        <f t="shared" si="2"/>
        <v>0</v>
      </c>
      <c r="G20" s="444">
        <f t="shared" ref="C20:H21" si="3">G12+G19</f>
        <v>0</v>
      </c>
      <c r="H20" s="340">
        <f t="shared" si="3"/>
        <v>0</v>
      </c>
    </row>
    <row r="21" spans="2:15" ht="12.75" thickBot="1">
      <c r="B21" s="339" t="s">
        <v>391</v>
      </c>
      <c r="C21" s="456">
        <f t="shared" si="3"/>
        <v>0</v>
      </c>
      <c r="D21" s="456">
        <f t="shared" si="3"/>
        <v>0</v>
      </c>
      <c r="E21" s="456">
        <f t="shared" si="3"/>
        <v>0</v>
      </c>
      <c r="F21" s="457">
        <f t="shared" si="3"/>
        <v>0</v>
      </c>
    </row>
    <row r="22" spans="2:15" ht="12.75" thickBot="1">
      <c r="B22" s="325"/>
      <c r="G22" s="385"/>
      <c r="H22" s="386"/>
      <c r="K22" s="396" t="s">
        <v>438</v>
      </c>
      <c r="L22" s="396" t="s">
        <v>439</v>
      </c>
      <c r="M22" s="396" t="s">
        <v>440</v>
      </c>
      <c r="N22" s="396" t="s">
        <v>441</v>
      </c>
      <c r="O22" s="396" t="s">
        <v>514</v>
      </c>
    </row>
    <row r="23" spans="2:15">
      <c r="B23" s="320" t="s">
        <v>392</v>
      </c>
      <c r="C23" s="385"/>
      <c r="D23" s="385"/>
      <c r="E23" s="385"/>
      <c r="F23" s="386"/>
      <c r="G23" s="399">
        <v>0</v>
      </c>
      <c r="H23" s="322">
        <v>0</v>
      </c>
      <c r="J23" s="320" t="s">
        <v>526</v>
      </c>
      <c r="K23" s="385"/>
      <c r="L23" s="385"/>
      <c r="M23" s="385"/>
      <c r="N23" s="385"/>
      <c r="O23" s="386"/>
    </row>
    <row r="24" spans="2:15">
      <c r="B24" s="321" t="s">
        <v>504</v>
      </c>
      <c r="C24" s="365">
        <v>0</v>
      </c>
      <c r="D24" s="365">
        <v>0</v>
      </c>
      <c r="E24" s="365">
        <v>0</v>
      </c>
      <c r="F24" s="366">
        <v>0</v>
      </c>
      <c r="G24" s="439"/>
      <c r="H24" s="322"/>
      <c r="J24" s="406" t="s">
        <v>527</v>
      </c>
      <c r="K24" s="409">
        <f>(D12+D11)-(C12+C11)</f>
        <v>0</v>
      </c>
      <c r="L24" s="409">
        <f>(E12+E11)-(D12+D11)</f>
        <v>0</v>
      </c>
      <c r="M24" s="409">
        <f>(F12+F11)-(E12+E11)</f>
        <v>0</v>
      </c>
      <c r="N24" s="409"/>
      <c r="O24" s="410"/>
    </row>
    <row r="25" spans="2:15">
      <c r="B25" s="326" t="s">
        <v>500</v>
      </c>
      <c r="C25" s="370">
        <v>0</v>
      </c>
      <c r="D25" s="370">
        <v>0</v>
      </c>
      <c r="E25" s="370">
        <v>0</v>
      </c>
      <c r="F25" s="371">
        <v>0</v>
      </c>
      <c r="G25" s="439"/>
      <c r="H25" s="322"/>
      <c r="J25" s="406" t="s">
        <v>149</v>
      </c>
      <c r="K25" s="409">
        <f>(D9+D10)-(C9+C10)</f>
        <v>0</v>
      </c>
      <c r="L25" s="409">
        <f>(E9+E10)-(D9+D10)</f>
        <v>0</v>
      </c>
      <c r="M25" s="409">
        <f>(F9+F10)-(E9+E10)</f>
        <v>0</v>
      </c>
      <c r="N25" s="409"/>
      <c r="O25" s="410"/>
    </row>
    <row r="26" spans="2:15">
      <c r="B26" s="326" t="s">
        <v>501</v>
      </c>
      <c r="C26" s="370">
        <v>0</v>
      </c>
      <c r="D26" s="370">
        <v>0</v>
      </c>
      <c r="E26" s="370">
        <v>0</v>
      </c>
      <c r="F26" s="371">
        <v>0</v>
      </c>
      <c r="G26" s="439"/>
      <c r="H26" s="322"/>
      <c r="J26" s="406" t="s">
        <v>154</v>
      </c>
      <c r="K26" s="409">
        <f>(D24+D26)-(C24+C26)</f>
        <v>0</v>
      </c>
      <c r="L26" s="409">
        <f>(E24+E26)-(D24+D26)</f>
        <v>0</v>
      </c>
      <c r="M26" s="409">
        <f>(F24+F26)-(E24+E26)</f>
        <v>0</v>
      </c>
      <c r="N26" s="409"/>
      <c r="O26" s="410"/>
    </row>
    <row r="27" spans="2:15" ht="12.75" thickBot="1">
      <c r="B27" s="326" t="s">
        <v>498</v>
      </c>
      <c r="C27" s="370">
        <v>0</v>
      </c>
      <c r="D27" s="370">
        <v>0</v>
      </c>
      <c r="E27" s="370">
        <v>0</v>
      </c>
      <c r="F27" s="371">
        <v>0</v>
      </c>
      <c r="G27" s="439"/>
      <c r="H27" s="322"/>
      <c r="J27" s="407" t="s">
        <v>552</v>
      </c>
      <c r="K27" s="408">
        <f>D25-C25</f>
        <v>0</v>
      </c>
      <c r="L27" s="408">
        <f>E25-D25</f>
        <v>0</v>
      </c>
      <c r="M27" s="408">
        <f>F25-E25</f>
        <v>0</v>
      </c>
      <c r="N27" s="411"/>
      <c r="O27" s="412"/>
    </row>
    <row r="28" spans="2:15">
      <c r="B28" s="326" t="s">
        <v>499</v>
      </c>
      <c r="C28" s="370">
        <v>0</v>
      </c>
      <c r="D28" s="370">
        <v>0</v>
      </c>
      <c r="E28" s="370">
        <v>0</v>
      </c>
      <c r="F28" s="371">
        <v>0</v>
      </c>
      <c r="G28" s="440"/>
      <c r="H28" s="359"/>
      <c r="K28" s="397"/>
      <c r="L28" s="397"/>
      <c r="M28" s="397"/>
    </row>
    <row r="29" spans="2:15" ht="12.75" thickBot="1">
      <c r="B29" s="360" t="s">
        <v>512</v>
      </c>
      <c r="C29" s="380">
        <v>0</v>
      </c>
      <c r="D29" s="380">
        <v>0</v>
      </c>
      <c r="E29" s="380">
        <v>0</v>
      </c>
      <c r="F29" s="381">
        <v>0</v>
      </c>
      <c r="G29" s="442" t="e">
        <f>'Forecast Assumptions 1'!#REF!*'Forecast Assumptions 1'!#REF!</f>
        <v>#REF!</v>
      </c>
      <c r="H29" s="364" t="e">
        <f>'Forecast Assumptions 1'!#REF!*'Forecast Assumptions 1'!#REF!</f>
        <v>#REF!</v>
      </c>
    </row>
    <row r="30" spans="2:15" ht="13.5" thickTop="1" thickBot="1">
      <c r="B30" s="333" t="s">
        <v>393</v>
      </c>
      <c r="C30" s="372">
        <v>0</v>
      </c>
      <c r="D30" s="372">
        <v>0</v>
      </c>
      <c r="E30" s="372">
        <v>0</v>
      </c>
      <c r="F30" s="373">
        <v>0</v>
      </c>
      <c r="G30" s="437" t="e">
        <f t="shared" ref="C30:H31" si="4">SUM(G23:G29)</f>
        <v>#REF!</v>
      </c>
      <c r="H30" s="342" t="e">
        <f t="shared" si="4"/>
        <v>#REF!</v>
      </c>
    </row>
    <row r="31" spans="2:15" ht="13.5" thickTop="1" thickBot="1">
      <c r="B31" s="341" t="s">
        <v>394</v>
      </c>
      <c r="C31" s="452">
        <f t="shared" si="4"/>
        <v>0</v>
      </c>
      <c r="D31" s="452">
        <f t="shared" si="4"/>
        <v>0</v>
      </c>
      <c r="E31" s="452">
        <f t="shared" si="4"/>
        <v>0</v>
      </c>
      <c r="F31" s="453">
        <f t="shared" si="4"/>
        <v>0</v>
      </c>
    </row>
    <row r="32" spans="2:15" ht="12.75" thickBot="1">
      <c r="B32" s="325"/>
      <c r="G32" s="385"/>
      <c r="H32" s="386"/>
      <c r="J32" s="387">
        <f>D27+J33+D28+D36+D37</f>
        <v>0</v>
      </c>
    </row>
    <row r="33" spans="2:15">
      <c r="B33" s="320" t="s">
        <v>395</v>
      </c>
      <c r="C33" s="385"/>
      <c r="D33" s="385"/>
      <c r="E33" s="385"/>
      <c r="F33" s="386"/>
      <c r="G33" s="438">
        <v>0</v>
      </c>
      <c r="H33" s="366">
        <v>0</v>
      </c>
    </row>
    <row r="34" spans="2:15">
      <c r="B34" s="321" t="s">
        <v>113</v>
      </c>
      <c r="C34" s="365">
        <v>0</v>
      </c>
      <c r="D34" s="365">
        <v>0</v>
      </c>
      <c r="E34" s="365">
        <v>0</v>
      </c>
      <c r="F34" s="366">
        <v>0</v>
      </c>
      <c r="G34" s="438"/>
      <c r="H34" s="366"/>
    </row>
    <row r="35" spans="2:15">
      <c r="B35" s="321" t="s">
        <v>513</v>
      </c>
      <c r="C35" s="365"/>
      <c r="D35" s="365"/>
      <c r="E35" s="365">
        <v>0</v>
      </c>
      <c r="F35" s="366">
        <v>0</v>
      </c>
      <c r="G35" s="439"/>
      <c r="H35" s="322"/>
    </row>
    <row r="36" spans="2:15">
      <c r="B36" s="326" t="s">
        <v>499</v>
      </c>
      <c r="C36" s="370">
        <v>0</v>
      </c>
      <c r="D36" s="370">
        <v>0</v>
      </c>
      <c r="E36" s="370">
        <v>0</v>
      </c>
      <c r="F36" s="371">
        <v>0</v>
      </c>
      <c r="G36" s="440"/>
      <c r="H36" s="359"/>
    </row>
    <row r="37" spans="2:15" ht="12.75" thickBot="1">
      <c r="B37" s="324" t="s">
        <v>501</v>
      </c>
      <c r="C37" s="370">
        <v>0</v>
      </c>
      <c r="D37" s="380">
        <v>0</v>
      </c>
      <c r="E37" s="380">
        <v>0</v>
      </c>
      <c r="F37" s="381">
        <v>0</v>
      </c>
      <c r="G37" s="400"/>
      <c r="H37" s="323"/>
      <c r="J37" s="387"/>
      <c r="K37" s="397"/>
    </row>
    <row r="38" spans="2:15" ht="13.5" thickTop="1" thickBot="1">
      <c r="B38" s="354" t="s">
        <v>508</v>
      </c>
      <c r="C38" s="458">
        <v>0</v>
      </c>
      <c r="D38" s="372">
        <v>0</v>
      </c>
      <c r="E38" s="372">
        <v>0</v>
      </c>
      <c r="F38" s="373">
        <v>0</v>
      </c>
      <c r="G38" s="441">
        <f t="shared" ref="F38:H39" si="5">SUM(G33:G37)</f>
        <v>0</v>
      </c>
      <c r="H38" s="362">
        <f t="shared" si="5"/>
        <v>0</v>
      </c>
    </row>
    <row r="39" spans="2:15" ht="13.5" thickTop="1" thickBot="1">
      <c r="B39" s="361" t="s">
        <v>396</v>
      </c>
      <c r="C39" s="459">
        <f>SUM(C34:C38)</f>
        <v>0</v>
      </c>
      <c r="D39" s="459">
        <f>SUM(D34:D38)</f>
        <v>0</v>
      </c>
      <c r="E39" s="459">
        <f>SUM(E34:E38)</f>
        <v>0</v>
      </c>
      <c r="F39" s="460">
        <f t="shared" si="5"/>
        <v>0</v>
      </c>
      <c r="G39" s="437" t="e">
        <f t="shared" ref="D39:H40" si="6">G30+G38</f>
        <v>#REF!</v>
      </c>
      <c r="H39" s="342" t="e">
        <f t="shared" si="6"/>
        <v>#REF!</v>
      </c>
    </row>
    <row r="40" spans="2:15" ht="12.75" thickBot="1">
      <c r="B40" s="341" t="s">
        <v>397</v>
      </c>
      <c r="C40" s="452">
        <f>C31+C39</f>
        <v>0</v>
      </c>
      <c r="D40" s="452">
        <f t="shared" si="6"/>
        <v>0</v>
      </c>
      <c r="E40" s="452">
        <f>E31+E39</f>
        <v>0</v>
      </c>
      <c r="F40" s="453">
        <f t="shared" si="6"/>
        <v>0</v>
      </c>
    </row>
    <row r="41" spans="2:15" ht="12.75" thickBot="1">
      <c r="B41" s="325"/>
      <c r="G41" s="385"/>
      <c r="H41" s="386"/>
    </row>
    <row r="42" spans="2:15">
      <c r="B42" s="320" t="s">
        <v>76</v>
      </c>
      <c r="C42" s="385"/>
      <c r="D42" s="385"/>
      <c r="E42" s="385"/>
      <c r="F42" s="386"/>
      <c r="G42" s="399">
        <v>0</v>
      </c>
      <c r="H42" s="322">
        <v>0</v>
      </c>
    </row>
    <row r="43" spans="2:15">
      <c r="B43" s="321" t="s">
        <v>507</v>
      </c>
      <c r="C43" s="365">
        <v>0</v>
      </c>
      <c r="D43" s="365">
        <v>0</v>
      </c>
      <c r="E43" s="365">
        <v>0</v>
      </c>
      <c r="F43" s="366">
        <v>0</v>
      </c>
      <c r="G43" s="435">
        <v>0</v>
      </c>
      <c r="H43" s="359">
        <v>0</v>
      </c>
    </row>
    <row r="44" spans="2:15" ht="12.75" thickBot="1">
      <c r="B44" s="358" t="s">
        <v>176</v>
      </c>
      <c r="C44" s="378">
        <v>0</v>
      </c>
      <c r="D44" s="378">
        <v>0</v>
      </c>
      <c r="E44" s="378">
        <v>0</v>
      </c>
      <c r="F44" s="379">
        <v>0</v>
      </c>
      <c r="G44" s="400">
        <v>0</v>
      </c>
      <c r="H44" s="323">
        <v>0</v>
      </c>
    </row>
    <row r="45" spans="2:15" ht="13.5" thickTop="1" thickBot="1">
      <c r="B45" s="333" t="s">
        <v>357</v>
      </c>
      <c r="C45" s="372">
        <v>0</v>
      </c>
      <c r="D45" s="372">
        <v>0</v>
      </c>
      <c r="E45" s="372">
        <v>0</v>
      </c>
      <c r="F45" s="373">
        <v>0</v>
      </c>
      <c r="G45" s="436">
        <f t="shared" ref="E45:H46" si="7">SUM(G42:G44)</f>
        <v>0</v>
      </c>
      <c r="H45" s="344">
        <f t="shared" si="7"/>
        <v>0</v>
      </c>
    </row>
    <row r="46" spans="2:15" s="388" customFormat="1" ht="13.5" thickTop="1" thickBot="1">
      <c r="B46" s="343" t="s">
        <v>398</v>
      </c>
      <c r="C46" s="461">
        <f>SUM(C43:C45)</f>
        <v>0</v>
      </c>
      <c r="D46" s="461">
        <f>SUM(D43:D45)</f>
        <v>0</v>
      </c>
      <c r="E46" s="461">
        <f t="shared" si="7"/>
        <v>0</v>
      </c>
      <c r="F46" s="462">
        <f t="shared" si="7"/>
        <v>0</v>
      </c>
      <c r="G46" s="437" t="e">
        <f t="shared" ref="C46:H47" si="8">G45+G39</f>
        <v>#REF!</v>
      </c>
      <c r="H46" s="342" t="e">
        <f t="shared" si="8"/>
        <v>#REF!</v>
      </c>
      <c r="J46" s="325"/>
      <c r="K46" s="394"/>
      <c r="L46" s="394"/>
      <c r="M46" s="394"/>
      <c r="N46" s="394"/>
      <c r="O46" s="394"/>
    </row>
    <row r="47" spans="2:15" ht="12.75" thickBot="1">
      <c r="B47" s="345" t="s">
        <v>399</v>
      </c>
      <c r="C47" s="452">
        <f t="shared" si="8"/>
        <v>0</v>
      </c>
      <c r="D47" s="452">
        <f t="shared" si="8"/>
        <v>0</v>
      </c>
      <c r="E47" s="452">
        <f t="shared" si="8"/>
        <v>0</v>
      </c>
      <c r="F47" s="453">
        <f t="shared" si="8"/>
        <v>0</v>
      </c>
      <c r="G47" s="388"/>
      <c r="H47" s="388"/>
      <c r="J47" s="387"/>
    </row>
    <row r="48" spans="2:15" ht="12.75" thickBot="1">
      <c r="B48" s="388"/>
      <c r="C48" s="388"/>
      <c r="D48" s="388"/>
      <c r="E48" s="388"/>
      <c r="F48" s="388"/>
      <c r="G48" s="346" t="e">
        <f t="shared" ref="C48:H49" si="9">G46-G20</f>
        <v>#REF!</v>
      </c>
      <c r="H48" s="347" t="e">
        <f t="shared" si="9"/>
        <v>#REF!</v>
      </c>
      <c r="J48" s="388"/>
      <c r="K48" s="398"/>
      <c r="L48" s="398"/>
      <c r="M48" s="398"/>
      <c r="N48" s="398"/>
      <c r="O48" s="398"/>
    </row>
    <row r="49" spans="2:12" ht="12.75" thickBot="1">
      <c r="B49" s="331" t="s">
        <v>400</v>
      </c>
      <c r="C49" s="376">
        <f t="shared" si="9"/>
        <v>0</v>
      </c>
      <c r="D49" s="376">
        <f t="shared" si="9"/>
        <v>0</v>
      </c>
      <c r="E49" s="376">
        <f t="shared" si="9"/>
        <v>0</v>
      </c>
      <c r="F49" s="376">
        <f t="shared" si="9"/>
        <v>0</v>
      </c>
      <c r="L49" s="405"/>
    </row>
  </sheetData>
  <protectedRanges>
    <protectedRange sqref="C4:F4" name="Range1_1_1"/>
  </protectedRange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D6E2-ED0E-4E3D-9E02-D9222815C103}">
  <dimension ref="B2:P39"/>
  <sheetViews>
    <sheetView showGridLines="0" zoomScaleNormal="100" workbookViewId="0">
      <selection activeCell="H23" sqref="H23"/>
    </sheetView>
  </sheetViews>
  <sheetFormatPr defaultRowHeight="12"/>
  <cols>
    <col min="1" max="1" width="4.77734375" style="425" customWidth="1"/>
    <col min="2" max="2" width="31.44140625" style="316" bestFit="1" customWidth="1"/>
    <col min="3" max="5" width="9.88671875" style="425" bestFit="1" customWidth="1"/>
    <col min="6" max="7" width="9.88671875" style="425" hidden="1" customWidth="1"/>
    <col min="8" max="8" width="9.88671875" style="425" bestFit="1" customWidth="1"/>
    <col min="9" max="9" width="21" style="425" bestFit="1" customWidth="1"/>
    <col min="10" max="10" width="8.88671875" style="425"/>
    <col min="11" max="11" width="9.109375" style="425" bestFit="1" customWidth="1"/>
    <col min="12" max="12" width="10" style="425" bestFit="1" customWidth="1"/>
    <col min="13" max="16384" width="8.88671875" style="425"/>
  </cols>
  <sheetData>
    <row r="2" spans="2:12">
      <c r="B2" s="315" t="s">
        <v>496</v>
      </c>
      <c r="C2" s="424"/>
      <c r="D2" s="424"/>
      <c r="E2" s="424"/>
      <c r="F2" s="424"/>
      <c r="G2" s="424"/>
    </row>
    <row r="3" spans="2:12" ht="12.75" thickBot="1">
      <c r="B3" s="315" t="str">
        <f>'First View'!B3</f>
        <v>Aquatech</v>
      </c>
      <c r="F3" s="356" t="s">
        <v>441</v>
      </c>
      <c r="G3" s="356" t="s">
        <v>441</v>
      </c>
    </row>
    <row r="4" spans="2:12">
      <c r="B4" s="472">
        <f>'First View'!B5</f>
        <v>45505</v>
      </c>
      <c r="C4" s="317" t="s">
        <v>434</v>
      </c>
      <c r="D4" s="317" t="s">
        <v>434</v>
      </c>
      <c r="E4" s="317" t="s">
        <v>434</v>
      </c>
      <c r="F4" s="447"/>
      <c r="G4" s="447"/>
    </row>
    <row r="5" spans="2:12" ht="12.75" thickBot="1">
      <c r="B5" s="318" t="s">
        <v>261</v>
      </c>
      <c r="C5" s="481" t="str">
        <f>'First View'!D6</f>
        <v>2022</v>
      </c>
      <c r="D5" s="481" t="str">
        <f>'First View'!E6</f>
        <v>2023</v>
      </c>
      <c r="E5" s="481" t="str">
        <f>'First View'!F6</f>
        <v>2024</v>
      </c>
      <c r="F5" s="447"/>
      <c r="G5" s="447"/>
    </row>
    <row r="6" spans="2:12" ht="11.25" thickBot="1">
      <c r="B6" s="425"/>
    </row>
    <row r="7" spans="2:12" s="325" customFormat="1" ht="12.75" thickBot="1">
      <c r="B7" s="350" t="s">
        <v>401</v>
      </c>
      <c r="C7" s="422"/>
      <c r="D7" s="426"/>
      <c r="E7" s="427"/>
      <c r="F7" s="426"/>
      <c r="G7" s="427"/>
    </row>
    <row r="8" spans="2:12">
      <c r="B8" s="390" t="s">
        <v>383</v>
      </c>
      <c r="C8" s="391">
        <f>'First View'!D104</f>
        <v>0</v>
      </c>
      <c r="D8" s="391">
        <f>'First View'!E104</f>
        <v>0</v>
      </c>
      <c r="E8" s="392">
        <f>'First View'!F104</f>
        <v>0</v>
      </c>
      <c r="F8" s="448">
        <f>'First View'!G104</f>
        <v>0</v>
      </c>
      <c r="G8" s="392">
        <f>'First View'!H104</f>
        <v>0</v>
      </c>
    </row>
    <row r="9" spans="2:12">
      <c r="B9" s="389" t="s">
        <v>516</v>
      </c>
      <c r="C9" s="365">
        <f>'Fixed Assets'!D41</f>
        <v>0</v>
      </c>
      <c r="D9" s="365">
        <f>'Fixed Assets'!E41</f>
        <v>0</v>
      </c>
      <c r="E9" s="366">
        <f>'Fixed Assets'!F41</f>
        <v>0</v>
      </c>
      <c r="F9" s="438">
        <v>0</v>
      </c>
      <c r="G9" s="366">
        <f>'Fixed Assets'!G32</f>
        <v>0</v>
      </c>
      <c r="J9" s="428"/>
      <c r="K9" s="428"/>
      <c r="L9" s="428"/>
    </row>
    <row r="10" spans="2:12">
      <c r="B10" s="389" t="s">
        <v>517</v>
      </c>
      <c r="C10" s="365">
        <f>-'First View'!D73</f>
        <v>0</v>
      </c>
      <c r="D10" s="365">
        <f>-'First View'!E73</f>
        <v>0</v>
      </c>
      <c r="E10" s="365">
        <f>-'First View'!F73</f>
        <v>0</v>
      </c>
      <c r="F10" s="438"/>
      <c r="G10" s="366"/>
      <c r="J10" s="428"/>
      <c r="K10" s="428"/>
      <c r="L10" s="428"/>
    </row>
    <row r="11" spans="2:12">
      <c r="B11" s="327" t="s">
        <v>518</v>
      </c>
      <c r="C11" s="370">
        <f>'Balance Sheet'!K24*-1</f>
        <v>0</v>
      </c>
      <c r="D11" s="370">
        <f>'Balance Sheet'!L24*-1</f>
        <v>0</v>
      </c>
      <c r="E11" s="371">
        <f>'Balance Sheet'!M24*-1</f>
        <v>0</v>
      </c>
      <c r="F11" s="413">
        <v>0</v>
      </c>
      <c r="G11" s="371">
        <f>-('Balance Sheet'!H8-'Balance Sheet'!G8)</f>
        <v>0</v>
      </c>
    </row>
    <row r="12" spans="2:12">
      <c r="B12" s="327" t="s">
        <v>529</v>
      </c>
      <c r="C12" s="370">
        <f>'Balance Sheet'!K25*-1</f>
        <v>0</v>
      </c>
      <c r="D12" s="370">
        <f>'Balance Sheet'!L25*-1</f>
        <v>0</v>
      </c>
      <c r="E12" s="371">
        <f>'Balance Sheet'!M25*-1</f>
        <v>0</v>
      </c>
      <c r="F12" s="413">
        <v>0</v>
      </c>
      <c r="G12" s="371">
        <f>'Balance Sheet'!H23-'Balance Sheet'!G23</f>
        <v>0</v>
      </c>
    </row>
    <row r="13" spans="2:12" ht="12.75" thickBot="1">
      <c r="B13" s="393" t="s">
        <v>528</v>
      </c>
      <c r="C13" s="372">
        <f>'Balance Sheet'!K26+'Balance Sheet'!K27</f>
        <v>0</v>
      </c>
      <c r="D13" s="372">
        <f>'Balance Sheet'!L26+'Balance Sheet'!L27</f>
        <v>0</v>
      </c>
      <c r="E13" s="373">
        <f>'Balance Sheet'!M26+'Balance Sheet'!M27</f>
        <v>0</v>
      </c>
      <c r="F13" s="418">
        <v>0</v>
      </c>
      <c r="G13" s="373"/>
    </row>
    <row r="14" spans="2:12" ht="13.5" thickTop="1" thickBot="1">
      <c r="B14" s="355" t="s">
        <v>402</v>
      </c>
      <c r="C14" s="374">
        <f>SUM(C8:C13)</f>
        <v>0</v>
      </c>
      <c r="D14" s="374">
        <f>SUM(D8:D13)</f>
        <v>0</v>
      </c>
      <c r="E14" s="375">
        <f>SUM(E8:E13)</f>
        <v>0</v>
      </c>
      <c r="F14" s="419">
        <f>SUM(F9:F13)</f>
        <v>0</v>
      </c>
      <c r="G14" s="375">
        <f>SUM(G9:G13)</f>
        <v>0</v>
      </c>
    </row>
    <row r="15" spans="2:12" ht="11.25" thickBot="1">
      <c r="B15" s="425"/>
      <c r="C15" s="428"/>
      <c r="D15" s="428"/>
      <c r="E15" s="428"/>
      <c r="F15" s="428"/>
      <c r="G15" s="428"/>
    </row>
    <row r="16" spans="2:12" s="325" customFormat="1">
      <c r="B16" s="350" t="s">
        <v>403</v>
      </c>
      <c r="C16" s="429"/>
      <c r="D16" s="383"/>
      <c r="E16" s="384"/>
      <c r="F16" s="383"/>
      <c r="G16" s="384"/>
    </row>
    <row r="17" spans="2:13">
      <c r="B17" s="324" t="s">
        <v>519</v>
      </c>
      <c r="C17" s="370">
        <f>-'Fixed Assets'!D23</f>
        <v>0</v>
      </c>
      <c r="D17" s="370">
        <f>-'Fixed Assets'!E23</f>
        <v>0</v>
      </c>
      <c r="E17" s="371">
        <f>'Fixed Assets'!F23</f>
        <v>0</v>
      </c>
      <c r="F17" s="413">
        <v>0</v>
      </c>
      <c r="G17" s="371">
        <f>'Fixed Assets'!G23*-1</f>
        <v>0</v>
      </c>
    </row>
    <row r="18" spans="2:13" ht="12.75" thickBot="1">
      <c r="B18" s="333" t="s">
        <v>520</v>
      </c>
      <c r="C18" s="372">
        <f>'Fixed Assets'!D32-'Fixed Assets'!K31-C10</f>
        <v>0</v>
      </c>
      <c r="D18" s="372">
        <f>'Fixed Assets'!E32-'Fixed Assets'!L31-D10</f>
        <v>0</v>
      </c>
      <c r="E18" s="372">
        <f>'Fixed Assets'!F32-'Fixed Assets'!M31-E10</f>
        <v>0</v>
      </c>
      <c r="F18" s="418">
        <v>0</v>
      </c>
      <c r="G18" s="373">
        <v>0</v>
      </c>
    </row>
    <row r="19" spans="2:13" ht="13.5" thickTop="1" thickBot="1">
      <c r="B19" s="355" t="s">
        <v>404</v>
      </c>
      <c r="C19" s="374">
        <f>SUM(C17:C18)</f>
        <v>0</v>
      </c>
      <c r="D19" s="374">
        <f>SUM(D17:D18)</f>
        <v>0</v>
      </c>
      <c r="E19" s="375">
        <f t="shared" ref="E19" si="0">SUM(E17:E18)</f>
        <v>0</v>
      </c>
      <c r="F19" s="419">
        <f>F17</f>
        <v>0</v>
      </c>
      <c r="G19" s="375">
        <f>G17</f>
        <v>0</v>
      </c>
    </row>
    <row r="20" spans="2:13" ht="12.75" thickBot="1">
      <c r="C20" s="428"/>
      <c r="D20" s="428"/>
      <c r="E20" s="428"/>
      <c r="F20" s="428"/>
      <c r="G20" s="428"/>
    </row>
    <row r="21" spans="2:13" s="325" customFormat="1">
      <c r="B21" s="350" t="s">
        <v>405</v>
      </c>
      <c r="C21" s="429"/>
      <c r="D21" s="383"/>
      <c r="E21" s="384"/>
      <c r="F21" s="383"/>
      <c r="G21" s="384"/>
      <c r="I21" s="350" t="s">
        <v>113</v>
      </c>
      <c r="J21" s="430">
        <v>2021</v>
      </c>
      <c r="K21" s="430">
        <v>2022</v>
      </c>
      <c r="L21" s="430">
        <v>2023</v>
      </c>
      <c r="M21" s="431">
        <v>2024</v>
      </c>
    </row>
    <row r="22" spans="2:13">
      <c r="B22" s="352" t="s">
        <v>521</v>
      </c>
      <c r="C22" s="473">
        <v>0</v>
      </c>
      <c r="D22" s="473">
        <v>0</v>
      </c>
      <c r="E22" s="474">
        <v>0</v>
      </c>
      <c r="F22" s="413">
        <v>0</v>
      </c>
      <c r="G22" s="371">
        <v>0</v>
      </c>
      <c r="I22" s="352" t="str">
        <f>'Balance Sheet'!B27</f>
        <v>Bank Loans &amp; Overdrafts</v>
      </c>
      <c r="J22" s="370">
        <f>'Balance Sheet'!C27</f>
        <v>0</v>
      </c>
      <c r="K22" s="370">
        <f>'Balance Sheet'!D27</f>
        <v>0</v>
      </c>
      <c r="L22" s="370">
        <f>'Balance Sheet'!E27</f>
        <v>0</v>
      </c>
      <c r="M22" s="371">
        <f>'Balance Sheet'!F27</f>
        <v>0</v>
      </c>
    </row>
    <row r="23" spans="2:13">
      <c r="B23" s="352" t="s">
        <v>522</v>
      </c>
      <c r="C23" s="473">
        <v>0</v>
      </c>
      <c r="D23" s="473">
        <v>0</v>
      </c>
      <c r="E23" s="474">
        <v>0</v>
      </c>
      <c r="F23" s="413"/>
      <c r="G23" s="371"/>
      <c r="I23" s="352" t="str">
        <f>'Balance Sheet'!B28</f>
        <v>Hire Purchase Contracts</v>
      </c>
      <c r="J23" s="370">
        <f>'Balance Sheet'!C28</f>
        <v>0</v>
      </c>
      <c r="K23" s="370">
        <f>'Balance Sheet'!D28</f>
        <v>0</v>
      </c>
      <c r="L23" s="370">
        <f>'Balance Sheet'!E28</f>
        <v>0</v>
      </c>
      <c r="M23" s="371">
        <f>'Balance Sheet'!F28</f>
        <v>0</v>
      </c>
    </row>
    <row r="24" spans="2:13">
      <c r="B24" s="352" t="s">
        <v>523</v>
      </c>
      <c r="C24" s="370">
        <f>'Balance Sheet'!D43-'Balance Sheet'!C43</f>
        <v>0</v>
      </c>
      <c r="D24" s="370">
        <f>'Balance Sheet'!E43-'Balance Sheet'!D43</f>
        <v>0</v>
      </c>
      <c r="E24" s="371">
        <f>'Balance Sheet'!F43-'Balance Sheet'!E43</f>
        <v>0</v>
      </c>
      <c r="F24" s="413"/>
      <c r="G24" s="371"/>
      <c r="I24" s="352" t="str">
        <f>'Balance Sheet'!B29</f>
        <v>Other Loans</v>
      </c>
      <c r="J24" s="370">
        <f>'Balance Sheet'!C29</f>
        <v>0</v>
      </c>
      <c r="K24" s="370">
        <f>'Balance Sheet'!D29</f>
        <v>0</v>
      </c>
      <c r="L24" s="370">
        <f>'Balance Sheet'!E29</f>
        <v>0</v>
      </c>
      <c r="M24" s="371">
        <f>'Balance Sheet'!F29</f>
        <v>0</v>
      </c>
    </row>
    <row r="25" spans="2:13" ht="12.75" thickBot="1">
      <c r="B25" s="352" t="s">
        <v>368</v>
      </c>
      <c r="C25" s="370">
        <f>-('Balance Sheet'!C45+'First View'!D104-'Balance Sheet'!D45)</f>
        <v>0</v>
      </c>
      <c r="D25" s="370">
        <f>-('Balance Sheet'!D45+'First View'!E104-'Balance Sheet'!E45)</f>
        <v>0</v>
      </c>
      <c r="E25" s="371">
        <f>-('Balance Sheet'!E45+'First View'!F104-'Balance Sheet'!F45)</f>
        <v>0</v>
      </c>
      <c r="F25" s="413">
        <v>0</v>
      </c>
      <c r="G25" s="371">
        <v>0</v>
      </c>
      <c r="I25" s="352" t="str">
        <f>'Balance Sheet'!B34</f>
        <v>Debt</v>
      </c>
      <c r="J25" s="370">
        <f>'Balance Sheet'!C34</f>
        <v>0</v>
      </c>
      <c r="K25" s="370">
        <f>'Balance Sheet'!D34</f>
        <v>0</v>
      </c>
      <c r="L25" s="370">
        <f>'Balance Sheet'!E34</f>
        <v>0</v>
      </c>
      <c r="M25" s="371">
        <f>'Balance Sheet'!F34</f>
        <v>0</v>
      </c>
    </row>
    <row r="26" spans="2:13" ht="13.5" thickTop="1" thickBot="1">
      <c r="B26" s="415" t="s">
        <v>406</v>
      </c>
      <c r="C26" s="416">
        <f>SUM(C22:C25)</f>
        <v>0</v>
      </c>
      <c r="D26" s="416">
        <f>SUM(D22:D25)</f>
        <v>0</v>
      </c>
      <c r="E26" s="417">
        <f>SUM(E22:E25)</f>
        <v>0</v>
      </c>
      <c r="F26" s="414">
        <f>SUM(F22:F25)</f>
        <v>0</v>
      </c>
      <c r="G26" s="382">
        <f>SUM(G22:G25)</f>
        <v>0</v>
      </c>
      <c r="I26" s="352" t="str">
        <f>'Balance Sheet'!B35</f>
        <v>BBL Loan</v>
      </c>
      <c r="J26" s="370">
        <f>'Balance Sheet'!C35</f>
        <v>0</v>
      </c>
      <c r="K26" s="370">
        <f>'Balance Sheet'!D35</f>
        <v>0</v>
      </c>
      <c r="L26" s="370">
        <f>'Balance Sheet'!E35</f>
        <v>0</v>
      </c>
      <c r="M26" s="371">
        <f>'Balance Sheet'!F35</f>
        <v>0</v>
      </c>
    </row>
    <row r="27" spans="2:13" ht="12.75" thickBot="1">
      <c r="B27" s="425"/>
      <c r="I27" s="434" t="str">
        <f>'Balance Sheet'!B36</f>
        <v>Hire Purchase Contracts</v>
      </c>
      <c r="J27" s="372">
        <f>'Balance Sheet'!C36</f>
        <v>0</v>
      </c>
      <c r="K27" s="372">
        <f>'Balance Sheet'!D36</f>
        <v>0</v>
      </c>
      <c r="L27" s="372">
        <f>'Balance Sheet'!E36</f>
        <v>0</v>
      </c>
      <c r="M27" s="373">
        <f>'Balance Sheet'!F36</f>
        <v>0</v>
      </c>
    </row>
    <row r="28" spans="2:13" ht="13.5" thickTop="1" thickBot="1">
      <c r="B28" s="402" t="s">
        <v>407</v>
      </c>
      <c r="C28" s="403">
        <f>C14+C19+C26</f>
        <v>0</v>
      </c>
      <c r="D28" s="403">
        <f>D14+D19+D26</f>
        <v>0</v>
      </c>
      <c r="E28" s="404">
        <f>E14+E19+E26</f>
        <v>0</v>
      </c>
      <c r="F28" s="450">
        <f>F8+F14+F19+F26</f>
        <v>0</v>
      </c>
      <c r="G28" s="404">
        <f>G8+G14+G19+G26</f>
        <v>0</v>
      </c>
      <c r="I28" s="433" t="s">
        <v>3</v>
      </c>
      <c r="J28" s="374">
        <f>SUM(J22:J27)</f>
        <v>0</v>
      </c>
      <c r="K28" s="374">
        <f>SUM(K22:K27)</f>
        <v>0</v>
      </c>
      <c r="L28" s="374">
        <f>SUM(L22:L27)</f>
        <v>0</v>
      </c>
      <c r="M28" s="374">
        <f>SUM(M22:M27)</f>
        <v>0</v>
      </c>
    </row>
    <row r="29" spans="2:13" ht="12.75" thickBot="1"/>
    <row r="30" spans="2:13">
      <c r="B30" s="469" t="s">
        <v>251</v>
      </c>
      <c r="C30" s="470">
        <f>'Balance Sheet'!C8</f>
        <v>0</v>
      </c>
      <c r="D30" s="470">
        <f>'Balance Sheet'!D8</f>
        <v>0</v>
      </c>
      <c r="E30" s="471">
        <f>'Balance Sheet'!E8</f>
        <v>0</v>
      </c>
      <c r="F30" s="448">
        <f>'Balance Sheet'!F8</f>
        <v>0</v>
      </c>
      <c r="G30" s="392"/>
    </row>
    <row r="31" spans="2:13">
      <c r="B31" s="466" t="s">
        <v>524</v>
      </c>
      <c r="C31" s="467">
        <f>'Balance Sheet'!D8</f>
        <v>0</v>
      </c>
      <c r="D31" s="467">
        <f>'Balance Sheet'!E8</f>
        <v>0</v>
      </c>
      <c r="E31" s="468">
        <f>'Balance Sheet'!F8</f>
        <v>0</v>
      </c>
      <c r="F31" s="449">
        <f>'Balance Sheet'!G7</f>
        <v>0</v>
      </c>
      <c r="G31" s="432"/>
      <c r="K31" s="428"/>
      <c r="L31" s="428"/>
      <c r="M31" s="428"/>
    </row>
    <row r="32" spans="2:13" ht="12.75" thickBot="1">
      <c r="B32" s="341" t="s">
        <v>525</v>
      </c>
      <c r="C32" s="452">
        <f>C31-C30</f>
        <v>0</v>
      </c>
      <c r="D32" s="452">
        <f>D31-D30</f>
        <v>0</v>
      </c>
      <c r="E32" s="453">
        <f t="shared" ref="E32" si="1">E31-E30</f>
        <v>0</v>
      </c>
      <c r="F32" s="419"/>
      <c r="G32" s="375"/>
      <c r="K32" s="428"/>
      <c r="L32" s="428"/>
      <c r="M32" s="428"/>
    </row>
    <row r="33" spans="2:16" ht="12.75" thickBot="1">
      <c r="C33" s="428"/>
      <c r="D33" s="428">
        <v>0</v>
      </c>
      <c r="E33" s="428">
        <v>0</v>
      </c>
      <c r="K33" s="428"/>
      <c r="M33" s="428"/>
    </row>
    <row r="34" spans="2:16" s="325" customFormat="1" ht="12.75" thickBot="1">
      <c r="B34" s="331" t="s">
        <v>400</v>
      </c>
      <c r="C34" s="376">
        <f>C28-C32</f>
        <v>0</v>
      </c>
      <c r="D34" s="376">
        <f>D28-D32</f>
        <v>0</v>
      </c>
      <c r="E34" s="377">
        <f t="shared" ref="E34:G34" si="2">E28-E32</f>
        <v>0</v>
      </c>
      <c r="F34" s="463">
        <f t="shared" si="2"/>
        <v>0</v>
      </c>
      <c r="G34" s="346">
        <f t="shared" si="2"/>
        <v>0</v>
      </c>
      <c r="H34" s="330"/>
      <c r="I34" s="330"/>
      <c r="L34" s="394"/>
      <c r="M34" s="405"/>
      <c r="N34" s="394"/>
      <c r="O34" s="394"/>
      <c r="P34" s="394"/>
    </row>
    <row r="35" spans="2:16">
      <c r="K35" s="428"/>
    </row>
    <row r="36" spans="2:16">
      <c r="K36" s="428"/>
    </row>
    <row r="37" spans="2:16">
      <c r="C37" s="428"/>
      <c r="K37" s="428"/>
    </row>
    <row r="38" spans="2:16">
      <c r="C38" s="428"/>
      <c r="K38" s="428"/>
    </row>
    <row r="39" spans="2:16">
      <c r="K39" s="428"/>
    </row>
  </sheetData>
  <protectedRanges>
    <protectedRange sqref="C4:E4" name="Range1_1_1"/>
  </protectedRange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90F0-EB0C-4577-97BA-E0A5BEE5F6E5}">
  <sheetPr>
    <tabColor rgb="FFFFC000"/>
  </sheetPr>
  <dimension ref="A1"/>
  <sheetViews>
    <sheetView workbookViewId="0">
      <selection activeCell="L36" sqref="L36"/>
    </sheetView>
  </sheetViews>
  <sheetFormatPr defaultRowHeight="15.75"/>
  <sheetData>
    <row r="1" spans="1:1">
      <c r="A1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A1FC-D80B-4827-B3CB-9B0AE0CC02EE}">
  <dimension ref="B2:F165"/>
  <sheetViews>
    <sheetView showGridLines="0" topLeftCell="A38" workbookViewId="0">
      <selection activeCell="F91" sqref="F91"/>
    </sheetView>
  </sheetViews>
  <sheetFormatPr defaultRowHeight="15.75"/>
  <cols>
    <col min="1" max="1" width="8.88671875" style="166"/>
    <col min="2" max="2" width="31.44140625" style="316" bestFit="1" customWidth="1"/>
    <col min="3" max="5" width="8.21875" style="316" customWidth="1"/>
    <col min="6" max="6" width="8.21875" style="892" customWidth="1"/>
    <col min="7" max="16384" width="8.88671875" style="166"/>
  </cols>
  <sheetData>
    <row r="2" spans="2:6">
      <c r="B2" s="315" t="s">
        <v>667</v>
      </c>
    </row>
    <row r="3" spans="2:6" ht="16.5" thickBot="1">
      <c r="B3" s="315" t="str">
        <f>'First View'!B3</f>
        <v>Aquatech</v>
      </c>
    </row>
    <row r="4" spans="2:6">
      <c r="B4" s="472">
        <v>45901</v>
      </c>
      <c r="C4" s="566" t="s">
        <v>434</v>
      </c>
      <c r="D4" s="566" t="s">
        <v>434</v>
      </c>
      <c r="E4" s="566" t="s">
        <v>434</v>
      </c>
      <c r="F4" s="906" t="s">
        <v>434</v>
      </c>
    </row>
    <row r="5" spans="2:6" ht="16.5" thickBot="1">
      <c r="B5" s="318" t="s">
        <v>261</v>
      </c>
      <c r="C5" s="902" t="s">
        <v>438</v>
      </c>
      <c r="D5" s="902" t="s">
        <v>439</v>
      </c>
      <c r="E5" s="902" t="s">
        <v>440</v>
      </c>
      <c r="F5" s="907" t="s">
        <v>666</v>
      </c>
    </row>
    <row r="6" spans="2:6" ht="16.5" thickBot="1"/>
    <row r="7" spans="2:6">
      <c r="B7" s="816" t="s">
        <v>302</v>
      </c>
      <c r="C7" s="817"/>
      <c r="D7" s="817"/>
      <c r="E7" s="817"/>
      <c r="F7" s="818"/>
    </row>
    <row r="8" spans="2:6">
      <c r="B8" s="591" t="s">
        <v>443</v>
      </c>
      <c r="C8" s="780">
        <f>IFERROR(('First View'!D9/'First View'!C9)-1,0)</f>
        <v>0</v>
      </c>
      <c r="D8" s="780">
        <f>IFERROR(('First View'!E9/'First View'!D9)-1,0)</f>
        <v>0</v>
      </c>
      <c r="E8" s="780">
        <f>IFERROR(('First View'!F9/'First View'!E9)-1,0)</f>
        <v>0</v>
      </c>
      <c r="F8" s="908">
        <f>AVERAGE(C8:E8)</f>
        <v>0</v>
      </c>
    </row>
    <row r="9" spans="2:6">
      <c r="B9" s="591" t="s">
        <v>662</v>
      </c>
      <c r="C9" s="780">
        <f>IFERROR(('First View'!D10/'First View'!C10)-1,0)</f>
        <v>0</v>
      </c>
      <c r="D9" s="780">
        <f>IFERROR(('First View'!E10/'First View'!D10)-1,0)</f>
        <v>0</v>
      </c>
      <c r="E9" s="780">
        <f>IFERROR(('First View'!F10/'First View'!E10)-1,0)</f>
        <v>0</v>
      </c>
      <c r="F9" s="909">
        <f t="shared" ref="F9:F14" si="0">AVERAGE(C9:E9)</f>
        <v>0</v>
      </c>
    </row>
    <row r="10" spans="2:6">
      <c r="B10" s="591" t="s">
        <v>663</v>
      </c>
      <c r="C10" s="780">
        <f>IFERROR(('First View'!D11/'First View'!C11)-1,0)</f>
        <v>0</v>
      </c>
      <c r="D10" s="780">
        <f>IFERROR(('First View'!E11/'First View'!D11)-1,0)</f>
        <v>0</v>
      </c>
      <c r="E10" s="780">
        <f>IFERROR(('First View'!F11/'First View'!E11)-1,0)</f>
        <v>0</v>
      </c>
      <c r="F10" s="909">
        <f t="shared" si="0"/>
        <v>0</v>
      </c>
    </row>
    <row r="11" spans="2:6">
      <c r="B11" s="591" t="s">
        <v>664</v>
      </c>
      <c r="C11" s="780">
        <f>IFERROR(('First View'!D12/'First View'!C12)-1,0)</f>
        <v>0</v>
      </c>
      <c r="D11" s="780">
        <f>IFERROR(('First View'!E12/'First View'!D12)-1,0)</f>
        <v>0</v>
      </c>
      <c r="E11" s="780">
        <f>IFERROR(('First View'!F12/'First View'!E12)-1,0)</f>
        <v>0</v>
      </c>
      <c r="F11" s="909">
        <f t="shared" si="0"/>
        <v>0</v>
      </c>
    </row>
    <row r="12" spans="2:6">
      <c r="B12" s="591" t="s">
        <v>665</v>
      </c>
      <c r="C12" s="780">
        <f>IFERROR(('First View'!D13/'First View'!C13)-1,0)</f>
        <v>0</v>
      </c>
      <c r="D12" s="780">
        <f>IFERROR(('First View'!E13/'First View'!D13)-1,0)</f>
        <v>0</v>
      </c>
      <c r="E12" s="780">
        <f>IFERROR(('First View'!F13/'First View'!E13)-1,0)</f>
        <v>0</v>
      </c>
      <c r="F12" s="909">
        <f t="shared" si="0"/>
        <v>0</v>
      </c>
    </row>
    <row r="13" spans="2:6" ht="16.5" thickBot="1">
      <c r="B13" s="581" t="s">
        <v>33</v>
      </c>
      <c r="C13" s="784">
        <f>IFERROR(('First View'!D14/'First View'!C14)-1,0)</f>
        <v>0</v>
      </c>
      <c r="D13" s="784">
        <f>IFERROR(('First View'!E14/'First View'!D14)-1,0)</f>
        <v>0</v>
      </c>
      <c r="E13" s="784">
        <f>IFERROR(('First View'!F14/'First View'!E14)-1,0)</f>
        <v>0</v>
      </c>
      <c r="F13" s="910">
        <f t="shared" si="0"/>
        <v>0</v>
      </c>
    </row>
    <row r="14" spans="2:6" ht="17.25" thickTop="1" thickBot="1">
      <c r="B14" s="783" t="s">
        <v>668</v>
      </c>
      <c r="C14" s="787">
        <f>IFERROR(('First View'!D16/'First View'!C16-1),0)</f>
        <v>0</v>
      </c>
      <c r="D14" s="787">
        <f>IFERROR(('First View'!E16/'First View'!D16-1),0)</f>
        <v>0</v>
      </c>
      <c r="E14" s="787">
        <f>IFERROR(('First View'!F16/'First View'!E16-1),0)</f>
        <v>0</v>
      </c>
      <c r="F14" s="911">
        <f t="shared" si="0"/>
        <v>0</v>
      </c>
    </row>
    <row r="15" spans="2:6" ht="16.5" thickBot="1"/>
    <row r="16" spans="2:6">
      <c r="B16" s="813" t="s">
        <v>445</v>
      </c>
      <c r="C16" s="814"/>
      <c r="D16" s="814"/>
      <c r="E16" s="814"/>
      <c r="F16" s="815"/>
    </row>
    <row r="17" spans="2:6">
      <c r="B17" s="591" t="s">
        <v>446</v>
      </c>
      <c r="C17" s="780">
        <f>IFERROR(('First View'!D19/'First View'!C19)-1,0)</f>
        <v>0</v>
      </c>
      <c r="D17" s="780">
        <f>IFERROR(('First View'!E19/'First View'!D19)-1,0)</f>
        <v>0</v>
      </c>
      <c r="E17" s="780">
        <f>IFERROR(('First View'!F19/'First View'!E19)-1,0)</f>
        <v>0</v>
      </c>
      <c r="F17" s="909">
        <f>AVERAGE(C17:E17)</f>
        <v>0</v>
      </c>
    </row>
    <row r="18" spans="2:6">
      <c r="B18" s="591" t="s">
        <v>447</v>
      </c>
      <c r="C18" s="780">
        <f>IFERROR(('First View'!D20/'First View'!C20)-1,0)</f>
        <v>0</v>
      </c>
      <c r="D18" s="780">
        <f>IFERROR(('First View'!E20/'First View'!D20)-1,0)</f>
        <v>0</v>
      </c>
      <c r="E18" s="780">
        <f>IFERROR(('First View'!F20/'First View'!E20)-1,0)</f>
        <v>0</v>
      </c>
      <c r="F18" s="909">
        <f t="shared" ref="F18:F26" si="1">AVERAGE(C18:E18)</f>
        <v>0</v>
      </c>
    </row>
    <row r="19" spans="2:6">
      <c r="B19" s="591" t="s">
        <v>448</v>
      </c>
      <c r="C19" s="780">
        <f>IFERROR(('First View'!D21/'First View'!C21)-1,0)</f>
        <v>0</v>
      </c>
      <c r="D19" s="780">
        <f>IFERROR(('First View'!E21/'First View'!D21)-1,0)</f>
        <v>0</v>
      </c>
      <c r="E19" s="780">
        <f>IFERROR(('First View'!F21/'First View'!E21)-1,0)</f>
        <v>0</v>
      </c>
      <c r="F19" s="909">
        <f t="shared" si="1"/>
        <v>0</v>
      </c>
    </row>
    <row r="20" spans="2:6">
      <c r="B20" s="591" t="s">
        <v>457</v>
      </c>
      <c r="C20" s="780">
        <f>IFERROR(('First View'!D22/'First View'!C22)-1,0)</f>
        <v>0</v>
      </c>
      <c r="D20" s="780">
        <f>IFERROR(('First View'!E22/'First View'!D22)-1,0)</f>
        <v>0</v>
      </c>
      <c r="E20" s="780">
        <f>IFERROR(('First View'!F22/'First View'!E22)-1,0)</f>
        <v>0</v>
      </c>
      <c r="F20" s="909">
        <f t="shared" si="1"/>
        <v>0</v>
      </c>
    </row>
    <row r="21" spans="2:6">
      <c r="B21" s="591" t="s">
        <v>449</v>
      </c>
      <c r="C21" s="780">
        <f>IFERROR(('First View'!D23/'First View'!C23)-1,0)</f>
        <v>0</v>
      </c>
      <c r="D21" s="780">
        <f>IFERROR(('First View'!E23/'First View'!D23)-1,0)</f>
        <v>0</v>
      </c>
      <c r="E21" s="780">
        <f>IFERROR(('First View'!F23/'First View'!E23)-1,0)</f>
        <v>0</v>
      </c>
      <c r="F21" s="909">
        <f t="shared" si="1"/>
        <v>0</v>
      </c>
    </row>
    <row r="22" spans="2:6">
      <c r="B22" s="591" t="s">
        <v>530</v>
      </c>
      <c r="C22" s="780">
        <f>IFERROR(('First View'!D24/'First View'!C24)-1,0)</f>
        <v>0</v>
      </c>
      <c r="D22" s="780">
        <f>IFERROR(('First View'!E24/'First View'!D24)-1,0)</f>
        <v>0</v>
      </c>
      <c r="E22" s="780">
        <f>IFERROR(('First View'!F24/'First View'!E24)-1,0)</f>
        <v>0</v>
      </c>
      <c r="F22" s="909">
        <f t="shared" si="1"/>
        <v>0</v>
      </c>
    </row>
    <row r="23" spans="2:6">
      <c r="B23" s="591" t="s">
        <v>531</v>
      </c>
      <c r="C23" s="780">
        <f>IFERROR(('First View'!D25/'First View'!C25)-1,0)</f>
        <v>0</v>
      </c>
      <c r="D23" s="780">
        <f>IFERROR(('First View'!E25/'First View'!D25)-1,0)</f>
        <v>0</v>
      </c>
      <c r="E23" s="780">
        <f>IFERROR(('First View'!F25/'First View'!E25)-1,0)</f>
        <v>0</v>
      </c>
      <c r="F23" s="909">
        <f t="shared" si="1"/>
        <v>0</v>
      </c>
    </row>
    <row r="24" spans="2:6">
      <c r="B24" s="591" t="s">
        <v>532</v>
      </c>
      <c r="C24" s="780">
        <f>IFERROR(('First View'!D26/'First View'!C26)-1,0)</f>
        <v>0</v>
      </c>
      <c r="D24" s="780">
        <f>IFERROR(('First View'!E26/'First View'!D26)-1,0)</f>
        <v>0</v>
      </c>
      <c r="E24" s="780">
        <f>IFERROR(('First View'!F26/'First View'!E26)-1,0)</f>
        <v>0</v>
      </c>
      <c r="F24" s="909">
        <f t="shared" si="1"/>
        <v>0</v>
      </c>
    </row>
    <row r="25" spans="2:6" ht="16.5" thickBot="1">
      <c r="B25" s="581" t="s">
        <v>450</v>
      </c>
      <c r="C25" s="784">
        <f>IFERROR(('First View'!D27/'First View'!C27)-1,0)</f>
        <v>0</v>
      </c>
      <c r="D25" s="784">
        <f>IFERROR(('First View'!E27/'First View'!D27)-1,0)</f>
        <v>0</v>
      </c>
      <c r="E25" s="784">
        <f>IFERROR(('First View'!F27/'First View'!E27)-1,0)</f>
        <v>0</v>
      </c>
      <c r="F25" s="910">
        <f t="shared" si="1"/>
        <v>0</v>
      </c>
    </row>
    <row r="26" spans="2:6" s="172" customFormat="1" ht="17.25" thickTop="1" thickBot="1">
      <c r="B26" s="786" t="s">
        <v>669</v>
      </c>
      <c r="C26" s="787">
        <f>IFERROR(('First View'!D28/'First View'!C28-1),0)</f>
        <v>0</v>
      </c>
      <c r="D26" s="787">
        <f>IFERROR(('First View'!E28/'First View'!D28-1),0)</f>
        <v>0</v>
      </c>
      <c r="E26" s="787">
        <f>IFERROR(('First View'!F28/'First View'!E28-1),0)</f>
        <v>0</v>
      </c>
      <c r="F26" s="911">
        <f t="shared" si="1"/>
        <v>0</v>
      </c>
    </row>
    <row r="27" spans="2:6" ht="16.5" thickBot="1">
      <c r="B27" s="325"/>
      <c r="C27" s="507"/>
      <c r="D27" s="507"/>
      <c r="E27" s="507"/>
      <c r="F27" s="893"/>
    </row>
    <row r="28" spans="2:6">
      <c r="B28" s="813" t="s">
        <v>13</v>
      </c>
      <c r="C28" s="814"/>
      <c r="D28" s="814"/>
      <c r="E28" s="814"/>
      <c r="F28" s="815"/>
    </row>
    <row r="29" spans="2:6">
      <c r="B29" s="765" t="s">
        <v>655</v>
      </c>
      <c r="C29" s="780">
        <f>IFERROR(('First View'!D42/'First View'!C42)-1,0)</f>
        <v>0</v>
      </c>
      <c r="D29" s="780">
        <f>IFERROR(('First View'!E42/'First View'!D42)-1,0)</f>
        <v>0</v>
      </c>
      <c r="E29" s="780">
        <f>IFERROR(('First View'!F42/'First View'!E42)-1,0)</f>
        <v>0</v>
      </c>
      <c r="F29" s="909">
        <f>AVERAGE(C29:E29)</f>
        <v>0</v>
      </c>
    </row>
    <row r="30" spans="2:6">
      <c r="B30" s="768" t="s">
        <v>465</v>
      </c>
      <c r="C30" s="780">
        <f>IFERROR(('First View'!D43/'First View'!C43)-1,0)</f>
        <v>0</v>
      </c>
      <c r="D30" s="780">
        <f>IFERROR(('First View'!E43/'First View'!D43)-1,0)</f>
        <v>0</v>
      </c>
      <c r="E30" s="780">
        <f>IFERROR(('First View'!F43/'First View'!E43)-1,0)</f>
        <v>0</v>
      </c>
      <c r="F30" s="909">
        <f t="shared" ref="F30:F61" si="2">AVERAGE(C30:E30)</f>
        <v>0</v>
      </c>
    </row>
    <row r="31" spans="2:6">
      <c r="B31" s="768" t="s">
        <v>543</v>
      </c>
      <c r="C31" s="780">
        <f>IFERROR(('First View'!D44/'First View'!C44)-1,0)</f>
        <v>0</v>
      </c>
      <c r="D31" s="780">
        <f>IFERROR(('First View'!E44/'First View'!D44)-1,0)</f>
        <v>0</v>
      </c>
      <c r="E31" s="780">
        <f>IFERROR(('First View'!F44/'First View'!E44)-1,0)</f>
        <v>0</v>
      </c>
      <c r="F31" s="909">
        <f t="shared" si="2"/>
        <v>0</v>
      </c>
    </row>
    <row r="32" spans="2:6">
      <c r="B32" s="768" t="s">
        <v>464</v>
      </c>
      <c r="C32" s="780">
        <f>IFERROR(('First View'!D45/'First View'!C45)-1,0)</f>
        <v>0</v>
      </c>
      <c r="D32" s="780">
        <f>IFERROR(('First View'!E45/'First View'!D45)-1,0)</f>
        <v>0</v>
      </c>
      <c r="E32" s="780">
        <f>IFERROR(('First View'!F45/'First View'!E45)-1,0)</f>
        <v>0</v>
      </c>
      <c r="F32" s="909">
        <f t="shared" si="2"/>
        <v>0</v>
      </c>
    </row>
    <row r="33" spans="2:6">
      <c r="B33" s="768" t="s">
        <v>652</v>
      </c>
      <c r="C33" s="780">
        <f>IFERROR(('First View'!D46/'First View'!C46)-1,0)</f>
        <v>0</v>
      </c>
      <c r="D33" s="780">
        <f>IFERROR(('First View'!E46/'First View'!D46)-1,0)</f>
        <v>0</v>
      </c>
      <c r="E33" s="780">
        <f>IFERROR(('First View'!F46/'First View'!E46)-1,0)</f>
        <v>0</v>
      </c>
      <c r="F33" s="909">
        <f t="shared" si="2"/>
        <v>0</v>
      </c>
    </row>
    <row r="34" spans="2:6">
      <c r="B34" s="768" t="s">
        <v>653</v>
      </c>
      <c r="C34" s="780">
        <f>IFERROR(('First View'!D47/'First View'!C47)-1,0)</f>
        <v>0</v>
      </c>
      <c r="D34" s="780">
        <f>IFERROR(('First View'!E47/'First View'!D47)-1,0)</f>
        <v>0</v>
      </c>
      <c r="E34" s="780">
        <f>IFERROR(('First View'!F47/'First View'!E47)-1,0)</f>
        <v>0</v>
      </c>
      <c r="F34" s="909">
        <f t="shared" si="2"/>
        <v>0</v>
      </c>
    </row>
    <row r="35" spans="2:6">
      <c r="B35" s="768" t="s">
        <v>651</v>
      </c>
      <c r="C35" s="780">
        <f>IFERROR(('First View'!D48/'First View'!C48)-1,0)</f>
        <v>0</v>
      </c>
      <c r="D35" s="780">
        <f>IFERROR(('First View'!E48/'First View'!D48)-1,0)</f>
        <v>0</v>
      </c>
      <c r="E35" s="780">
        <f>IFERROR(('First View'!F48/'First View'!E48)-1,0)</f>
        <v>0</v>
      </c>
      <c r="F35" s="909">
        <f t="shared" si="2"/>
        <v>0</v>
      </c>
    </row>
    <row r="36" spans="2:6">
      <c r="B36" s="768" t="s">
        <v>467</v>
      </c>
      <c r="C36" s="780">
        <f>IFERROR(('First View'!D49/'First View'!C49)-1,0)</f>
        <v>0</v>
      </c>
      <c r="D36" s="780">
        <f>IFERROR(('First View'!E49/'First View'!D49)-1,0)</f>
        <v>0</v>
      </c>
      <c r="E36" s="780">
        <f>IFERROR(('First View'!F49/'First View'!E49)-1,0)</f>
        <v>0</v>
      </c>
      <c r="F36" s="909">
        <f t="shared" si="2"/>
        <v>0</v>
      </c>
    </row>
    <row r="37" spans="2:6">
      <c r="B37" s="768" t="s">
        <v>539</v>
      </c>
      <c r="C37" s="780">
        <f>IFERROR(('First View'!D50/'First View'!C50)-1,0)</f>
        <v>0</v>
      </c>
      <c r="D37" s="780">
        <f>IFERROR(('First View'!E50/'First View'!D50)-1,0)</f>
        <v>0</v>
      </c>
      <c r="E37" s="780">
        <f>IFERROR(('First View'!F50/'First View'!E50)-1,0)</f>
        <v>0</v>
      </c>
      <c r="F37" s="909">
        <f t="shared" si="2"/>
        <v>0</v>
      </c>
    </row>
    <row r="38" spans="2:6">
      <c r="B38" s="768" t="s">
        <v>8</v>
      </c>
      <c r="C38" s="780">
        <f>IFERROR(('First View'!D51/'First View'!C51)-1,0)</f>
        <v>0</v>
      </c>
      <c r="D38" s="780">
        <f>IFERROR(('First View'!E51/'First View'!D51)-1,0)</f>
        <v>0</v>
      </c>
      <c r="E38" s="780">
        <f>IFERROR(('First View'!F51/'First View'!E51)-1,0)</f>
        <v>0</v>
      </c>
      <c r="F38" s="909">
        <f t="shared" si="2"/>
        <v>0</v>
      </c>
    </row>
    <row r="39" spans="2:6">
      <c r="B39" s="768" t="s">
        <v>544</v>
      </c>
      <c r="C39" s="780">
        <f>IFERROR(('First View'!D52/'First View'!C52)-1,0)</f>
        <v>0</v>
      </c>
      <c r="D39" s="780">
        <f>IFERROR(('First View'!E52/'First View'!D52)-1,0)</f>
        <v>0</v>
      </c>
      <c r="E39" s="780">
        <f>IFERROR(('First View'!F52/'First View'!E52)-1,0)</f>
        <v>0</v>
      </c>
      <c r="F39" s="909">
        <f t="shared" si="2"/>
        <v>0</v>
      </c>
    </row>
    <row r="40" spans="2:6">
      <c r="B40" s="768" t="s">
        <v>456</v>
      </c>
      <c r="C40" s="780">
        <f>IFERROR(('First View'!D53/'First View'!C53)-1,0)</f>
        <v>0</v>
      </c>
      <c r="D40" s="780">
        <f>IFERROR(('First View'!E53/'First View'!D53)-1,0)</f>
        <v>0</v>
      </c>
      <c r="E40" s="780">
        <f>IFERROR(('First View'!F53/'First View'!E53)-1,0)</f>
        <v>0</v>
      </c>
      <c r="F40" s="909">
        <f t="shared" si="2"/>
        <v>0</v>
      </c>
    </row>
    <row r="41" spans="2:6">
      <c r="B41" s="768" t="s">
        <v>457</v>
      </c>
      <c r="C41" s="780">
        <f>IFERROR(('First View'!D54/'First View'!C54)-1,0)</f>
        <v>0</v>
      </c>
      <c r="D41" s="780">
        <f>IFERROR(('First View'!E54/'First View'!D54)-1,0)</f>
        <v>0</v>
      </c>
      <c r="E41" s="780">
        <f>IFERROR(('First View'!F54/'First View'!E54)-1,0)</f>
        <v>0</v>
      </c>
      <c r="F41" s="909">
        <f t="shared" si="2"/>
        <v>0</v>
      </c>
    </row>
    <row r="42" spans="2:6">
      <c r="B42" s="768" t="s">
        <v>459</v>
      </c>
      <c r="C42" s="780">
        <f>IFERROR(('First View'!D55/'First View'!C55)-1,0)</f>
        <v>0</v>
      </c>
      <c r="D42" s="780">
        <f>IFERROR(('First View'!E55/'First View'!D55)-1,0)</f>
        <v>0</v>
      </c>
      <c r="E42" s="780">
        <f>IFERROR(('First View'!F55/'First View'!E55)-1,0)</f>
        <v>0</v>
      </c>
      <c r="F42" s="909">
        <f t="shared" si="2"/>
        <v>0</v>
      </c>
    </row>
    <row r="43" spans="2:6">
      <c r="B43" s="768" t="s">
        <v>537</v>
      </c>
      <c r="C43" s="780">
        <f>IFERROR(('First View'!D56/'First View'!C56)-1,0)</f>
        <v>0</v>
      </c>
      <c r="D43" s="780">
        <f>IFERROR(('First View'!E56/'First View'!D56)-1,0)</f>
        <v>0</v>
      </c>
      <c r="E43" s="780">
        <f>IFERROR(('First View'!F56/'First View'!E56)-1,0)</f>
        <v>0</v>
      </c>
      <c r="F43" s="909">
        <f t="shared" si="2"/>
        <v>0</v>
      </c>
    </row>
    <row r="44" spans="2:6">
      <c r="B44" s="768" t="s">
        <v>455</v>
      </c>
      <c r="C44" s="780">
        <f>IFERROR(('First View'!D57/'First View'!C57)-1,0)</f>
        <v>0</v>
      </c>
      <c r="D44" s="780">
        <f>IFERROR(('First View'!E57/'First View'!D57)-1,0)</f>
        <v>0</v>
      </c>
      <c r="E44" s="780">
        <f>IFERROR(('First View'!F57/'First View'!E57)-1,0)</f>
        <v>0</v>
      </c>
      <c r="F44" s="909">
        <f t="shared" si="2"/>
        <v>0</v>
      </c>
    </row>
    <row r="45" spans="2:6">
      <c r="B45" s="768" t="s">
        <v>454</v>
      </c>
      <c r="C45" s="780">
        <f>IFERROR(('First View'!D58/'First View'!C58)-1,0)</f>
        <v>0</v>
      </c>
      <c r="D45" s="780">
        <f>IFERROR(('First View'!E58/'First View'!D58)-1,0)</f>
        <v>0</v>
      </c>
      <c r="E45" s="780">
        <f>IFERROR(('First View'!F58/'First View'!E58)-1,0)</f>
        <v>0</v>
      </c>
      <c r="F45" s="909">
        <f t="shared" si="2"/>
        <v>0</v>
      </c>
    </row>
    <row r="46" spans="2:6">
      <c r="B46" s="768" t="s">
        <v>538</v>
      </c>
      <c r="C46" s="780">
        <f>IFERROR(('First View'!D59/'First View'!C59)-1,0)</f>
        <v>0</v>
      </c>
      <c r="D46" s="780">
        <f>IFERROR(('First View'!E59/'First View'!D59)-1,0)</f>
        <v>0</v>
      </c>
      <c r="E46" s="780">
        <f>IFERROR(('First View'!F59/'First View'!E59)-1,0)</f>
        <v>0</v>
      </c>
      <c r="F46" s="909">
        <f t="shared" si="2"/>
        <v>0</v>
      </c>
    </row>
    <row r="47" spans="2:6">
      <c r="B47" s="768" t="s">
        <v>28</v>
      </c>
      <c r="C47" s="780">
        <f>IFERROR(('First View'!D60/'First View'!C60)-1,0)</f>
        <v>0</v>
      </c>
      <c r="D47" s="780">
        <f>IFERROR(('First View'!E60/'First View'!D60)-1,0)</f>
        <v>0</v>
      </c>
      <c r="E47" s="780">
        <f>IFERROR(('First View'!F60/'First View'!E60)-1,0)</f>
        <v>0</v>
      </c>
      <c r="F47" s="909">
        <f t="shared" si="2"/>
        <v>0</v>
      </c>
    </row>
    <row r="48" spans="2:6">
      <c r="B48" s="768" t="s">
        <v>458</v>
      </c>
      <c r="C48" s="780">
        <f>IFERROR(('First View'!D61/'First View'!C61)-1,0)</f>
        <v>0</v>
      </c>
      <c r="D48" s="780">
        <f>IFERROR(('First View'!E61/'First View'!D61)-1,0)</f>
        <v>0</v>
      </c>
      <c r="E48" s="780">
        <f>IFERROR(('First View'!F61/'First View'!E61)-1,0)</f>
        <v>0</v>
      </c>
      <c r="F48" s="909">
        <f t="shared" si="2"/>
        <v>0</v>
      </c>
    </row>
    <row r="49" spans="2:6">
      <c r="B49" s="768" t="s">
        <v>63</v>
      </c>
      <c r="C49" s="780">
        <f>IFERROR(('First View'!D62/'First View'!C62)-1,0)</f>
        <v>0</v>
      </c>
      <c r="D49" s="780">
        <f>IFERROR(('First View'!E62/'First View'!D62)-1,0)</f>
        <v>0</v>
      </c>
      <c r="E49" s="780">
        <f>IFERROR(('First View'!F62/'First View'!E62)-1,0)</f>
        <v>0</v>
      </c>
      <c r="F49" s="909">
        <f t="shared" si="2"/>
        <v>0</v>
      </c>
    </row>
    <row r="50" spans="2:6">
      <c r="B50" s="769" t="s">
        <v>541</v>
      </c>
      <c r="C50" s="780">
        <f>IFERROR(('First View'!D63/'First View'!C63)-1,0)</f>
        <v>0</v>
      </c>
      <c r="D50" s="780">
        <f>IFERROR(('First View'!E63/'First View'!D63)-1,0)</f>
        <v>0</v>
      </c>
      <c r="E50" s="780">
        <f>IFERROR(('First View'!F63/'First View'!E63)-1,0)</f>
        <v>0</v>
      </c>
      <c r="F50" s="909">
        <f t="shared" si="2"/>
        <v>0</v>
      </c>
    </row>
    <row r="51" spans="2:6">
      <c r="B51" s="769" t="s">
        <v>545</v>
      </c>
      <c r="C51" s="780">
        <f>IFERROR(('First View'!D64/'First View'!C64)-1,0)</f>
        <v>0</v>
      </c>
      <c r="D51" s="780">
        <f>IFERROR(('First View'!E64/'First View'!D64)-1,0)</f>
        <v>0</v>
      </c>
      <c r="E51" s="780">
        <f>IFERROR(('First View'!F64/'First View'!E64)-1,0)</f>
        <v>0</v>
      </c>
      <c r="F51" s="909">
        <f t="shared" si="2"/>
        <v>0</v>
      </c>
    </row>
    <row r="52" spans="2:6">
      <c r="B52" s="769" t="s">
        <v>281</v>
      </c>
      <c r="C52" s="780">
        <f>IFERROR(('First View'!D65/'First View'!C65)-1,0)</f>
        <v>0</v>
      </c>
      <c r="D52" s="780">
        <f>IFERROR(('First View'!E65/'First View'!D65)-1,0)</f>
        <v>0</v>
      </c>
      <c r="E52" s="780">
        <f>IFERROR(('First View'!F65/'First View'!E65)-1,0)</f>
        <v>0</v>
      </c>
      <c r="F52" s="909">
        <f t="shared" si="2"/>
        <v>0</v>
      </c>
    </row>
    <row r="53" spans="2:6">
      <c r="B53" s="769" t="s">
        <v>467</v>
      </c>
      <c r="C53" s="780">
        <f>IFERROR(('First View'!D66/'First View'!C66)-1,0)</f>
        <v>0</v>
      </c>
      <c r="D53" s="780">
        <f>IFERROR(('First View'!E66/'First View'!D66)-1,0)</f>
        <v>0</v>
      </c>
      <c r="E53" s="780">
        <f>IFERROR(('First View'!F66/'First View'!E66)-1,0)</f>
        <v>0</v>
      </c>
      <c r="F53" s="909">
        <f t="shared" si="2"/>
        <v>0</v>
      </c>
    </row>
    <row r="54" spans="2:6">
      <c r="B54" s="769" t="s">
        <v>466</v>
      </c>
      <c r="C54" s="780">
        <f>IFERROR(('First View'!D67/'First View'!C67)-1,0)</f>
        <v>0</v>
      </c>
      <c r="D54" s="780">
        <f>IFERROR(('First View'!E67/'First View'!D67)-1,0)</f>
        <v>0</v>
      </c>
      <c r="E54" s="780">
        <f>IFERROR(('First View'!F67/'First View'!E67)-1,0)</f>
        <v>0</v>
      </c>
      <c r="F54" s="909">
        <f t="shared" si="2"/>
        <v>0</v>
      </c>
    </row>
    <row r="55" spans="2:6">
      <c r="B55" s="769" t="s">
        <v>30</v>
      </c>
      <c r="C55" s="780">
        <f>IFERROR(('First View'!D68/'First View'!C68)-1,0)</f>
        <v>0</v>
      </c>
      <c r="D55" s="780">
        <f>IFERROR(('First View'!E68/'First View'!D68)-1,0)</f>
        <v>0</v>
      </c>
      <c r="E55" s="780">
        <f>IFERROR(('First View'!F68/'First View'!E68)-1,0)</f>
        <v>0</v>
      </c>
      <c r="F55" s="909">
        <f t="shared" si="2"/>
        <v>0</v>
      </c>
    </row>
    <row r="56" spans="2:6">
      <c r="B56" s="769" t="s">
        <v>542</v>
      </c>
      <c r="C56" s="780">
        <f>IFERROR(('First View'!D69/'First View'!C69)-1,0)</f>
        <v>0</v>
      </c>
      <c r="D56" s="780">
        <f>IFERROR(('First View'!E69/'First View'!D69)-1,0)</f>
        <v>0</v>
      </c>
      <c r="E56" s="780">
        <f>IFERROR(('First View'!F69/'First View'!E69)-1,0)</f>
        <v>0</v>
      </c>
      <c r="F56" s="909">
        <f t="shared" si="2"/>
        <v>0</v>
      </c>
    </row>
    <row r="57" spans="2:6">
      <c r="B57" s="769" t="s">
        <v>546</v>
      </c>
      <c r="C57" s="780">
        <f>IFERROR(('First View'!D70/'First View'!C70)-1,0)</f>
        <v>0</v>
      </c>
      <c r="D57" s="780">
        <f>IFERROR(('First View'!E70/'First View'!D70)-1,0)</f>
        <v>0</v>
      </c>
      <c r="E57" s="780">
        <f>IFERROR(('First View'!F70/'First View'!E70)-1,0)</f>
        <v>0</v>
      </c>
      <c r="F57" s="909">
        <f t="shared" si="2"/>
        <v>0</v>
      </c>
    </row>
    <row r="58" spans="2:6">
      <c r="B58" s="769" t="s">
        <v>462</v>
      </c>
      <c r="C58" s="780">
        <f>IFERROR(('First View'!D71/'First View'!C71)-1,0)</f>
        <v>0</v>
      </c>
      <c r="D58" s="780">
        <f>IFERROR(('First View'!E71/'First View'!D71)-1,0)</f>
        <v>0</v>
      </c>
      <c r="E58" s="780">
        <f>IFERROR(('First View'!F71/'First View'!E71)-1,0)</f>
        <v>0</v>
      </c>
      <c r="F58" s="909">
        <f t="shared" si="2"/>
        <v>0</v>
      </c>
    </row>
    <row r="59" spans="2:6">
      <c r="B59" s="769" t="s">
        <v>29</v>
      </c>
      <c r="C59" s="780">
        <f>IFERROR(('First View'!D72/'First View'!C72)-1,0)</f>
        <v>0</v>
      </c>
      <c r="D59" s="780">
        <f>IFERROR(('First View'!E72/'First View'!D72)-1,0)</f>
        <v>0</v>
      </c>
      <c r="E59" s="780">
        <f>IFERROR(('First View'!F72/'First View'!E72)-1,0)</f>
        <v>0</v>
      </c>
      <c r="F59" s="909">
        <f t="shared" si="2"/>
        <v>0</v>
      </c>
    </row>
    <row r="60" spans="2:6" ht="16.5" thickBot="1">
      <c r="B60" s="770" t="s">
        <v>460</v>
      </c>
      <c r="C60" s="784">
        <f>IFERROR(('First View'!D73/'First View'!C73)-1,0)</f>
        <v>0</v>
      </c>
      <c r="D60" s="784">
        <f>IFERROR(('First View'!E73/'First View'!D73)-1,0)</f>
        <v>0</v>
      </c>
      <c r="E60" s="784">
        <f>IFERROR(('First View'!F73/'First View'!E73)-1,0)</f>
        <v>0</v>
      </c>
      <c r="F60" s="910">
        <f t="shared" si="2"/>
        <v>0</v>
      </c>
    </row>
    <row r="61" spans="2:6" s="172" customFormat="1" ht="17.25" thickTop="1" thickBot="1">
      <c r="B61" s="903" t="s">
        <v>670</v>
      </c>
      <c r="C61" s="787">
        <f>IFERROR(('First View'!D63/'First View'!C63-1),0)</f>
        <v>0</v>
      </c>
      <c r="D61" s="787">
        <f>IFERROR(('First View'!E63/'First View'!D63-1),0)</f>
        <v>0</v>
      </c>
      <c r="E61" s="787">
        <f>IFERROR(('First View'!F63/'First View'!E63-1),0)</f>
        <v>0</v>
      </c>
      <c r="F61" s="911">
        <f t="shared" si="2"/>
        <v>0</v>
      </c>
    </row>
    <row r="62" spans="2:6" ht="16.5" thickBot="1"/>
    <row r="63" spans="2:6">
      <c r="B63" s="813" t="s">
        <v>105</v>
      </c>
      <c r="C63" s="814"/>
      <c r="D63" s="814"/>
      <c r="E63" s="814"/>
      <c r="F63" s="815"/>
    </row>
    <row r="64" spans="2:6">
      <c r="B64" s="328" t="str">
        <f>'First View'!B79</f>
        <v>Depreciation (uncategorised)</v>
      </c>
      <c r="C64" s="780">
        <f>IFERROR(('First View'!D79/'First View'!C79)-1,0)</f>
        <v>0</v>
      </c>
      <c r="D64" s="780">
        <f>IFERROR(('First View'!E79/'First View'!D79)-1,0)</f>
        <v>0</v>
      </c>
      <c r="E64" s="780">
        <f>IFERROR(('First View'!F79/'First View'!E79)-1,0)</f>
        <v>0</v>
      </c>
      <c r="F64" s="908">
        <f>AVERAGE(C64:E64)</f>
        <v>0</v>
      </c>
    </row>
    <row r="65" spans="2:6">
      <c r="B65" s="328" t="str">
        <f>'First View'!B80</f>
        <v>Leasehold Improvements</v>
      </c>
      <c r="C65" s="780">
        <f>IFERROR(('First View'!D80/'First View'!C80)-1,0)</f>
        <v>0</v>
      </c>
      <c r="D65" s="780">
        <f>IFERROR(('First View'!E80/'First View'!D80)-1,0)</f>
        <v>0</v>
      </c>
      <c r="E65" s="780">
        <f>IFERROR(('First View'!F80/'First View'!E80)-1,0)</f>
        <v>0</v>
      </c>
      <c r="F65" s="908">
        <f t="shared" ref="F65:F70" si="3">AVERAGE(C65:E65)</f>
        <v>0</v>
      </c>
    </row>
    <row r="66" spans="2:6">
      <c r="B66" s="328" t="str">
        <f>'First View'!B81</f>
        <v>Plant &amp; Machinery</v>
      </c>
      <c r="C66" s="780">
        <f>IFERROR(('First View'!D81/'First View'!C81)-1,0)</f>
        <v>0</v>
      </c>
      <c r="D66" s="780">
        <f>IFERROR(('First View'!E81/'First View'!D81)-1,0)</f>
        <v>0</v>
      </c>
      <c r="E66" s="780">
        <f>IFERROR(('First View'!F81/'First View'!E81)-1,0)</f>
        <v>0</v>
      </c>
      <c r="F66" s="908">
        <f t="shared" si="3"/>
        <v>0</v>
      </c>
    </row>
    <row r="67" spans="2:6">
      <c r="B67" s="328" t="str">
        <f>'First View'!B82</f>
        <v>Fixtures and Fittings</v>
      </c>
      <c r="C67" s="780">
        <f>IFERROR(('First View'!D82/'First View'!C82)-1,0)</f>
        <v>0</v>
      </c>
      <c r="D67" s="780">
        <f>IFERROR(('First View'!E82/'First View'!D82)-1,0)</f>
        <v>0</v>
      </c>
      <c r="E67" s="780">
        <f>IFERROR(('First View'!F82/'First View'!E82)-1,0)</f>
        <v>0</v>
      </c>
      <c r="F67" s="908">
        <f t="shared" si="3"/>
        <v>0</v>
      </c>
    </row>
    <row r="68" spans="2:6">
      <c r="B68" s="328" t="str">
        <f>'First View'!B83</f>
        <v>Motor Vehicles</v>
      </c>
      <c r="C68" s="780">
        <f>IFERROR(('First View'!D83/'First View'!C83)-1,0)</f>
        <v>0</v>
      </c>
      <c r="D68" s="780">
        <f>IFERROR(('First View'!E83/'First View'!D83)-1,0)</f>
        <v>0</v>
      </c>
      <c r="E68" s="780">
        <f>IFERROR(('First View'!F83/'First View'!E83)-1,0)</f>
        <v>0</v>
      </c>
      <c r="F68" s="908">
        <f t="shared" si="3"/>
        <v>0</v>
      </c>
    </row>
    <row r="69" spans="2:6" ht="16.5" thickBot="1">
      <c r="B69" s="581" t="str">
        <f>'First View'!B84</f>
        <v>Computer Equipment</v>
      </c>
      <c r="C69" s="784">
        <f>IFERROR(('First View'!D84/'First View'!C84)-1,0)</f>
        <v>0</v>
      </c>
      <c r="D69" s="784">
        <f>IFERROR(('First View'!E84/'First View'!D84)-1,0)</f>
        <v>0</v>
      </c>
      <c r="E69" s="784">
        <f>IFERROR(('First View'!F84/'First View'!E84)-1,0)</f>
        <v>0</v>
      </c>
      <c r="F69" s="910">
        <f t="shared" si="3"/>
        <v>0</v>
      </c>
    </row>
    <row r="70" spans="2:6" s="172" customFormat="1" ht="17.25" thickTop="1" thickBot="1">
      <c r="B70" s="785" t="s">
        <v>671</v>
      </c>
      <c r="C70" s="787">
        <f>IFERROR(('First View'!D72/'First View'!C72-1),0)</f>
        <v>0</v>
      </c>
      <c r="D70" s="787">
        <f>IFERROR(('First View'!E72/'First View'!D72-1),0)</f>
        <v>0</v>
      </c>
      <c r="E70" s="787">
        <f>IFERROR(('First View'!F72/'First View'!E72-1),0)</f>
        <v>0</v>
      </c>
      <c r="F70" s="911">
        <f t="shared" si="3"/>
        <v>0</v>
      </c>
    </row>
    <row r="71" spans="2:6" ht="16.5" thickBot="1">
      <c r="B71" s="314"/>
      <c r="C71" s="314"/>
      <c r="D71" s="314"/>
      <c r="E71" s="314"/>
    </row>
    <row r="72" spans="2:6">
      <c r="B72" s="813" t="s">
        <v>473</v>
      </c>
      <c r="C72" s="814"/>
      <c r="D72" s="814"/>
      <c r="E72" s="814"/>
      <c r="F72" s="815"/>
    </row>
    <row r="73" spans="2:6">
      <c r="B73" s="328" t="s">
        <v>474</v>
      </c>
      <c r="C73" s="780">
        <f>IFERROR(('First View'!D88/'First View'!C88)-1,0)</f>
        <v>0</v>
      </c>
      <c r="D73" s="780">
        <f>IFERROR(('First View'!E88/'First View'!D88)-1,0)</f>
        <v>0</v>
      </c>
      <c r="E73" s="780">
        <f>IFERROR(('First View'!F88/'First View'!E88)-1,0)</f>
        <v>0</v>
      </c>
      <c r="F73" s="908">
        <f>AVERAGE(C73:E73)</f>
        <v>0</v>
      </c>
    </row>
    <row r="74" spans="2:6">
      <c r="B74" s="328" t="s">
        <v>551</v>
      </c>
      <c r="C74" s="780">
        <f>IFERROR(('First View'!D89/'First View'!C89)-1,0)</f>
        <v>0</v>
      </c>
      <c r="D74" s="780">
        <f>IFERROR(('First View'!E89/'First View'!D89)-1,0)</f>
        <v>0</v>
      </c>
      <c r="E74" s="780">
        <f>IFERROR(('First View'!F89/'First View'!E89)-1,0)</f>
        <v>0</v>
      </c>
      <c r="F74" s="908">
        <f t="shared" ref="F74:F81" si="4">AVERAGE(C74:E74)</f>
        <v>0</v>
      </c>
    </row>
    <row r="75" spans="2:6">
      <c r="B75" s="328" t="s">
        <v>475</v>
      </c>
      <c r="C75" s="780">
        <f>IFERROR(('First View'!D90/'First View'!C90)-1,0)</f>
        <v>0</v>
      </c>
      <c r="D75" s="780">
        <f>IFERROR(('First View'!E90/'First View'!D90)-1,0)</f>
        <v>0</v>
      </c>
      <c r="E75" s="780">
        <f>IFERROR(('First View'!F90/'First View'!E90)-1,0)</f>
        <v>0</v>
      </c>
      <c r="F75" s="908">
        <f t="shared" si="4"/>
        <v>0</v>
      </c>
    </row>
    <row r="76" spans="2:6">
      <c r="B76" s="328" t="s">
        <v>547</v>
      </c>
      <c r="C76" s="780">
        <f>IFERROR(('First View'!D91/'First View'!C91)-1,0)</f>
        <v>0</v>
      </c>
      <c r="D76" s="780">
        <f>IFERROR(('First View'!E91/'First View'!D91)-1,0)</f>
        <v>0</v>
      </c>
      <c r="E76" s="780">
        <f>IFERROR(('First View'!F91/'First View'!E91)-1,0)</f>
        <v>0</v>
      </c>
      <c r="F76" s="908">
        <f t="shared" si="4"/>
        <v>0</v>
      </c>
    </row>
    <row r="77" spans="2:6">
      <c r="B77" s="328" t="s">
        <v>548</v>
      </c>
      <c r="C77" s="780">
        <f>IFERROR(('First View'!D92/'First View'!C92)-1,0)</f>
        <v>0</v>
      </c>
      <c r="D77" s="780">
        <f>IFERROR(('First View'!E92/'First View'!D92)-1,0)</f>
        <v>0</v>
      </c>
      <c r="E77" s="780">
        <f>IFERROR(('First View'!F92/'First View'!E92)-1,0)</f>
        <v>0</v>
      </c>
      <c r="F77" s="908">
        <f t="shared" si="4"/>
        <v>0</v>
      </c>
    </row>
    <row r="78" spans="2:6">
      <c r="B78" s="401" t="s">
        <v>550</v>
      </c>
      <c r="C78" s="780">
        <f>IFERROR(('First View'!D93/'First View'!C93)-1,0)</f>
        <v>0</v>
      </c>
      <c r="D78" s="780">
        <f>IFERROR(('First View'!E93/'First View'!D93)-1,0)</f>
        <v>0</v>
      </c>
      <c r="E78" s="780">
        <f>IFERROR(('First View'!F93/'First View'!E93)-1,0)</f>
        <v>0</v>
      </c>
      <c r="F78" s="908">
        <f t="shared" si="4"/>
        <v>0</v>
      </c>
    </row>
    <row r="79" spans="2:6">
      <c r="B79" s="401" t="s">
        <v>549</v>
      </c>
      <c r="C79" s="780">
        <f>IFERROR(('First View'!D94/'First View'!C94)-1,0)</f>
        <v>0</v>
      </c>
      <c r="D79" s="780">
        <f>IFERROR(('First View'!E94/'First View'!D94)-1,0)</f>
        <v>0</v>
      </c>
      <c r="E79" s="780">
        <f>IFERROR(('First View'!F94/'First View'!E94)-1,0)</f>
        <v>0</v>
      </c>
      <c r="F79" s="908">
        <f t="shared" si="4"/>
        <v>0</v>
      </c>
    </row>
    <row r="80" spans="2:6" ht="16.5" thickBot="1">
      <c r="B80" s="581" t="s">
        <v>476</v>
      </c>
      <c r="C80" s="784">
        <f>IFERROR(('First View'!D95/'First View'!C95)-1,0)</f>
        <v>0</v>
      </c>
      <c r="D80" s="784">
        <f>IFERROR(('First View'!E95/'First View'!D95)-1,0)</f>
        <v>0</v>
      </c>
      <c r="E80" s="784">
        <f>IFERROR(('First View'!F95/'First View'!E95)-1,0)</f>
        <v>0</v>
      </c>
      <c r="F80" s="910">
        <f t="shared" si="4"/>
        <v>0</v>
      </c>
    </row>
    <row r="81" spans="2:6" ht="17.25" thickTop="1" thickBot="1">
      <c r="B81" s="329" t="s">
        <v>672</v>
      </c>
      <c r="C81" s="787">
        <f>IFERROR(('First View'!D83/'First View'!C83-1),0)</f>
        <v>0</v>
      </c>
      <c r="D81" s="787">
        <f>IFERROR(('First View'!E83/'First View'!D83-1),0)</f>
        <v>0</v>
      </c>
      <c r="E81" s="787">
        <f>IFERROR(('First View'!F83/'First View'!E83-1),0)</f>
        <v>0</v>
      </c>
      <c r="F81" s="911">
        <f t="shared" si="4"/>
        <v>0</v>
      </c>
    </row>
    <row r="82" spans="2:6" ht="16.5" thickBot="1">
      <c r="B82" s="314"/>
      <c r="C82" s="314"/>
      <c r="D82" s="314"/>
      <c r="E82" s="314"/>
    </row>
    <row r="83" spans="2:6">
      <c r="B83" s="593" t="s">
        <v>673</v>
      </c>
      <c r="C83" s="901">
        <f>IFERROR(('First View'!D98/'First View'!C98)-1,0)</f>
        <v>0</v>
      </c>
      <c r="D83" s="901">
        <f>IFERROR(('First View'!E98/'First View'!D98)-1,0)</f>
        <v>0</v>
      </c>
      <c r="E83" s="901">
        <f>IFERROR(('First View'!F98/'First View'!E98)-1,0)</f>
        <v>0</v>
      </c>
      <c r="F83" s="912">
        <f>AVERAGE(C83:E83)</f>
        <v>0</v>
      </c>
    </row>
    <row r="84" spans="2:6" ht="16.5" thickBot="1">
      <c r="B84" s="325"/>
      <c r="C84" s="517"/>
      <c r="D84" s="517"/>
      <c r="E84" s="517"/>
      <c r="F84" s="894"/>
    </row>
    <row r="85" spans="2:6" ht="16.5" thickBot="1">
      <c r="B85" s="639" t="s">
        <v>480</v>
      </c>
      <c r="C85" s="891">
        <f>IFERROR(('First View'!D101/'First View'!C101)-1,0)</f>
        <v>0</v>
      </c>
      <c r="D85" s="891">
        <f>IFERROR(('First View'!E101/'First View'!D101)-1,0)</f>
        <v>0</v>
      </c>
      <c r="E85" s="891">
        <f>IFERROR(('First View'!F101/'First View'!E101)-1,0)</f>
        <v>0</v>
      </c>
      <c r="F85" s="911">
        <f t="shared" ref="F85" si="5">AVERAGE(C85:E85)</f>
        <v>0</v>
      </c>
    </row>
    <row r="86" spans="2:6" ht="16.5" thickBot="1"/>
    <row r="87" spans="2:6" ht="16.5" thickBot="1">
      <c r="B87" s="575" t="s">
        <v>481</v>
      </c>
      <c r="C87" s="901">
        <f>IFERROR(('First View'!D104/'First View'!C104)-1,0)</f>
        <v>0</v>
      </c>
      <c r="D87" s="901">
        <f>IFERROR(('First View'!E104/'First View'!D104)-1,0)</f>
        <v>0</v>
      </c>
      <c r="E87" s="901">
        <f>IFERROR(('First View'!F104/'First View'!E104)-1,0)</f>
        <v>0</v>
      </c>
      <c r="F87" s="911">
        <f t="shared" ref="F87" si="6">AVERAGE(C87:E87)</f>
        <v>0</v>
      </c>
    </row>
    <row r="88" spans="2:6" ht="16.5" thickBot="1">
      <c r="B88" s="423"/>
      <c r="C88" s="557"/>
      <c r="D88" s="557"/>
      <c r="E88" s="557"/>
      <c r="F88" s="895"/>
    </row>
    <row r="89" spans="2:6" ht="16.5" thickBot="1">
      <c r="B89" s="558" t="s">
        <v>483</v>
      </c>
      <c r="C89" s="889">
        <f>IFERROR(('First View'!D107/'First View'!C107)-1,0)</f>
        <v>0</v>
      </c>
      <c r="D89" s="889">
        <f>IFERROR(('First View'!E107/'First View'!D107)-1,0)</f>
        <v>0</v>
      </c>
      <c r="E89" s="889">
        <f>IFERROR(('First View'!F107/'First View'!E107)-1,0)</f>
        <v>0</v>
      </c>
      <c r="F89" s="911">
        <f t="shared" ref="F89" si="7">AVERAGE(C89:E89)</f>
        <v>0</v>
      </c>
    </row>
    <row r="90" spans="2:6" ht="16.5" thickBot="1">
      <c r="C90" s="572"/>
      <c r="D90" s="572"/>
      <c r="E90" s="572"/>
      <c r="F90" s="896"/>
    </row>
    <row r="91" spans="2:6" ht="16.5" thickBot="1">
      <c r="B91" s="890" t="s">
        <v>118</v>
      </c>
      <c r="C91" s="900">
        <f>IFERROR(('First View'!D109/'First View'!C109)-1,0)</f>
        <v>0</v>
      </c>
      <c r="D91" s="900">
        <f>IFERROR(('First View'!E109/'First View'!D109)-1,0)</f>
        <v>0</v>
      </c>
      <c r="E91" s="900">
        <f>IFERROR(('First View'!F109/'First View'!E109)-1,0)</f>
        <v>0</v>
      </c>
      <c r="F91" s="913">
        <f>AVERAGE(C91:E91)</f>
        <v>0</v>
      </c>
    </row>
    <row r="92" spans="2:6" ht="16.5" thickBot="1">
      <c r="C92" s="572"/>
      <c r="D92" s="572"/>
      <c r="E92" s="572"/>
      <c r="F92" s="896"/>
    </row>
    <row r="93" spans="2:6">
      <c r="B93" s="897" t="s">
        <v>485</v>
      </c>
      <c r="C93" s="898"/>
      <c r="D93" s="898"/>
      <c r="E93" s="898"/>
      <c r="F93" s="899"/>
    </row>
    <row r="94" spans="2:6">
      <c r="B94" s="562" t="s">
        <v>486</v>
      </c>
      <c r="C94" s="780">
        <f>IFERROR(('First View'!D113/'First View'!C113)-1,0)</f>
        <v>0</v>
      </c>
      <c r="D94" s="780">
        <f>IFERROR(('First View'!E113/'First View'!D113)-1,0)</f>
        <v>0</v>
      </c>
      <c r="E94" s="780">
        <f>IFERROR(('First View'!F113/'First View'!E113)-1,0)</f>
        <v>0</v>
      </c>
      <c r="F94" s="914">
        <f>F59</f>
        <v>0</v>
      </c>
    </row>
    <row r="95" spans="2:6">
      <c r="B95" s="562" t="s">
        <v>487</v>
      </c>
      <c r="C95" s="780">
        <f>IFERROR(('First View'!D114/'First View'!C114)-1,0)</f>
        <v>0</v>
      </c>
      <c r="D95" s="780">
        <f>IFERROR(('First View'!E114/'First View'!D114)-1,0)</f>
        <v>0</v>
      </c>
      <c r="E95" s="780">
        <f>IFERROR(('First View'!F114/'First View'!E114)-1,0)</f>
        <v>0</v>
      </c>
      <c r="F95" s="914">
        <f>F60</f>
        <v>0</v>
      </c>
    </row>
    <row r="96" spans="2:6">
      <c r="B96" s="562" t="s">
        <v>488</v>
      </c>
      <c r="C96" s="780">
        <f>IFERROR(('First View'!D115/'First View'!C115)-1,0)</f>
        <v>0</v>
      </c>
      <c r="D96" s="780">
        <f>IFERROR(('First View'!E115/'First View'!D115)-1,0)</f>
        <v>0</v>
      </c>
      <c r="E96" s="780">
        <f>IFERROR(('First View'!F115/'First View'!E115)-1,0)</f>
        <v>0</v>
      </c>
      <c r="F96" s="914">
        <f>F56</f>
        <v>0</v>
      </c>
    </row>
    <row r="97" spans="2:6">
      <c r="B97" s="562" t="s">
        <v>489</v>
      </c>
      <c r="C97" s="780">
        <f>IFERROR(('First View'!D116/'First View'!C116)-1,0)</f>
        <v>0</v>
      </c>
      <c r="D97" s="780">
        <f>IFERROR(('First View'!E116/'First View'!D116)-1,0)</f>
        <v>0</v>
      </c>
      <c r="E97" s="780">
        <f>IFERROR(('First View'!F116/'First View'!E116)-1,0)</f>
        <v>0</v>
      </c>
      <c r="F97" s="914">
        <v>0</v>
      </c>
    </row>
    <row r="98" spans="2:6">
      <c r="B98" s="904" t="s">
        <v>490</v>
      </c>
      <c r="C98" s="780">
        <f>IFERROR(('First View'!D117/'First View'!C117)-1,0)</f>
        <v>0</v>
      </c>
      <c r="D98" s="780">
        <f>IFERROR(('First View'!E117/'First View'!D117)-1,0)</f>
        <v>0</v>
      </c>
      <c r="E98" s="780">
        <f>IFERROR(('First View'!F117/'First View'!E117)-1,0)</f>
        <v>0</v>
      </c>
      <c r="F98" s="914">
        <v>0</v>
      </c>
    </row>
    <row r="99" spans="2:6" ht="16.5" thickBot="1">
      <c r="B99" s="905" t="s">
        <v>491</v>
      </c>
      <c r="C99" s="784">
        <f>IFERROR(('First View'!D118/'First View'!C118)-1,0)</f>
        <v>0</v>
      </c>
      <c r="D99" s="784">
        <f>IFERROR(('First View'!E118/'First View'!D118)-1,0)</f>
        <v>0</v>
      </c>
      <c r="E99" s="784">
        <f>IFERROR(('First View'!F118/'First View'!E118)-1,0)</f>
        <v>0</v>
      </c>
      <c r="F99" s="920">
        <v>0</v>
      </c>
    </row>
    <row r="100" spans="2:6" ht="17.25" thickTop="1" thickBot="1">
      <c r="B100" s="571" t="s">
        <v>492</v>
      </c>
      <c r="C100" s="541">
        <f>SUM(C94:C99)</f>
        <v>0</v>
      </c>
      <c r="D100" s="541">
        <f>SUM(D94:D99)</f>
        <v>0</v>
      </c>
      <c r="E100" s="541">
        <f>SUM(E94:E99)</f>
        <v>0</v>
      </c>
      <c r="F100" s="915">
        <f>SUM(F94:F99)</f>
        <v>0</v>
      </c>
    </row>
    <row r="101" spans="2:6" ht="16.5" thickBot="1"/>
    <row r="102" spans="2:6" ht="16.5" thickBot="1">
      <c r="B102" s="888" t="s">
        <v>493</v>
      </c>
      <c r="C102" s="889">
        <f>IFERROR(('First View'!D121/'First View'!C121)-1,0)</f>
        <v>0</v>
      </c>
      <c r="D102" s="889">
        <f>IFERROR(('First View'!E121/'First View'!D121)-1,0)</f>
        <v>0</v>
      </c>
      <c r="E102" s="889">
        <f>IFERROR(('First View'!F121/'First View'!E121)-1,0)</f>
        <v>0</v>
      </c>
      <c r="F102" s="916">
        <f>F91+F100</f>
        <v>0</v>
      </c>
    </row>
    <row r="130" spans="2:3">
      <c r="B130" s="316" t="s">
        <v>465</v>
      </c>
      <c r="C130" s="316">
        <v>4315</v>
      </c>
    </row>
    <row r="131" spans="2:3">
      <c r="B131" s="316" t="s">
        <v>541</v>
      </c>
      <c r="C131" s="316">
        <v>0</v>
      </c>
    </row>
    <row r="132" spans="2:3">
      <c r="B132" s="316" t="s">
        <v>543</v>
      </c>
      <c r="C132" s="316">
        <v>14255</v>
      </c>
    </row>
    <row r="133" spans="2:3">
      <c r="B133" s="316" t="s">
        <v>281</v>
      </c>
      <c r="C133" s="316">
        <v>1572</v>
      </c>
    </row>
    <row r="134" spans="2:3">
      <c r="B134" s="316" t="s">
        <v>464</v>
      </c>
      <c r="C134" s="316">
        <v>26470</v>
      </c>
    </row>
    <row r="135" spans="2:3">
      <c r="B135" s="316" t="s">
        <v>654</v>
      </c>
      <c r="C135" s="316">
        <v>29957</v>
      </c>
    </row>
    <row r="136" spans="2:3">
      <c r="B136" s="316" t="s">
        <v>652</v>
      </c>
      <c r="C136" s="316">
        <v>15158</v>
      </c>
    </row>
    <row r="137" spans="2:3">
      <c r="B137" s="316" t="s">
        <v>653</v>
      </c>
      <c r="C137" s="316">
        <v>5415</v>
      </c>
    </row>
    <row r="138" spans="2:3">
      <c r="B138" s="316" t="s">
        <v>651</v>
      </c>
      <c r="C138" s="316">
        <v>147064</v>
      </c>
    </row>
    <row r="139" spans="2:3">
      <c r="B139" s="316" t="s">
        <v>467</v>
      </c>
      <c r="C139" s="316">
        <v>88</v>
      </c>
    </row>
    <row r="140" spans="2:3">
      <c r="B140" s="316" t="s">
        <v>539</v>
      </c>
      <c r="C140" s="316">
        <v>88753</v>
      </c>
    </row>
    <row r="141" spans="2:3">
      <c r="B141" s="316" t="s">
        <v>8</v>
      </c>
      <c r="C141" s="316">
        <v>38806</v>
      </c>
    </row>
    <row r="142" spans="2:3">
      <c r="B142" s="316" t="s">
        <v>544</v>
      </c>
      <c r="C142" s="316">
        <v>16706</v>
      </c>
    </row>
    <row r="143" spans="2:3">
      <c r="B143" s="316" t="s">
        <v>456</v>
      </c>
      <c r="C143" s="316">
        <v>6349</v>
      </c>
    </row>
    <row r="144" spans="2:3">
      <c r="B144" s="316" t="s">
        <v>30</v>
      </c>
      <c r="C144" s="316">
        <v>95849</v>
      </c>
    </row>
    <row r="145" spans="2:3">
      <c r="B145" s="316" t="s">
        <v>542</v>
      </c>
      <c r="C145" s="316">
        <v>475</v>
      </c>
    </row>
    <row r="146" spans="2:3">
      <c r="B146" s="316" t="s">
        <v>457</v>
      </c>
      <c r="C146" s="316">
        <v>496</v>
      </c>
    </row>
    <row r="147" spans="2:3">
      <c r="B147" s="316" t="s">
        <v>459</v>
      </c>
      <c r="C147" s="316">
        <v>4914</v>
      </c>
    </row>
    <row r="148" spans="2:3">
      <c r="B148" s="316" t="s">
        <v>537</v>
      </c>
      <c r="C148" s="316">
        <v>731</v>
      </c>
    </row>
    <row r="149" spans="2:3">
      <c r="B149" s="316" t="s">
        <v>455</v>
      </c>
      <c r="C149" s="316">
        <v>9067</v>
      </c>
    </row>
    <row r="150" spans="2:3">
      <c r="B150" s="316" t="s">
        <v>454</v>
      </c>
      <c r="C150" s="316">
        <v>21000</v>
      </c>
    </row>
    <row r="151" spans="2:3">
      <c r="B151" s="316" t="s">
        <v>538</v>
      </c>
      <c r="C151" s="316">
        <v>6410</v>
      </c>
    </row>
    <row r="152" spans="2:3">
      <c r="B152" s="316" t="s">
        <v>462</v>
      </c>
      <c r="C152" s="316">
        <v>4074</v>
      </c>
    </row>
    <row r="153" spans="2:3">
      <c r="B153" s="316" t="s">
        <v>28</v>
      </c>
      <c r="C153" s="316">
        <v>6282</v>
      </c>
    </row>
    <row r="154" spans="2:3">
      <c r="B154" s="316" t="s">
        <v>29</v>
      </c>
      <c r="C154" s="316">
        <v>13</v>
      </c>
    </row>
    <row r="155" spans="2:3">
      <c r="B155" s="316" t="s">
        <v>458</v>
      </c>
      <c r="C155" s="316">
        <v>13840</v>
      </c>
    </row>
    <row r="156" spans="2:3">
      <c r="B156" s="316" t="s">
        <v>460</v>
      </c>
      <c r="C156" s="316">
        <v>81363</v>
      </c>
    </row>
    <row r="157" spans="2:3">
      <c r="B157" s="316" t="s">
        <v>63</v>
      </c>
      <c r="C157" s="316">
        <v>337690</v>
      </c>
    </row>
    <row r="159" spans="2:3">
      <c r="B159" s="316" t="s">
        <v>466</v>
      </c>
      <c r="C159" s="316">
        <v>0</v>
      </c>
    </row>
    <row r="160" spans="2:3">
      <c r="B160" s="316" t="s">
        <v>545</v>
      </c>
      <c r="C160" s="316">
        <v>-3326</v>
      </c>
    </row>
    <row r="161" spans="2:3">
      <c r="B161" s="316" t="s">
        <v>546</v>
      </c>
      <c r="C161" s="316">
        <v>306</v>
      </c>
    </row>
    <row r="162" spans="2:3">
      <c r="B162" s="316" t="s">
        <v>453</v>
      </c>
      <c r="C162" s="316">
        <v>7569</v>
      </c>
    </row>
    <row r="163" spans="2:3">
      <c r="B163" s="316" t="s">
        <v>540</v>
      </c>
      <c r="C163" s="316">
        <v>1799</v>
      </c>
    </row>
    <row r="164" spans="2:3">
      <c r="B164" s="316" t="s">
        <v>461</v>
      </c>
      <c r="C164" s="316">
        <v>3438</v>
      </c>
    </row>
    <row r="165" spans="2:3">
      <c r="B165" s="316" t="s">
        <v>463</v>
      </c>
      <c r="C165" s="316">
        <v>15373</v>
      </c>
    </row>
  </sheetData>
  <protectedRanges>
    <protectedRange sqref="C27:F27 C4:F4 C8:F13 C17:E25 C29:E60 C64:E69 C73:E80 C83:E83 C85:E85 C87:E87 C89:E89 C91:E91 C102:E102 C94:E99 C15:F16" name="Range1_1_1"/>
  </protectedRanges>
  <mergeCells count="6">
    <mergeCell ref="B93:F93"/>
    <mergeCell ref="B63:F63"/>
    <mergeCell ref="B72:F72"/>
    <mergeCell ref="B7:F7"/>
    <mergeCell ref="B16:F16"/>
    <mergeCell ref="B28:F28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DBD4-03F8-4C0D-B182-32A48C67AF4F}">
  <dimension ref="A3:K104"/>
  <sheetViews>
    <sheetView showGridLines="0" zoomScale="145" zoomScaleNormal="145" workbookViewId="0">
      <selection activeCell="C8" sqref="C8"/>
    </sheetView>
  </sheetViews>
  <sheetFormatPr defaultRowHeight="15.75"/>
  <cols>
    <col min="1" max="1" width="2.109375" style="166" customWidth="1"/>
    <col min="2" max="2" width="62.21875" style="166" customWidth="1"/>
    <col min="3" max="3" width="8.88671875" style="169"/>
    <col min="4" max="16384" width="8.88671875" style="166"/>
  </cols>
  <sheetData>
    <row r="3" spans="2:8" s="325" customFormat="1" ht="12">
      <c r="B3" s="325" t="s">
        <v>381</v>
      </c>
      <c r="C3" s="394"/>
    </row>
    <row r="4" spans="2:8" s="325" customFormat="1" ht="12.75" thickBot="1">
      <c r="B4" s="325" t="str">
        <f>'First View'!B3</f>
        <v>Aquatech</v>
      </c>
      <c r="C4" s="394"/>
    </row>
    <row r="5" spans="2:8" s="325" customFormat="1" ht="12">
      <c r="B5" s="762">
        <v>45901</v>
      </c>
      <c r="C5" s="781" t="s">
        <v>578</v>
      </c>
      <c r="D5" s="781" t="s">
        <v>428</v>
      </c>
      <c r="E5" s="781" t="s">
        <v>607</v>
      </c>
      <c r="F5" s="781" t="s">
        <v>608</v>
      </c>
      <c r="G5" s="781" t="s">
        <v>609</v>
      </c>
      <c r="H5" s="781" t="s">
        <v>610</v>
      </c>
    </row>
    <row r="6" spans="2:8" s="325" customFormat="1" ht="12.75" thickBot="1">
      <c r="B6" s="338" t="s">
        <v>261</v>
      </c>
      <c r="C6" s="782" t="s">
        <v>577</v>
      </c>
      <c r="D6" s="782">
        <v>2025</v>
      </c>
      <c r="E6" s="782" t="s">
        <v>514</v>
      </c>
      <c r="F6" s="782" t="s">
        <v>678</v>
      </c>
      <c r="G6" s="782" t="s">
        <v>679</v>
      </c>
      <c r="H6" s="782" t="s">
        <v>680</v>
      </c>
    </row>
    <row r="7" spans="2:8" s="314" customFormat="1" ht="16.5" customHeight="1">
      <c r="B7" s="819" t="s">
        <v>567</v>
      </c>
      <c r="C7" s="820"/>
      <c r="D7" s="820"/>
      <c r="E7" s="820"/>
      <c r="F7" s="820"/>
      <c r="G7" s="820"/>
      <c r="H7" s="820"/>
    </row>
    <row r="8" spans="2:8" s="325" customFormat="1" ht="12">
      <c r="B8" s="795" t="s">
        <v>579</v>
      </c>
      <c r="C8" s="798">
        <f>AVERAGE('Historical Growth Assumptions'!C14:E14)</f>
        <v>0</v>
      </c>
      <c r="D8" s="793">
        <f>'First View'!F15*($C$8+1)</f>
        <v>0</v>
      </c>
      <c r="E8" s="793">
        <f>D8*($C$8+1)</f>
        <v>0</v>
      </c>
      <c r="F8" s="793">
        <f t="shared" ref="F8:H8" si="0">E8*($C$8+1)</f>
        <v>0</v>
      </c>
      <c r="G8" s="793">
        <f t="shared" si="0"/>
        <v>0</v>
      </c>
      <c r="H8" s="793">
        <f t="shared" si="0"/>
        <v>0</v>
      </c>
    </row>
    <row r="9" spans="2:8" s="325" customFormat="1" ht="12" hidden="1">
      <c r="B9" s="796" t="s">
        <v>587</v>
      </c>
      <c r="C9" s="799"/>
      <c r="D9" s="799"/>
      <c r="E9" s="799"/>
      <c r="F9" s="799"/>
      <c r="G9" s="799"/>
      <c r="H9" s="799"/>
    </row>
    <row r="10" spans="2:8" s="325" customFormat="1" ht="12" hidden="1">
      <c r="B10" s="796" t="s">
        <v>615</v>
      </c>
      <c r="C10" s="799"/>
      <c r="D10" s="799"/>
      <c r="E10" s="799"/>
      <c r="F10" s="799"/>
      <c r="G10" s="799"/>
      <c r="H10" s="799"/>
    </row>
    <row r="11" spans="2:8" s="325" customFormat="1" ht="12" hidden="1">
      <c r="B11" s="796" t="s">
        <v>614</v>
      </c>
      <c r="C11" s="799"/>
      <c r="D11" s="799"/>
      <c r="E11" s="799"/>
      <c r="F11" s="799"/>
      <c r="G11" s="799"/>
      <c r="H11" s="799"/>
    </row>
    <row r="12" spans="2:8" s="325" customFormat="1" ht="12" hidden="1">
      <c r="B12" s="796" t="s">
        <v>580</v>
      </c>
      <c r="C12" s="800"/>
      <c r="D12" s="797"/>
      <c r="E12" s="797"/>
      <c r="F12" s="797"/>
      <c r="G12" s="797"/>
      <c r="H12" s="797"/>
    </row>
    <row r="13" spans="2:8" s="325" customFormat="1" ht="12" hidden="1">
      <c r="B13" s="796" t="s">
        <v>581</v>
      </c>
      <c r="C13" s="800"/>
      <c r="D13" s="797"/>
      <c r="E13" s="797"/>
      <c r="F13" s="797"/>
      <c r="G13" s="797"/>
      <c r="H13" s="797"/>
    </row>
    <row r="14" spans="2:8" s="325" customFormat="1" ht="12" hidden="1">
      <c r="B14" s="796" t="s">
        <v>582</v>
      </c>
      <c r="C14" s="800"/>
      <c r="D14" s="797"/>
      <c r="E14" s="797"/>
      <c r="F14" s="797"/>
      <c r="G14" s="797"/>
      <c r="H14" s="797"/>
    </row>
    <row r="15" spans="2:8" s="325" customFormat="1" ht="12" hidden="1">
      <c r="B15" s="796" t="s">
        <v>583</v>
      </c>
      <c r="C15" s="800"/>
      <c r="D15" s="797"/>
      <c r="E15" s="797"/>
      <c r="F15" s="797"/>
      <c r="G15" s="797"/>
      <c r="H15" s="797"/>
    </row>
    <row r="16" spans="2:8" s="325" customFormat="1" ht="12" hidden="1">
      <c r="B16" s="796" t="s">
        <v>564</v>
      </c>
      <c r="C16" s="800"/>
      <c r="D16" s="797"/>
      <c r="E16" s="797"/>
      <c r="F16" s="797"/>
      <c r="G16" s="797"/>
      <c r="H16" s="797"/>
    </row>
    <row r="17" spans="2:11" s="325" customFormat="1" ht="12.75" thickBot="1"/>
    <row r="18" spans="2:11" s="314" customFormat="1" ht="16.5" customHeight="1">
      <c r="B18" s="819" t="s">
        <v>566</v>
      </c>
      <c r="C18" s="820"/>
      <c r="D18" s="820"/>
      <c r="E18" s="820"/>
      <c r="F18" s="820"/>
      <c r="G18" s="820"/>
      <c r="H18" s="820"/>
    </row>
    <row r="19" spans="2:11" s="325" customFormat="1" ht="12">
      <c r="B19" s="795" t="s">
        <v>584</v>
      </c>
      <c r="C19" s="798">
        <f>'Historical Growth Assumptions'!F26</f>
        <v>0</v>
      </c>
      <c r="D19" s="793">
        <f>'First View'!F28*('Historical Growth Assumptions'!F26+1)</f>
        <v>0</v>
      </c>
      <c r="E19" s="793">
        <f>D19*(C19+1)</f>
        <v>0</v>
      </c>
      <c r="F19" s="793">
        <f>E19*(C19+1)</f>
        <v>0</v>
      </c>
      <c r="G19" s="887">
        <f>AVERAGE(D19:F19)</f>
        <v>0</v>
      </c>
      <c r="H19" s="887">
        <f>AVERAGE(E19:G19)</f>
        <v>0</v>
      </c>
    </row>
    <row r="20" spans="2:11" s="325" customFormat="1" ht="12" hidden="1">
      <c r="B20" s="795" t="s">
        <v>649</v>
      </c>
      <c r="C20" s="793"/>
      <c r="D20" s="761"/>
      <c r="E20" s="761"/>
      <c r="F20" s="761"/>
      <c r="G20" s="761"/>
      <c r="H20" s="761"/>
    </row>
    <row r="21" spans="2:11" s="325" customFormat="1" ht="12" hidden="1">
      <c r="B21" s="795" t="s">
        <v>585</v>
      </c>
      <c r="C21" s="793"/>
      <c r="D21" s="761"/>
      <c r="E21" s="761"/>
      <c r="F21" s="761"/>
      <c r="G21" s="761"/>
      <c r="H21" s="761"/>
    </row>
    <row r="22" spans="2:11" s="325" customFormat="1" ht="12" hidden="1">
      <c r="B22" s="795" t="s">
        <v>586</v>
      </c>
      <c r="C22" s="793"/>
      <c r="D22" s="761"/>
      <c r="E22" s="761"/>
      <c r="F22" s="761"/>
      <c r="G22" s="761"/>
      <c r="H22" s="761"/>
    </row>
    <row r="23" spans="2:11" s="325" customFormat="1" ht="12" hidden="1">
      <c r="B23" s="795" t="s">
        <v>676</v>
      </c>
      <c r="C23" s="793"/>
      <c r="D23" s="761"/>
      <c r="E23" s="761"/>
      <c r="F23" s="761"/>
      <c r="G23" s="761"/>
      <c r="H23" s="761"/>
    </row>
    <row r="24" spans="2:11" s="325" customFormat="1" ht="12" hidden="1">
      <c r="B24" s="795" t="s">
        <v>568</v>
      </c>
      <c r="C24" s="793"/>
      <c r="D24" s="761"/>
      <c r="E24" s="761"/>
      <c r="F24" s="761"/>
      <c r="G24" s="761"/>
      <c r="H24" s="761"/>
    </row>
    <row r="25" spans="2:11" s="325" customFormat="1" ht="12" hidden="1">
      <c r="B25" s="795" t="s">
        <v>569</v>
      </c>
      <c r="C25" s="793"/>
      <c r="D25" s="761"/>
      <c r="E25" s="761"/>
      <c r="F25" s="761"/>
      <c r="G25" s="761"/>
      <c r="H25" s="761"/>
    </row>
    <row r="26" spans="2:11" s="325" customFormat="1" ht="12" hidden="1">
      <c r="B26" s="795" t="s">
        <v>570</v>
      </c>
      <c r="C26" s="793"/>
      <c r="D26" s="761"/>
      <c r="E26" s="761"/>
      <c r="F26" s="761"/>
      <c r="G26" s="761"/>
      <c r="H26" s="761"/>
    </row>
    <row r="27" spans="2:11" s="325" customFormat="1" ht="12" hidden="1">
      <c r="B27" s="795" t="s">
        <v>571</v>
      </c>
      <c r="C27" s="793"/>
      <c r="D27" s="761"/>
      <c r="E27" s="761"/>
      <c r="F27" s="761"/>
      <c r="G27" s="761"/>
      <c r="H27" s="761"/>
    </row>
    <row r="28" spans="2:11" s="325" customFormat="1" ht="12"/>
    <row r="29" spans="2:11" s="314" customFormat="1" ht="12">
      <c r="B29" s="821" t="s">
        <v>572</v>
      </c>
      <c r="C29" s="822"/>
      <c r="D29" s="822"/>
      <c r="E29" s="822"/>
      <c r="F29" s="822"/>
      <c r="G29" s="822"/>
      <c r="H29" s="823"/>
    </row>
    <row r="30" spans="2:11" s="325" customFormat="1" ht="12">
      <c r="B30" s="795" t="s">
        <v>650</v>
      </c>
      <c r="C30" s="798">
        <f>AVERAGE('Historical Growth Assumptions'!F61)</f>
        <v>0</v>
      </c>
      <c r="D30" s="793">
        <f>'First View'!F74*($C$30+1)</f>
        <v>0</v>
      </c>
      <c r="E30" s="793">
        <f>D30*($C$30+1)</f>
        <v>0</v>
      </c>
      <c r="F30" s="793">
        <f t="shared" ref="F30:H30" si="1">E30*($C$30+1)</f>
        <v>0</v>
      </c>
      <c r="G30" s="793">
        <f t="shared" si="1"/>
        <v>0</v>
      </c>
      <c r="H30" s="793">
        <f t="shared" si="1"/>
        <v>0</v>
      </c>
      <c r="K30" s="652" t="s">
        <v>573</v>
      </c>
    </row>
    <row r="31" spans="2:11" s="325" customFormat="1" ht="12" hidden="1">
      <c r="B31" s="758" t="s">
        <v>657</v>
      </c>
      <c r="C31" s="792" t="e">
        <f>AVERAGE(#REF!)</f>
        <v>#REF!</v>
      </c>
      <c r="D31" s="773" t="e">
        <f>C31</f>
        <v>#REF!</v>
      </c>
      <c r="E31" s="773" t="e">
        <f>AVERAGE(D31,#REF!,#REF!)</f>
        <v>#REF!</v>
      </c>
      <c r="F31" s="773" t="e">
        <f>AVERAGE(E31,D31,#REF!)</f>
        <v>#REF!</v>
      </c>
      <c r="G31" s="773" t="e">
        <f t="shared" ref="G31:H33" si="2">AVERAGE(F31,E31,D31)</f>
        <v>#REF!</v>
      </c>
      <c r="H31" s="773" t="e">
        <f t="shared" si="2"/>
        <v>#REF!</v>
      </c>
    </row>
    <row r="32" spans="2:11" s="325" customFormat="1" ht="12" hidden="1">
      <c r="B32" s="758" t="s">
        <v>658</v>
      </c>
      <c r="C32" s="792" t="e">
        <f>AVERAGE(#REF!)</f>
        <v>#REF!</v>
      </c>
      <c r="D32" s="773" t="e">
        <f>C32</f>
        <v>#REF!</v>
      </c>
      <c r="E32" s="773" t="e">
        <f>AVERAGE(D32,#REF!,#REF!)</f>
        <v>#REF!</v>
      </c>
      <c r="F32" s="773" t="e">
        <f>AVERAGE(E32,D32,#REF!)</f>
        <v>#REF!</v>
      </c>
      <c r="G32" s="773" t="e">
        <f t="shared" si="2"/>
        <v>#REF!</v>
      </c>
      <c r="H32" s="773" t="e">
        <f t="shared" si="2"/>
        <v>#REF!</v>
      </c>
    </row>
    <row r="33" spans="1:11" s="325" customFormat="1" ht="12" hidden="1">
      <c r="B33" s="758" t="s">
        <v>659</v>
      </c>
      <c r="C33" s="792" t="e">
        <f>AVERAGE(#REF!)</f>
        <v>#REF!</v>
      </c>
      <c r="D33" s="773" t="e">
        <f>C33</f>
        <v>#REF!</v>
      </c>
      <c r="E33" s="773" t="e">
        <f>AVERAGE(D33,#REF!,#REF!)</f>
        <v>#REF!</v>
      </c>
      <c r="F33" s="773" t="e">
        <f>AVERAGE(E33,D33,#REF!)</f>
        <v>#REF!</v>
      </c>
      <c r="G33" s="773" t="e">
        <f t="shared" si="2"/>
        <v>#REF!</v>
      </c>
      <c r="H33" s="773" t="e">
        <f t="shared" si="2"/>
        <v>#REF!</v>
      </c>
    </row>
    <row r="34" spans="1:11" s="325" customFormat="1" ht="12" hidden="1">
      <c r="B34" s="758" t="s">
        <v>660</v>
      </c>
      <c r="C34" s="791"/>
      <c r="D34" s="759"/>
      <c r="E34" s="759"/>
      <c r="F34" s="759"/>
      <c r="G34" s="759"/>
      <c r="H34" s="759"/>
      <c r="K34" s="652" t="s">
        <v>574</v>
      </c>
    </row>
    <row r="35" spans="1:11" s="325" customFormat="1" ht="12" hidden="1">
      <c r="B35" s="758" t="s">
        <v>661</v>
      </c>
      <c r="C35" s="791"/>
      <c r="D35" s="759"/>
      <c r="E35" s="759"/>
      <c r="F35" s="759"/>
      <c r="G35" s="759"/>
      <c r="H35" s="759"/>
      <c r="K35" s="652" t="s">
        <v>575</v>
      </c>
    </row>
    <row r="36" spans="1:11" s="325" customFormat="1" ht="12" hidden="1">
      <c r="B36" s="758" t="s">
        <v>595</v>
      </c>
      <c r="C36" s="791"/>
      <c r="D36" s="759"/>
      <c r="E36" s="759"/>
      <c r="F36" s="759"/>
      <c r="G36" s="759"/>
      <c r="H36" s="759"/>
    </row>
    <row r="37" spans="1:11" s="325" customFormat="1" ht="12.75" thickBot="1">
      <c r="A37" s="314"/>
      <c r="J37" s="314"/>
      <c r="K37" s="314"/>
    </row>
    <row r="38" spans="1:11" s="314" customFormat="1" ht="16.5" customHeight="1">
      <c r="B38" s="819" t="s">
        <v>588</v>
      </c>
      <c r="C38" s="820"/>
      <c r="D38" s="820"/>
      <c r="E38" s="820"/>
      <c r="F38" s="820"/>
      <c r="G38" s="820"/>
      <c r="H38" s="820"/>
    </row>
    <row r="39" spans="1:11" s="325" customFormat="1" ht="12" hidden="1">
      <c r="B39" s="758" t="s">
        <v>616</v>
      </c>
      <c r="C39" s="790"/>
      <c r="D39" s="760"/>
      <c r="E39" s="760"/>
      <c r="F39" s="760"/>
      <c r="G39" s="760"/>
      <c r="H39" s="760"/>
    </row>
    <row r="40" spans="1:11" s="325" customFormat="1" ht="12" hidden="1">
      <c r="B40" s="758" t="s">
        <v>617</v>
      </c>
      <c r="C40" s="791"/>
      <c r="D40" s="759"/>
      <c r="E40" s="759"/>
      <c r="F40" s="759"/>
      <c r="G40" s="759"/>
      <c r="H40" s="759"/>
    </row>
    <row r="41" spans="1:11" s="325" customFormat="1" ht="12" hidden="1">
      <c r="B41" s="758" t="s">
        <v>618</v>
      </c>
      <c r="C41" s="791"/>
      <c r="D41" s="759"/>
      <c r="E41" s="759"/>
      <c r="F41" s="759"/>
      <c r="G41" s="759"/>
      <c r="H41" s="759"/>
    </row>
    <row r="42" spans="1:11" s="314" customFormat="1" ht="12.75" thickBot="1"/>
    <row r="43" spans="1:11" s="314" customFormat="1" ht="16.5" customHeight="1">
      <c r="B43" s="819" t="s">
        <v>589</v>
      </c>
      <c r="C43" s="820"/>
      <c r="D43" s="820"/>
      <c r="E43" s="820"/>
      <c r="F43" s="820"/>
      <c r="G43" s="820"/>
      <c r="H43" s="820"/>
    </row>
    <row r="44" spans="1:11" s="325" customFormat="1" ht="12" hidden="1">
      <c r="B44" s="758" t="s">
        <v>619</v>
      </c>
      <c r="C44" s="790"/>
      <c r="D44" s="760"/>
      <c r="E44" s="760"/>
      <c r="F44" s="760"/>
      <c r="G44" s="760"/>
      <c r="H44" s="760"/>
    </row>
    <row r="45" spans="1:11" s="325" customFormat="1" ht="12" hidden="1">
      <c r="B45" s="758" t="s">
        <v>620</v>
      </c>
      <c r="C45" s="791"/>
      <c r="D45" s="759"/>
      <c r="E45" s="759"/>
      <c r="F45" s="759"/>
      <c r="G45" s="759"/>
      <c r="H45" s="759"/>
    </row>
    <row r="46" spans="1:11" s="325" customFormat="1" ht="12" hidden="1">
      <c r="B46" s="758" t="s">
        <v>621</v>
      </c>
      <c r="C46" s="791"/>
      <c r="D46" s="759"/>
      <c r="E46" s="759"/>
      <c r="F46" s="759"/>
      <c r="G46" s="759"/>
      <c r="H46" s="759"/>
    </row>
    <row r="47" spans="1:11" s="314" customFormat="1" ht="12.75" thickBot="1"/>
    <row r="48" spans="1:11" s="314" customFormat="1" ht="16.5" customHeight="1">
      <c r="B48" s="819" t="s">
        <v>590</v>
      </c>
      <c r="C48" s="820"/>
      <c r="D48" s="820"/>
      <c r="E48" s="820"/>
      <c r="F48" s="820"/>
      <c r="G48" s="820"/>
      <c r="H48" s="820"/>
    </row>
    <row r="49" spans="2:11" s="325" customFormat="1" ht="12" hidden="1">
      <c r="B49" s="758"/>
      <c r="C49" s="790"/>
      <c r="D49" s="760"/>
      <c r="E49" s="760"/>
      <c r="F49" s="760"/>
      <c r="G49" s="760"/>
      <c r="H49" s="760"/>
      <c r="K49" s="325" t="s">
        <v>576</v>
      </c>
    </row>
    <row r="50" spans="2:11" s="325" customFormat="1" ht="12" hidden="1">
      <c r="B50" s="758" t="s">
        <v>622</v>
      </c>
      <c r="C50" s="791"/>
      <c r="D50" s="759"/>
      <c r="E50" s="759"/>
      <c r="F50" s="759"/>
      <c r="G50" s="759"/>
      <c r="H50" s="759"/>
    </row>
    <row r="51" spans="2:11" s="325" customFormat="1" ht="12" hidden="1">
      <c r="B51" s="758" t="s">
        <v>623</v>
      </c>
      <c r="C51" s="791"/>
      <c r="D51" s="759"/>
      <c r="E51" s="759"/>
      <c r="F51" s="759"/>
      <c r="G51" s="759"/>
      <c r="H51" s="759"/>
    </row>
    <row r="52" spans="2:11" s="325" customFormat="1" ht="12" hidden="1">
      <c r="B52" s="758" t="s">
        <v>624</v>
      </c>
      <c r="C52" s="791"/>
      <c r="D52" s="759"/>
      <c r="E52" s="759"/>
      <c r="F52" s="759"/>
      <c r="G52" s="759"/>
      <c r="H52" s="759"/>
    </row>
    <row r="53" spans="2:11" s="314" customFormat="1" ht="12.75" thickBot="1"/>
    <row r="54" spans="2:11" s="314" customFormat="1" ht="16.5" customHeight="1">
      <c r="B54" s="819" t="s">
        <v>591</v>
      </c>
      <c r="C54" s="820"/>
      <c r="D54" s="820"/>
      <c r="E54" s="820"/>
      <c r="F54" s="820"/>
      <c r="G54" s="820"/>
      <c r="H54" s="820"/>
    </row>
    <row r="55" spans="2:11" s="325" customFormat="1" ht="12" hidden="1">
      <c r="B55" s="758" t="s">
        <v>592</v>
      </c>
      <c r="C55" s="790"/>
      <c r="D55" s="760"/>
      <c r="E55" s="760"/>
      <c r="F55" s="760"/>
      <c r="G55" s="760"/>
      <c r="H55" s="760"/>
    </row>
    <row r="56" spans="2:11" s="325" customFormat="1" ht="12" hidden="1">
      <c r="B56" s="758" t="s">
        <v>625</v>
      </c>
      <c r="C56" s="791"/>
      <c r="D56" s="759"/>
      <c r="E56" s="759"/>
      <c r="F56" s="759"/>
      <c r="G56" s="759"/>
      <c r="H56" s="759"/>
    </row>
    <row r="57" spans="2:11" s="325" customFormat="1" ht="12" hidden="1">
      <c r="B57" s="758" t="s">
        <v>626</v>
      </c>
      <c r="C57" s="791"/>
      <c r="D57" s="759"/>
      <c r="E57" s="759"/>
      <c r="F57" s="759"/>
      <c r="G57" s="759"/>
      <c r="H57" s="759"/>
    </row>
    <row r="58" spans="2:11" s="325" customFormat="1" ht="12" hidden="1">
      <c r="B58" s="758" t="s">
        <v>627</v>
      </c>
      <c r="C58" s="793"/>
      <c r="D58" s="761"/>
      <c r="E58" s="761"/>
      <c r="F58" s="761"/>
      <c r="G58" s="761"/>
      <c r="H58" s="761"/>
    </row>
    <row r="59" spans="2:11" s="325" customFormat="1" ht="12" hidden="1">
      <c r="B59" s="758" t="s">
        <v>628</v>
      </c>
      <c r="C59" s="793"/>
      <c r="D59" s="761"/>
      <c r="E59" s="761"/>
      <c r="F59" s="761"/>
      <c r="G59" s="761"/>
      <c r="H59" s="761"/>
    </row>
    <row r="60" spans="2:11" s="325" customFormat="1" ht="12" hidden="1">
      <c r="B60" s="758" t="s">
        <v>629</v>
      </c>
      <c r="C60" s="793"/>
      <c r="D60" s="761"/>
      <c r="E60" s="761"/>
      <c r="F60" s="761"/>
      <c r="G60" s="761"/>
      <c r="H60" s="761"/>
    </row>
    <row r="61" spans="2:11" s="314" customFormat="1" ht="12.75" thickBot="1"/>
    <row r="62" spans="2:11" s="314" customFormat="1" ht="16.5" customHeight="1">
      <c r="B62" s="819" t="s">
        <v>593</v>
      </c>
      <c r="C62" s="820"/>
      <c r="D62" s="820"/>
      <c r="E62" s="820"/>
      <c r="F62" s="820"/>
      <c r="G62" s="820"/>
      <c r="H62" s="820"/>
    </row>
    <row r="63" spans="2:11" s="325" customFormat="1" ht="12" hidden="1">
      <c r="B63" s="758" t="s">
        <v>630</v>
      </c>
      <c r="C63" s="790"/>
      <c r="D63" s="760"/>
      <c r="E63" s="760"/>
      <c r="F63" s="760"/>
      <c r="G63" s="760"/>
      <c r="H63" s="760"/>
    </row>
    <row r="64" spans="2:11" s="325" customFormat="1" ht="12" hidden="1">
      <c r="B64" s="758" t="s">
        <v>631</v>
      </c>
      <c r="C64" s="791"/>
      <c r="D64" s="759"/>
      <c r="E64" s="759"/>
      <c r="F64" s="759"/>
      <c r="G64" s="759"/>
      <c r="H64" s="759"/>
    </row>
    <row r="65" spans="1:11" s="325" customFormat="1" ht="12" hidden="1">
      <c r="B65" s="758" t="s">
        <v>632</v>
      </c>
      <c r="C65" s="791"/>
      <c r="D65" s="759"/>
      <c r="E65" s="759"/>
      <c r="F65" s="759"/>
      <c r="G65" s="759"/>
      <c r="H65" s="759"/>
    </row>
    <row r="66" spans="1:11" s="314" customFormat="1" ht="12.75" thickBot="1"/>
    <row r="67" spans="1:11" s="314" customFormat="1" ht="12">
      <c r="A67" s="325"/>
      <c r="B67" s="763" t="s">
        <v>594</v>
      </c>
      <c r="C67" s="789"/>
      <c r="D67" s="764"/>
      <c r="E67" s="764"/>
      <c r="F67" s="764"/>
      <c r="G67" s="764"/>
      <c r="H67" s="764"/>
      <c r="I67" s="325"/>
      <c r="J67" s="325"/>
      <c r="K67" s="325"/>
    </row>
    <row r="68" spans="1:11" s="325" customFormat="1" ht="12" hidden="1">
      <c r="B68" s="758" t="s">
        <v>633</v>
      </c>
      <c r="C68" s="790"/>
      <c r="D68" s="760"/>
      <c r="E68" s="760"/>
      <c r="F68" s="760"/>
      <c r="G68" s="760"/>
      <c r="H68" s="760"/>
    </row>
    <row r="69" spans="1:11" s="325" customFormat="1" ht="12" hidden="1">
      <c r="B69" s="758" t="s">
        <v>634</v>
      </c>
      <c r="C69" s="791"/>
      <c r="D69" s="759"/>
      <c r="E69" s="759"/>
      <c r="F69" s="759"/>
      <c r="G69" s="759"/>
      <c r="H69" s="759"/>
    </row>
    <row r="70" spans="1:11" s="314" customFormat="1" ht="12.75" thickBot="1"/>
    <row r="71" spans="1:11" s="314" customFormat="1" ht="12">
      <c r="A71" s="325"/>
      <c r="B71" s="763" t="s">
        <v>565</v>
      </c>
      <c r="C71" s="789"/>
      <c r="D71" s="764"/>
      <c r="E71" s="764"/>
      <c r="F71" s="764"/>
      <c r="G71" s="764"/>
      <c r="H71" s="764"/>
      <c r="I71" s="325"/>
      <c r="J71" s="325"/>
      <c r="K71" s="325"/>
    </row>
    <row r="72" spans="1:11" s="325" customFormat="1" ht="12" hidden="1">
      <c r="B72" s="758"/>
      <c r="C72" s="790"/>
      <c r="D72" s="760"/>
      <c r="E72" s="760"/>
      <c r="F72" s="760"/>
      <c r="G72" s="760"/>
      <c r="H72" s="760"/>
    </row>
    <row r="73" spans="1:11" s="325" customFormat="1" ht="12" hidden="1">
      <c r="B73" s="758" t="s">
        <v>635</v>
      </c>
      <c r="C73" s="791"/>
      <c r="D73" s="759"/>
      <c r="E73" s="759"/>
      <c r="F73" s="759"/>
      <c r="G73" s="759"/>
      <c r="H73" s="759"/>
    </row>
    <row r="74" spans="1:11" s="325" customFormat="1" ht="12" hidden="1">
      <c r="B74" s="758" t="s">
        <v>636</v>
      </c>
      <c r="C74" s="791"/>
      <c r="D74" s="759"/>
      <c r="E74" s="759"/>
      <c r="F74" s="759"/>
      <c r="G74" s="759"/>
      <c r="H74" s="759"/>
    </row>
    <row r="75" spans="1:11" s="325" customFormat="1" ht="12" hidden="1">
      <c r="B75" s="758" t="s">
        <v>596</v>
      </c>
      <c r="C75" s="790"/>
      <c r="D75" s="760"/>
      <c r="E75" s="760"/>
      <c r="F75" s="760"/>
      <c r="G75" s="760"/>
      <c r="H75" s="760"/>
    </row>
    <row r="76" spans="1:11" s="325" customFormat="1" ht="12" hidden="1">
      <c r="B76" s="758"/>
      <c r="C76" s="791"/>
      <c r="D76" s="759"/>
      <c r="E76" s="759"/>
      <c r="F76" s="759"/>
      <c r="G76" s="759"/>
      <c r="H76" s="759"/>
    </row>
    <row r="77" spans="1:11" s="325" customFormat="1" ht="12" hidden="1">
      <c r="B77" s="758" t="s">
        <v>637</v>
      </c>
      <c r="C77" s="791"/>
      <c r="D77" s="759"/>
      <c r="E77" s="759"/>
      <c r="F77" s="759"/>
      <c r="G77" s="759"/>
      <c r="H77" s="759"/>
    </row>
    <row r="78" spans="1:11" s="325" customFormat="1" ht="12" hidden="1">
      <c r="B78" s="758" t="s">
        <v>638</v>
      </c>
      <c r="C78" s="790"/>
      <c r="D78" s="760"/>
      <c r="E78" s="760"/>
      <c r="F78" s="760"/>
      <c r="G78" s="760"/>
      <c r="H78" s="760"/>
    </row>
    <row r="79" spans="1:11" s="325" customFormat="1" ht="12" hidden="1">
      <c r="B79" s="758" t="s">
        <v>639</v>
      </c>
      <c r="C79" s="791"/>
      <c r="D79" s="759"/>
      <c r="E79" s="759"/>
      <c r="F79" s="759"/>
      <c r="G79" s="759"/>
      <c r="H79" s="759"/>
    </row>
    <row r="80" spans="1:11" s="325" customFormat="1" ht="12" hidden="1">
      <c r="B80" s="758" t="s">
        <v>640</v>
      </c>
      <c r="C80" s="791"/>
      <c r="D80" s="759"/>
      <c r="E80" s="759"/>
      <c r="F80" s="759"/>
      <c r="G80" s="759"/>
      <c r="H80" s="759"/>
    </row>
    <row r="81" spans="2:8" s="325" customFormat="1" ht="12" hidden="1">
      <c r="B81" s="758"/>
      <c r="C81" s="790"/>
      <c r="D81" s="760"/>
      <c r="E81" s="760"/>
      <c r="F81" s="760"/>
      <c r="G81" s="760"/>
      <c r="H81" s="760"/>
    </row>
    <row r="82" spans="2:8" s="325" customFormat="1" ht="12" hidden="1">
      <c r="B82" s="758" t="s">
        <v>597</v>
      </c>
      <c r="C82" s="791"/>
      <c r="D82" s="759"/>
      <c r="E82" s="759"/>
      <c r="F82" s="759"/>
      <c r="G82" s="759"/>
      <c r="H82" s="759"/>
    </row>
    <row r="83" spans="2:8" s="325" customFormat="1" ht="12" hidden="1">
      <c r="B83" s="758"/>
      <c r="C83" s="791"/>
      <c r="D83" s="759"/>
      <c r="E83" s="759"/>
      <c r="F83" s="759"/>
      <c r="G83" s="759"/>
      <c r="H83" s="759"/>
    </row>
    <row r="84" spans="2:8" s="325" customFormat="1" ht="12" hidden="1">
      <c r="B84" s="758" t="s">
        <v>641</v>
      </c>
      <c r="C84" s="790"/>
      <c r="D84" s="760"/>
      <c r="E84" s="760"/>
      <c r="F84" s="760"/>
      <c r="G84" s="760"/>
      <c r="H84" s="760"/>
    </row>
    <row r="85" spans="2:8" s="325" customFormat="1" ht="12" hidden="1">
      <c r="B85" s="758" t="s">
        <v>642</v>
      </c>
      <c r="C85" s="791"/>
      <c r="D85" s="759"/>
      <c r="E85" s="759"/>
      <c r="F85" s="759"/>
      <c r="G85" s="759"/>
      <c r="H85" s="759"/>
    </row>
    <row r="86" spans="2:8" s="325" customFormat="1" ht="12" hidden="1">
      <c r="B86" s="758"/>
      <c r="C86" s="791"/>
      <c r="D86" s="759"/>
      <c r="E86" s="759"/>
      <c r="F86" s="759"/>
      <c r="G86" s="759"/>
      <c r="H86" s="759"/>
    </row>
    <row r="87" spans="2:8" s="325" customFormat="1" ht="12" hidden="1">
      <c r="B87" s="758" t="s">
        <v>598</v>
      </c>
      <c r="C87" s="790"/>
      <c r="D87" s="760"/>
      <c r="E87" s="760"/>
      <c r="F87" s="760"/>
      <c r="G87" s="760"/>
      <c r="H87" s="760"/>
    </row>
    <row r="88" spans="2:8" s="325" customFormat="1" ht="12" hidden="1">
      <c r="B88" s="758"/>
      <c r="C88" s="791"/>
      <c r="D88" s="759"/>
      <c r="E88" s="759"/>
      <c r="F88" s="759"/>
      <c r="G88" s="759"/>
      <c r="H88" s="759"/>
    </row>
    <row r="89" spans="2:8" s="325" customFormat="1" ht="12" hidden="1">
      <c r="B89" s="758" t="s">
        <v>643</v>
      </c>
      <c r="C89" s="791"/>
      <c r="D89" s="759"/>
      <c r="E89" s="759"/>
      <c r="F89" s="759"/>
      <c r="G89" s="759"/>
      <c r="H89" s="759"/>
    </row>
    <row r="90" spans="2:8" s="325" customFormat="1" ht="12" hidden="1">
      <c r="B90" s="758" t="s">
        <v>644</v>
      </c>
      <c r="C90" s="790"/>
      <c r="D90" s="760"/>
      <c r="E90" s="760"/>
      <c r="F90" s="760"/>
      <c r="G90" s="760"/>
      <c r="H90" s="760"/>
    </row>
    <row r="91" spans="2:8" s="325" customFormat="1" ht="12" hidden="1">
      <c r="B91" s="758" t="s">
        <v>599</v>
      </c>
      <c r="C91" s="791"/>
      <c r="D91" s="759"/>
      <c r="E91" s="759"/>
      <c r="F91" s="759"/>
      <c r="G91" s="759"/>
      <c r="H91" s="759"/>
    </row>
    <row r="92" spans="2:8" s="325" customFormat="1" ht="12" hidden="1">
      <c r="B92" s="758" t="s">
        <v>600</v>
      </c>
      <c r="C92" s="791"/>
      <c r="D92" s="759"/>
      <c r="E92" s="759"/>
      <c r="F92" s="759"/>
      <c r="G92" s="759"/>
      <c r="H92" s="759"/>
    </row>
    <row r="93" spans="2:8" s="325" customFormat="1" ht="12" hidden="1">
      <c r="B93" s="758" t="s">
        <v>601</v>
      </c>
      <c r="C93" s="790"/>
      <c r="D93" s="760"/>
      <c r="E93" s="760"/>
      <c r="F93" s="760"/>
      <c r="G93" s="760"/>
      <c r="H93" s="760"/>
    </row>
    <row r="94" spans="2:8" s="325" customFormat="1" ht="12" hidden="1">
      <c r="B94" s="758" t="s">
        <v>645</v>
      </c>
      <c r="C94" s="791"/>
      <c r="D94" s="759"/>
      <c r="E94" s="759"/>
      <c r="F94" s="759"/>
      <c r="G94" s="759"/>
      <c r="H94" s="759"/>
    </row>
    <row r="95" spans="2:8" s="325" customFormat="1" ht="12" hidden="1">
      <c r="B95" s="758"/>
      <c r="C95" s="791"/>
      <c r="D95" s="759"/>
      <c r="E95" s="759"/>
      <c r="F95" s="759"/>
      <c r="G95" s="759"/>
      <c r="H95" s="759"/>
    </row>
    <row r="96" spans="2:8" s="325" customFormat="1" ht="12" hidden="1">
      <c r="B96" s="758" t="s">
        <v>602</v>
      </c>
      <c r="C96" s="790"/>
      <c r="D96" s="760"/>
      <c r="E96" s="760"/>
      <c r="F96" s="760"/>
      <c r="G96" s="760"/>
      <c r="H96" s="760"/>
    </row>
    <row r="97" spans="2:8" s="325" customFormat="1" ht="12" hidden="1">
      <c r="B97" s="758"/>
      <c r="C97" s="791"/>
      <c r="D97" s="759"/>
      <c r="E97" s="759"/>
      <c r="F97" s="759"/>
      <c r="G97" s="759"/>
      <c r="H97" s="759"/>
    </row>
    <row r="98" spans="2:8" s="325" customFormat="1" ht="12" hidden="1">
      <c r="B98" s="758" t="s">
        <v>603</v>
      </c>
      <c r="C98" s="791"/>
      <c r="D98" s="759"/>
      <c r="E98" s="759"/>
      <c r="F98" s="759"/>
      <c r="G98" s="759"/>
      <c r="H98" s="759"/>
    </row>
    <row r="99" spans="2:8" s="325" customFormat="1" ht="12" hidden="1">
      <c r="B99" s="758"/>
      <c r="C99" s="790"/>
      <c r="D99" s="760"/>
      <c r="E99" s="760"/>
      <c r="F99" s="760"/>
      <c r="G99" s="760"/>
      <c r="H99" s="760"/>
    </row>
    <row r="100" spans="2:8" s="325" customFormat="1" ht="12" hidden="1">
      <c r="B100" s="758" t="s">
        <v>604</v>
      </c>
      <c r="C100" s="791"/>
      <c r="D100" s="759"/>
      <c r="E100" s="759"/>
      <c r="F100" s="759"/>
      <c r="G100" s="759"/>
      <c r="H100" s="759"/>
    </row>
    <row r="101" spans="2:8" s="325" customFormat="1" ht="12" hidden="1">
      <c r="B101" s="758"/>
      <c r="C101" s="791"/>
      <c r="D101" s="759"/>
      <c r="E101" s="759"/>
      <c r="F101" s="759"/>
      <c r="G101" s="759"/>
      <c r="H101" s="759"/>
    </row>
    <row r="102" spans="2:8" s="325" customFormat="1" ht="12" hidden="1">
      <c r="B102" s="758" t="s">
        <v>646</v>
      </c>
      <c r="C102" s="790"/>
      <c r="D102" s="760"/>
      <c r="E102" s="760"/>
      <c r="F102" s="760"/>
      <c r="G102" s="760"/>
      <c r="H102" s="760"/>
    </row>
    <row r="103" spans="2:8" s="325" customFormat="1" ht="12" hidden="1">
      <c r="B103" s="758" t="s">
        <v>647</v>
      </c>
      <c r="C103" s="791"/>
      <c r="D103" s="759"/>
      <c r="E103" s="759"/>
      <c r="F103" s="759"/>
      <c r="G103" s="759"/>
      <c r="H103" s="759"/>
    </row>
    <row r="104" spans="2:8" s="325" customFormat="1" ht="12" hidden="1">
      <c r="B104" s="758" t="s">
        <v>648</v>
      </c>
      <c r="C104" s="791"/>
      <c r="D104" s="759"/>
      <c r="E104" s="759"/>
      <c r="F104" s="759"/>
      <c r="G104" s="759"/>
      <c r="H104" s="759"/>
    </row>
  </sheetData>
  <mergeCells count="8">
    <mergeCell ref="B54:H54"/>
    <mergeCell ref="B62:H62"/>
    <mergeCell ref="B18:H18"/>
    <mergeCell ref="B7:H7"/>
    <mergeCell ref="B29:H29"/>
    <mergeCell ref="B38:H38"/>
    <mergeCell ref="B43:H43"/>
    <mergeCell ref="B48:H48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1296-7938-40D0-BB39-4EB5542A396D}">
  <sheetPr>
    <tabColor rgb="FF7030A0"/>
  </sheetPr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56"/>
  <sheetViews>
    <sheetView showGridLines="0" zoomScale="130" zoomScaleNormal="130" zoomScaleSheetLayoutView="70" workbookViewId="0">
      <selection activeCell="O6" sqref="O6"/>
    </sheetView>
  </sheetViews>
  <sheetFormatPr defaultColWidth="8.6640625" defaultRowHeight="12"/>
  <cols>
    <col min="1" max="1" width="3.88671875" style="325" customWidth="1"/>
    <col min="2" max="2" width="17" style="325" bestFit="1" customWidth="1"/>
    <col min="3" max="14" width="9.33203125" style="325" bestFit="1" customWidth="1"/>
    <col min="15" max="15" width="10.6640625" style="645" bestFit="1" customWidth="1"/>
    <col min="16" max="16384" width="8.6640625" style="325"/>
  </cols>
  <sheetData>
    <row r="1" spans="2:16">
      <c r="B1" s="315"/>
      <c r="C1" s="644"/>
      <c r="D1" s="644"/>
      <c r="E1" s="644"/>
      <c r="F1" s="644"/>
      <c r="G1" s="644"/>
      <c r="O1" s="325"/>
    </row>
    <row r="2" spans="2:16">
      <c r="B2" s="315" t="s">
        <v>605</v>
      </c>
      <c r="O2" s="325"/>
    </row>
    <row r="3" spans="2:16" ht="12.75" thickBot="1">
      <c r="B3" s="325" t="str">
        <f>'First View'!B3</f>
        <v>Aquatech</v>
      </c>
    </row>
    <row r="4" spans="2:16">
      <c r="B4" s="647" t="s">
        <v>428</v>
      </c>
      <c r="C4" s="650" t="s">
        <v>32</v>
      </c>
      <c r="D4" s="650" t="s">
        <v>32</v>
      </c>
      <c r="E4" s="650" t="s">
        <v>32</v>
      </c>
      <c r="F4" s="650" t="s">
        <v>32</v>
      </c>
      <c r="G4" s="650" t="s">
        <v>32</v>
      </c>
      <c r="H4" s="650" t="s">
        <v>32</v>
      </c>
      <c r="I4" s="650" t="s">
        <v>32</v>
      </c>
      <c r="J4" s="650" t="s">
        <v>32</v>
      </c>
      <c r="K4" s="650" t="s">
        <v>32</v>
      </c>
      <c r="L4" s="650" t="s">
        <v>32</v>
      </c>
      <c r="M4" s="650" t="s">
        <v>32</v>
      </c>
      <c r="N4" s="650" t="s">
        <v>32</v>
      </c>
      <c r="O4" s="651"/>
    </row>
    <row r="5" spans="2:16">
      <c r="B5" s="648" t="s">
        <v>31</v>
      </c>
      <c r="C5" s="715">
        <f ca="1">'P&amp;L'!C4</f>
        <v>45833</v>
      </c>
      <c r="D5" s="715">
        <f ca="1">'P&amp;L'!D4</f>
        <v>45839</v>
      </c>
      <c r="E5" s="715">
        <f ca="1">'P&amp;L'!E4</f>
        <v>45870</v>
      </c>
      <c r="F5" s="715">
        <f ca="1">'P&amp;L'!F4</f>
        <v>45901</v>
      </c>
      <c r="G5" s="715">
        <f ca="1">'P&amp;L'!G4</f>
        <v>45931</v>
      </c>
      <c r="H5" s="715">
        <f ca="1">'P&amp;L'!H4</f>
        <v>45962</v>
      </c>
      <c r="I5" s="715">
        <f ca="1">'P&amp;L'!I4</f>
        <v>45992</v>
      </c>
      <c r="J5" s="715">
        <f ca="1">'P&amp;L'!J4</f>
        <v>46023</v>
      </c>
      <c r="K5" s="715">
        <f ca="1">'P&amp;L'!K4</f>
        <v>46054</v>
      </c>
      <c r="L5" s="715">
        <f ca="1">'P&amp;L'!L4</f>
        <v>46082</v>
      </c>
      <c r="M5" s="715">
        <f ca="1">'P&amp;L'!M4</f>
        <v>46113</v>
      </c>
      <c r="N5" s="715">
        <f ca="1">'P&amp;L'!N4</f>
        <v>46143</v>
      </c>
      <c r="O5" s="716" t="s">
        <v>606</v>
      </c>
      <c r="P5" s="646"/>
    </row>
    <row r="6" spans="2:16">
      <c r="B6" s="352" t="str">
        <f>'First View'!B9</f>
        <v>Sales (uncategorised)</v>
      </c>
      <c r="C6" s="653">
        <f>O6/12</f>
        <v>0</v>
      </c>
      <c r="D6" s="653">
        <f>C6</f>
        <v>0</v>
      </c>
      <c r="E6" s="653">
        <f t="shared" ref="E6:N6" si="0">D6</f>
        <v>0</v>
      </c>
      <c r="F6" s="653">
        <f t="shared" si="0"/>
        <v>0</v>
      </c>
      <c r="G6" s="653">
        <f t="shared" si="0"/>
        <v>0</v>
      </c>
      <c r="H6" s="653">
        <f t="shared" si="0"/>
        <v>0</v>
      </c>
      <c r="I6" s="653">
        <f t="shared" si="0"/>
        <v>0</v>
      </c>
      <c r="J6" s="653">
        <f t="shared" si="0"/>
        <v>0</v>
      </c>
      <c r="K6" s="653">
        <f t="shared" si="0"/>
        <v>0</v>
      </c>
      <c r="L6" s="653">
        <f t="shared" si="0"/>
        <v>0</v>
      </c>
      <c r="M6" s="653">
        <f t="shared" si="0"/>
        <v>0</v>
      </c>
      <c r="N6" s="653">
        <f t="shared" si="0"/>
        <v>0</v>
      </c>
      <c r="O6" s="717">
        <f>'Forecast Assumptions 1'!D8</f>
        <v>0</v>
      </c>
    </row>
    <row r="7" spans="2:16">
      <c r="B7" s="352" t="str">
        <f>'First View'!B10</f>
        <v>Income 2</v>
      </c>
      <c r="C7" s="774">
        <f>O7/12</f>
        <v>0</v>
      </c>
      <c r="D7" s="774">
        <f t="shared" ref="D7:N11" si="1">C7</f>
        <v>0</v>
      </c>
      <c r="E7" s="774">
        <f t="shared" si="1"/>
        <v>0</v>
      </c>
      <c r="F7" s="774">
        <f t="shared" si="1"/>
        <v>0</v>
      </c>
      <c r="G7" s="774">
        <f t="shared" si="1"/>
        <v>0</v>
      </c>
      <c r="H7" s="774">
        <f t="shared" si="1"/>
        <v>0</v>
      </c>
      <c r="I7" s="774">
        <f t="shared" si="1"/>
        <v>0</v>
      </c>
      <c r="J7" s="774">
        <f t="shared" si="1"/>
        <v>0</v>
      </c>
      <c r="K7" s="774">
        <f t="shared" si="1"/>
        <v>0</v>
      </c>
      <c r="L7" s="774">
        <f t="shared" si="1"/>
        <v>0</v>
      </c>
      <c r="M7" s="774">
        <f t="shared" si="1"/>
        <v>0</v>
      </c>
      <c r="N7" s="774">
        <f t="shared" si="1"/>
        <v>0</v>
      </c>
      <c r="O7" s="775"/>
    </row>
    <row r="8" spans="2:16">
      <c r="B8" s="352" t="str">
        <f>'First View'!B11</f>
        <v>Income 3</v>
      </c>
      <c r="C8" s="774">
        <f t="shared" ref="C7:C11" si="2">O8/12</f>
        <v>0</v>
      </c>
      <c r="D8" s="774">
        <f t="shared" si="1"/>
        <v>0</v>
      </c>
      <c r="E8" s="774">
        <f t="shared" si="1"/>
        <v>0</v>
      </c>
      <c r="F8" s="774">
        <f t="shared" si="1"/>
        <v>0</v>
      </c>
      <c r="G8" s="774">
        <f t="shared" si="1"/>
        <v>0</v>
      </c>
      <c r="H8" s="774">
        <f t="shared" si="1"/>
        <v>0</v>
      </c>
      <c r="I8" s="774">
        <f t="shared" si="1"/>
        <v>0</v>
      </c>
      <c r="J8" s="774">
        <f t="shared" si="1"/>
        <v>0</v>
      </c>
      <c r="K8" s="774">
        <f t="shared" si="1"/>
        <v>0</v>
      </c>
      <c r="L8" s="774">
        <f t="shared" si="1"/>
        <v>0</v>
      </c>
      <c r="M8" s="774">
        <f t="shared" si="1"/>
        <v>0</v>
      </c>
      <c r="N8" s="774">
        <f t="shared" si="1"/>
        <v>0</v>
      </c>
      <c r="O8" s="775"/>
    </row>
    <row r="9" spans="2:16">
      <c r="B9" s="352" t="str">
        <f>'First View'!B12</f>
        <v>Income 4</v>
      </c>
      <c r="C9" s="774">
        <f t="shared" si="2"/>
        <v>0</v>
      </c>
      <c r="D9" s="774">
        <f t="shared" si="1"/>
        <v>0</v>
      </c>
      <c r="E9" s="774">
        <f t="shared" si="1"/>
        <v>0</v>
      </c>
      <c r="F9" s="774">
        <f t="shared" si="1"/>
        <v>0</v>
      </c>
      <c r="G9" s="774">
        <f t="shared" si="1"/>
        <v>0</v>
      </c>
      <c r="H9" s="774">
        <f t="shared" si="1"/>
        <v>0</v>
      </c>
      <c r="I9" s="774">
        <f t="shared" si="1"/>
        <v>0</v>
      </c>
      <c r="J9" s="774">
        <f t="shared" si="1"/>
        <v>0</v>
      </c>
      <c r="K9" s="774">
        <f t="shared" si="1"/>
        <v>0</v>
      </c>
      <c r="L9" s="774">
        <f t="shared" si="1"/>
        <v>0</v>
      </c>
      <c r="M9" s="774">
        <f t="shared" si="1"/>
        <v>0</v>
      </c>
      <c r="N9" s="774">
        <f t="shared" si="1"/>
        <v>0</v>
      </c>
      <c r="O9" s="775"/>
    </row>
    <row r="10" spans="2:16">
      <c r="B10" s="352" t="str">
        <f>'First View'!B13</f>
        <v>Income 5</v>
      </c>
      <c r="C10" s="774">
        <f t="shared" si="2"/>
        <v>0</v>
      </c>
      <c r="D10" s="774">
        <f t="shared" si="1"/>
        <v>0</v>
      </c>
      <c r="E10" s="774">
        <f t="shared" si="1"/>
        <v>0</v>
      </c>
      <c r="F10" s="774">
        <f t="shared" si="1"/>
        <v>0</v>
      </c>
      <c r="G10" s="774">
        <f t="shared" si="1"/>
        <v>0</v>
      </c>
      <c r="H10" s="774">
        <f t="shared" si="1"/>
        <v>0</v>
      </c>
      <c r="I10" s="774">
        <f t="shared" si="1"/>
        <v>0</v>
      </c>
      <c r="J10" s="774">
        <f t="shared" si="1"/>
        <v>0</v>
      </c>
      <c r="K10" s="774">
        <f t="shared" si="1"/>
        <v>0</v>
      </c>
      <c r="L10" s="774">
        <f t="shared" si="1"/>
        <v>0</v>
      </c>
      <c r="M10" s="774">
        <f t="shared" si="1"/>
        <v>0</v>
      </c>
      <c r="N10" s="774">
        <f t="shared" si="1"/>
        <v>0</v>
      </c>
      <c r="O10" s="775"/>
    </row>
    <row r="11" spans="2:16" ht="12.75" thickBot="1">
      <c r="B11" s="434" t="str">
        <f>'First View'!B14</f>
        <v>Other Income</v>
      </c>
      <c r="C11" s="654">
        <f t="shared" si="2"/>
        <v>0</v>
      </c>
      <c r="D11" s="654">
        <f t="shared" si="1"/>
        <v>0</v>
      </c>
      <c r="E11" s="654">
        <f t="shared" si="1"/>
        <v>0</v>
      </c>
      <c r="F11" s="654">
        <f t="shared" si="1"/>
        <v>0</v>
      </c>
      <c r="G11" s="654">
        <f t="shared" si="1"/>
        <v>0</v>
      </c>
      <c r="H11" s="654">
        <f t="shared" si="1"/>
        <v>0</v>
      </c>
      <c r="I11" s="654">
        <f t="shared" si="1"/>
        <v>0</v>
      </c>
      <c r="J11" s="654">
        <f t="shared" si="1"/>
        <v>0</v>
      </c>
      <c r="K11" s="654">
        <f t="shared" si="1"/>
        <v>0</v>
      </c>
      <c r="L11" s="654">
        <f t="shared" si="1"/>
        <v>0</v>
      </c>
      <c r="M11" s="654">
        <f t="shared" si="1"/>
        <v>0</v>
      </c>
      <c r="N11" s="654">
        <f t="shared" si="1"/>
        <v>0</v>
      </c>
      <c r="O11" s="718"/>
    </row>
    <row r="12" spans="2:16" ht="13.5" thickTop="1" thickBot="1">
      <c r="B12" s="649" t="s">
        <v>444</v>
      </c>
      <c r="C12" s="719">
        <f t="shared" ref="C12:O12" si="3">SUM(C6:C11)</f>
        <v>0</v>
      </c>
      <c r="D12" s="719">
        <f t="shared" si="3"/>
        <v>0</v>
      </c>
      <c r="E12" s="719">
        <f t="shared" si="3"/>
        <v>0</v>
      </c>
      <c r="F12" s="719">
        <f t="shared" si="3"/>
        <v>0</v>
      </c>
      <c r="G12" s="719">
        <f t="shared" si="3"/>
        <v>0</v>
      </c>
      <c r="H12" s="719">
        <f t="shared" si="3"/>
        <v>0</v>
      </c>
      <c r="I12" s="719">
        <f t="shared" si="3"/>
        <v>0</v>
      </c>
      <c r="J12" s="719">
        <f t="shared" si="3"/>
        <v>0</v>
      </c>
      <c r="K12" s="719">
        <f t="shared" si="3"/>
        <v>0</v>
      </c>
      <c r="L12" s="719">
        <f t="shared" si="3"/>
        <v>0</v>
      </c>
      <c r="M12" s="719">
        <f t="shared" si="3"/>
        <v>0</v>
      </c>
      <c r="N12" s="719">
        <f t="shared" si="3"/>
        <v>0</v>
      </c>
      <c r="O12" s="720">
        <f t="shared" si="3"/>
        <v>0</v>
      </c>
    </row>
    <row r="13" spans="2:16">
      <c r="B13" s="748"/>
      <c r="C13" s="749"/>
      <c r="D13" s="749"/>
      <c r="E13" s="749"/>
      <c r="F13" s="749"/>
      <c r="G13" s="749"/>
      <c r="H13" s="749"/>
      <c r="I13" s="749"/>
      <c r="J13" s="749"/>
      <c r="K13" s="749"/>
      <c r="L13" s="749"/>
      <c r="M13" s="749"/>
      <c r="N13" s="749"/>
      <c r="O13" s="749"/>
    </row>
    <row r="14" spans="2:16" ht="12.75" thickBot="1">
      <c r="B14" s="423"/>
      <c r="C14" s="388"/>
      <c r="D14" s="388"/>
      <c r="E14" s="388"/>
      <c r="F14" s="388"/>
      <c r="G14" s="388"/>
      <c r="H14" s="388"/>
      <c r="I14" s="388"/>
      <c r="J14" s="388"/>
      <c r="K14" s="388"/>
      <c r="L14" s="388"/>
      <c r="M14" s="388"/>
      <c r="N14" s="388"/>
      <c r="O14" s="655"/>
      <c r="P14" s="646"/>
    </row>
    <row r="15" spans="2:16">
      <c r="B15" s="647" t="s">
        <v>607</v>
      </c>
      <c r="C15" s="650" t="s">
        <v>32</v>
      </c>
      <c r="D15" s="650" t="s">
        <v>32</v>
      </c>
      <c r="E15" s="650" t="s">
        <v>32</v>
      </c>
      <c r="F15" s="650" t="s">
        <v>32</v>
      </c>
      <c r="G15" s="650" t="s">
        <v>32</v>
      </c>
      <c r="H15" s="650" t="s">
        <v>32</v>
      </c>
      <c r="I15" s="650" t="s">
        <v>32</v>
      </c>
      <c r="J15" s="650" t="s">
        <v>32</v>
      </c>
      <c r="K15" s="650" t="s">
        <v>32</v>
      </c>
      <c r="L15" s="650" t="s">
        <v>32</v>
      </c>
      <c r="M15" s="650" t="s">
        <v>32</v>
      </c>
      <c r="N15" s="650" t="s">
        <v>32</v>
      </c>
      <c r="O15" s="651"/>
    </row>
    <row r="16" spans="2:16">
      <c r="B16" s="648" t="s">
        <v>31</v>
      </c>
      <c r="C16" s="715">
        <f ca="1">'P&amp;L'!R4</f>
        <v>46174</v>
      </c>
      <c r="D16" s="715">
        <f ca="1">'P&amp;L'!S4</f>
        <v>46204</v>
      </c>
      <c r="E16" s="715">
        <f ca="1">'P&amp;L'!T4</f>
        <v>46235</v>
      </c>
      <c r="F16" s="715">
        <f ca="1">'P&amp;L'!U4</f>
        <v>46266</v>
      </c>
      <c r="G16" s="715">
        <f ca="1">'P&amp;L'!V4</f>
        <v>46296</v>
      </c>
      <c r="H16" s="715">
        <f ca="1">'P&amp;L'!W4</f>
        <v>46327</v>
      </c>
      <c r="I16" s="715">
        <f ca="1">'P&amp;L'!X4</f>
        <v>46357</v>
      </c>
      <c r="J16" s="715">
        <f ca="1">'P&amp;L'!Y4</f>
        <v>46388</v>
      </c>
      <c r="K16" s="715">
        <f ca="1">'P&amp;L'!Z4</f>
        <v>46419</v>
      </c>
      <c r="L16" s="715">
        <f ca="1">'P&amp;L'!AA4</f>
        <v>46447</v>
      </c>
      <c r="M16" s="715">
        <f ca="1">'P&amp;L'!AB4</f>
        <v>46478</v>
      </c>
      <c r="N16" s="715">
        <f ca="1">'P&amp;L'!AC4</f>
        <v>46508</v>
      </c>
      <c r="O16" s="716" t="s">
        <v>606</v>
      </c>
    </row>
    <row r="17" spans="2:15">
      <c r="B17" s="352" t="str">
        <f t="shared" ref="B17:B22" si="4">B6</f>
        <v>Sales (uncategorised)</v>
      </c>
      <c r="C17" s="653">
        <f>O17/12</f>
        <v>0</v>
      </c>
      <c r="D17" s="653">
        <f>C17</f>
        <v>0</v>
      </c>
      <c r="E17" s="653">
        <f t="shared" ref="E17:N17" si="5">D17</f>
        <v>0</v>
      </c>
      <c r="F17" s="653">
        <f t="shared" si="5"/>
        <v>0</v>
      </c>
      <c r="G17" s="653">
        <f t="shared" si="5"/>
        <v>0</v>
      </c>
      <c r="H17" s="653">
        <f t="shared" si="5"/>
        <v>0</v>
      </c>
      <c r="I17" s="653">
        <f t="shared" si="5"/>
        <v>0</v>
      </c>
      <c r="J17" s="653">
        <f t="shared" si="5"/>
        <v>0</v>
      </c>
      <c r="K17" s="653">
        <f t="shared" si="5"/>
        <v>0</v>
      </c>
      <c r="L17" s="653">
        <f t="shared" si="5"/>
        <v>0</v>
      </c>
      <c r="M17" s="653">
        <f t="shared" si="5"/>
        <v>0</v>
      </c>
      <c r="N17" s="653">
        <f t="shared" si="5"/>
        <v>0</v>
      </c>
      <c r="O17" s="717">
        <f>'Forecast Assumptions 1'!E8</f>
        <v>0</v>
      </c>
    </row>
    <row r="18" spans="2:15">
      <c r="B18" s="352" t="str">
        <f t="shared" si="4"/>
        <v>Income 2</v>
      </c>
      <c r="C18" s="774"/>
      <c r="D18" s="774"/>
      <c r="E18" s="774"/>
      <c r="F18" s="774"/>
      <c r="G18" s="774"/>
      <c r="H18" s="774"/>
      <c r="I18" s="774"/>
      <c r="J18" s="774"/>
      <c r="K18" s="774"/>
      <c r="L18" s="774"/>
      <c r="M18" s="774"/>
      <c r="N18" s="774"/>
      <c r="O18" s="775"/>
    </row>
    <row r="19" spans="2:15">
      <c r="B19" s="352" t="str">
        <f t="shared" si="4"/>
        <v>Income 3</v>
      </c>
      <c r="C19" s="774"/>
      <c r="D19" s="774"/>
      <c r="E19" s="774"/>
      <c r="F19" s="774"/>
      <c r="G19" s="774"/>
      <c r="H19" s="774"/>
      <c r="I19" s="774"/>
      <c r="J19" s="774"/>
      <c r="K19" s="774"/>
      <c r="L19" s="774"/>
      <c r="M19" s="774"/>
      <c r="N19" s="774"/>
      <c r="O19" s="775"/>
    </row>
    <row r="20" spans="2:15">
      <c r="B20" s="352" t="str">
        <f t="shared" si="4"/>
        <v>Income 4</v>
      </c>
      <c r="C20" s="774"/>
      <c r="D20" s="774"/>
      <c r="E20" s="774"/>
      <c r="F20" s="774"/>
      <c r="G20" s="774"/>
      <c r="H20" s="774"/>
      <c r="I20" s="774"/>
      <c r="J20" s="774"/>
      <c r="K20" s="774"/>
      <c r="L20" s="774"/>
      <c r="M20" s="774"/>
      <c r="N20" s="774"/>
      <c r="O20" s="775"/>
    </row>
    <row r="21" spans="2:15">
      <c r="B21" s="352" t="str">
        <f t="shared" si="4"/>
        <v>Income 5</v>
      </c>
      <c r="C21" s="774"/>
      <c r="D21" s="774"/>
      <c r="E21" s="774"/>
      <c r="F21" s="774"/>
      <c r="G21" s="774"/>
      <c r="H21" s="774"/>
      <c r="I21" s="774"/>
      <c r="J21" s="774"/>
      <c r="K21" s="774"/>
      <c r="L21" s="774"/>
      <c r="M21" s="774"/>
      <c r="N21" s="774"/>
      <c r="O21" s="775"/>
    </row>
    <row r="22" spans="2:15" ht="12.75" thickBot="1">
      <c r="B22" s="434" t="str">
        <f t="shared" si="4"/>
        <v>Other Income</v>
      </c>
      <c r="C22" s="654"/>
      <c r="D22" s="654"/>
      <c r="E22" s="654"/>
      <c r="F22" s="654"/>
      <c r="G22" s="654"/>
      <c r="H22" s="654"/>
      <c r="I22" s="654"/>
      <c r="J22" s="654"/>
      <c r="K22" s="654"/>
      <c r="L22" s="654"/>
      <c r="M22" s="654"/>
      <c r="N22" s="654"/>
      <c r="O22" s="718"/>
    </row>
    <row r="23" spans="2:15" ht="13.5" thickTop="1" thickBot="1">
      <c r="B23" s="649" t="s">
        <v>3</v>
      </c>
      <c r="C23" s="719">
        <f t="shared" ref="C23:O23" si="6">SUM(C17:C22)</f>
        <v>0</v>
      </c>
      <c r="D23" s="719">
        <f t="shared" si="6"/>
        <v>0</v>
      </c>
      <c r="E23" s="719">
        <f t="shared" si="6"/>
        <v>0</v>
      </c>
      <c r="F23" s="719">
        <f t="shared" si="6"/>
        <v>0</v>
      </c>
      <c r="G23" s="719">
        <f t="shared" si="6"/>
        <v>0</v>
      </c>
      <c r="H23" s="719">
        <f t="shared" si="6"/>
        <v>0</v>
      </c>
      <c r="I23" s="719">
        <f t="shared" si="6"/>
        <v>0</v>
      </c>
      <c r="J23" s="719">
        <f t="shared" si="6"/>
        <v>0</v>
      </c>
      <c r="K23" s="719">
        <f t="shared" si="6"/>
        <v>0</v>
      </c>
      <c r="L23" s="719">
        <f t="shared" si="6"/>
        <v>0</v>
      </c>
      <c r="M23" s="719">
        <f t="shared" si="6"/>
        <v>0</v>
      </c>
      <c r="N23" s="719">
        <f t="shared" si="6"/>
        <v>0</v>
      </c>
      <c r="O23" s="720">
        <f t="shared" si="6"/>
        <v>0</v>
      </c>
    </row>
    <row r="24" spans="2:15">
      <c r="B24" s="748"/>
      <c r="C24" s="749"/>
      <c r="D24" s="749"/>
      <c r="E24" s="749"/>
      <c r="F24" s="749"/>
      <c r="G24" s="749"/>
      <c r="H24" s="749"/>
      <c r="I24" s="749"/>
      <c r="J24" s="749"/>
      <c r="K24" s="749"/>
      <c r="L24" s="749"/>
      <c r="M24" s="749"/>
      <c r="N24" s="749"/>
      <c r="O24" s="749"/>
    </row>
    <row r="25" spans="2:15" ht="12.75" thickBot="1">
      <c r="C25" s="388"/>
      <c r="D25" s="388"/>
      <c r="E25" s="388"/>
      <c r="F25" s="388"/>
      <c r="G25" s="388"/>
      <c r="H25" s="388"/>
      <c r="I25" s="388"/>
      <c r="J25" s="388"/>
      <c r="K25" s="388"/>
      <c r="L25" s="388"/>
      <c r="M25" s="388"/>
      <c r="N25" s="388"/>
      <c r="O25" s="655"/>
    </row>
    <row r="26" spans="2:15">
      <c r="B26" s="647" t="s">
        <v>608</v>
      </c>
      <c r="C26" s="650" t="s">
        <v>32</v>
      </c>
      <c r="D26" s="650" t="s">
        <v>32</v>
      </c>
      <c r="E26" s="650" t="s">
        <v>32</v>
      </c>
      <c r="F26" s="650" t="s">
        <v>32</v>
      </c>
      <c r="G26" s="650" t="s">
        <v>32</v>
      </c>
      <c r="H26" s="650" t="s">
        <v>32</v>
      </c>
      <c r="I26" s="650" t="s">
        <v>32</v>
      </c>
      <c r="J26" s="650" t="s">
        <v>32</v>
      </c>
      <c r="K26" s="650" t="s">
        <v>32</v>
      </c>
      <c r="L26" s="650" t="s">
        <v>32</v>
      </c>
      <c r="M26" s="650" t="s">
        <v>32</v>
      </c>
      <c r="N26" s="650" t="s">
        <v>32</v>
      </c>
      <c r="O26" s="651"/>
    </row>
    <row r="27" spans="2:15">
      <c r="B27" s="648" t="s">
        <v>31</v>
      </c>
      <c r="C27" s="715">
        <f ca="1">'P&amp;L'!AG4</f>
        <v>46539</v>
      </c>
      <c r="D27" s="715">
        <f ca="1">'P&amp;L'!AH4</f>
        <v>46569</v>
      </c>
      <c r="E27" s="715">
        <f ca="1">'P&amp;L'!AI4</f>
        <v>46600</v>
      </c>
      <c r="F27" s="715">
        <f ca="1">'P&amp;L'!AJ4</f>
        <v>46631</v>
      </c>
      <c r="G27" s="715">
        <f ca="1">'P&amp;L'!AK4</f>
        <v>46661</v>
      </c>
      <c r="H27" s="715">
        <f ca="1">'P&amp;L'!AL4</f>
        <v>46692</v>
      </c>
      <c r="I27" s="715">
        <f ca="1">'P&amp;L'!AM4</f>
        <v>46722</v>
      </c>
      <c r="J27" s="715">
        <f ca="1">'P&amp;L'!AN4</f>
        <v>46753</v>
      </c>
      <c r="K27" s="715">
        <f ca="1">'P&amp;L'!AO4</f>
        <v>46784</v>
      </c>
      <c r="L27" s="715">
        <f ca="1">'P&amp;L'!AP4</f>
        <v>46813</v>
      </c>
      <c r="M27" s="715">
        <f ca="1">'P&amp;L'!AQ4</f>
        <v>46844</v>
      </c>
      <c r="N27" s="715">
        <f ca="1">'P&amp;L'!AR4</f>
        <v>46874</v>
      </c>
      <c r="O27" s="716" t="s">
        <v>606</v>
      </c>
    </row>
    <row r="28" spans="2:15">
      <c r="B28" s="352" t="str">
        <f t="shared" ref="B28:B33" si="7">B17</f>
        <v>Sales (uncategorised)</v>
      </c>
      <c r="C28" s="653">
        <f>O28/12</f>
        <v>0</v>
      </c>
      <c r="D28" s="653">
        <f>C28</f>
        <v>0</v>
      </c>
      <c r="E28" s="653">
        <f t="shared" ref="E28" si="8">D28</f>
        <v>0</v>
      </c>
      <c r="F28" s="653">
        <f t="shared" ref="F28" si="9">E28</f>
        <v>0</v>
      </c>
      <c r="G28" s="653">
        <f t="shared" ref="G28" si="10">F28</f>
        <v>0</v>
      </c>
      <c r="H28" s="653">
        <f t="shared" ref="H28" si="11">G28</f>
        <v>0</v>
      </c>
      <c r="I28" s="653">
        <f t="shared" ref="I28" si="12">H28</f>
        <v>0</v>
      </c>
      <c r="J28" s="653">
        <f t="shared" ref="J28" si="13">I28</f>
        <v>0</v>
      </c>
      <c r="K28" s="653">
        <f t="shared" ref="K28" si="14">J28</f>
        <v>0</v>
      </c>
      <c r="L28" s="653">
        <f t="shared" ref="L28" si="15">K28</f>
        <v>0</v>
      </c>
      <c r="M28" s="653">
        <f t="shared" ref="M28" si="16">L28</f>
        <v>0</v>
      </c>
      <c r="N28" s="653">
        <f t="shared" ref="N28" si="17">M28</f>
        <v>0</v>
      </c>
      <c r="O28" s="717">
        <f>'Forecast Assumptions 1'!F8</f>
        <v>0</v>
      </c>
    </row>
    <row r="29" spans="2:15">
      <c r="B29" s="352" t="str">
        <f t="shared" si="7"/>
        <v>Income 2</v>
      </c>
      <c r="C29" s="774"/>
      <c r="D29" s="774"/>
      <c r="E29" s="774"/>
      <c r="F29" s="774"/>
      <c r="G29" s="774"/>
      <c r="H29" s="774"/>
      <c r="I29" s="774"/>
      <c r="J29" s="774"/>
      <c r="K29" s="774"/>
      <c r="L29" s="774"/>
      <c r="M29" s="774"/>
      <c r="N29" s="774"/>
      <c r="O29" s="775"/>
    </row>
    <row r="30" spans="2:15">
      <c r="B30" s="352" t="str">
        <f t="shared" si="7"/>
        <v>Income 3</v>
      </c>
      <c r="C30" s="774"/>
      <c r="D30" s="774"/>
      <c r="E30" s="774"/>
      <c r="F30" s="774"/>
      <c r="G30" s="774"/>
      <c r="H30" s="774"/>
      <c r="I30" s="774"/>
      <c r="J30" s="774"/>
      <c r="K30" s="774"/>
      <c r="L30" s="774"/>
      <c r="M30" s="774"/>
      <c r="N30" s="774"/>
      <c r="O30" s="775"/>
    </row>
    <row r="31" spans="2:15">
      <c r="B31" s="352" t="str">
        <f t="shared" si="7"/>
        <v>Income 4</v>
      </c>
      <c r="C31" s="774"/>
      <c r="D31" s="774"/>
      <c r="E31" s="774"/>
      <c r="F31" s="774"/>
      <c r="G31" s="774"/>
      <c r="H31" s="774"/>
      <c r="I31" s="774"/>
      <c r="J31" s="774"/>
      <c r="K31" s="774"/>
      <c r="L31" s="774"/>
      <c r="M31" s="774"/>
      <c r="N31" s="774"/>
      <c r="O31" s="775"/>
    </row>
    <row r="32" spans="2:15">
      <c r="B32" s="352" t="str">
        <f t="shared" si="7"/>
        <v>Income 5</v>
      </c>
      <c r="C32" s="774"/>
      <c r="D32" s="774"/>
      <c r="E32" s="774"/>
      <c r="F32" s="774"/>
      <c r="G32" s="774"/>
      <c r="H32" s="774"/>
      <c r="I32" s="774"/>
      <c r="J32" s="774"/>
      <c r="K32" s="774"/>
      <c r="L32" s="774"/>
      <c r="M32" s="774"/>
      <c r="N32" s="774"/>
      <c r="O32" s="775"/>
    </row>
    <row r="33" spans="2:15" ht="12.75" thickBot="1">
      <c r="B33" s="434" t="str">
        <f t="shared" si="7"/>
        <v>Other Income</v>
      </c>
      <c r="C33" s="654"/>
      <c r="D33" s="654"/>
      <c r="E33" s="654"/>
      <c r="F33" s="654"/>
      <c r="G33" s="654"/>
      <c r="H33" s="654"/>
      <c r="I33" s="654"/>
      <c r="J33" s="654"/>
      <c r="K33" s="654"/>
      <c r="L33" s="654"/>
      <c r="M33" s="654"/>
      <c r="N33" s="654"/>
      <c r="O33" s="718"/>
    </row>
    <row r="34" spans="2:15" ht="13.5" thickTop="1" thickBot="1">
      <c r="B34" s="649" t="s">
        <v>3</v>
      </c>
      <c r="C34" s="719">
        <f t="shared" ref="C34:O34" si="18">SUM(C28:C33)</f>
        <v>0</v>
      </c>
      <c r="D34" s="719">
        <f t="shared" si="18"/>
        <v>0</v>
      </c>
      <c r="E34" s="719">
        <f t="shared" si="18"/>
        <v>0</v>
      </c>
      <c r="F34" s="719">
        <f t="shared" si="18"/>
        <v>0</v>
      </c>
      <c r="G34" s="719">
        <f t="shared" si="18"/>
        <v>0</v>
      </c>
      <c r="H34" s="719">
        <f t="shared" si="18"/>
        <v>0</v>
      </c>
      <c r="I34" s="719">
        <f t="shared" si="18"/>
        <v>0</v>
      </c>
      <c r="J34" s="719">
        <f t="shared" si="18"/>
        <v>0</v>
      </c>
      <c r="K34" s="719">
        <f t="shared" si="18"/>
        <v>0</v>
      </c>
      <c r="L34" s="719">
        <f t="shared" si="18"/>
        <v>0</v>
      </c>
      <c r="M34" s="719">
        <f t="shared" si="18"/>
        <v>0</v>
      </c>
      <c r="N34" s="719">
        <f t="shared" si="18"/>
        <v>0</v>
      </c>
      <c r="O34" s="720">
        <f t="shared" si="18"/>
        <v>0</v>
      </c>
    </row>
    <row r="35" spans="2:15">
      <c r="B35" s="748"/>
      <c r="C35" s="749"/>
      <c r="D35" s="749"/>
      <c r="E35" s="749"/>
      <c r="F35" s="749"/>
      <c r="G35" s="749"/>
      <c r="H35" s="749"/>
      <c r="I35" s="749"/>
      <c r="J35" s="749"/>
      <c r="K35" s="749"/>
      <c r="L35" s="749"/>
      <c r="M35" s="749"/>
      <c r="N35" s="749"/>
      <c r="O35" s="749"/>
    </row>
    <row r="36" spans="2:15" ht="12.75" thickBot="1">
      <c r="C36" s="388"/>
      <c r="D36" s="388"/>
      <c r="E36" s="388"/>
      <c r="F36" s="388"/>
      <c r="G36" s="388"/>
      <c r="H36" s="388"/>
      <c r="I36" s="388"/>
      <c r="J36" s="388"/>
      <c r="K36" s="388"/>
      <c r="L36" s="388"/>
      <c r="M36" s="388"/>
      <c r="N36" s="388"/>
      <c r="O36" s="655"/>
    </row>
    <row r="37" spans="2:15">
      <c r="B37" s="647" t="s">
        <v>611</v>
      </c>
      <c r="C37" s="650" t="s">
        <v>32</v>
      </c>
      <c r="D37" s="650" t="s">
        <v>32</v>
      </c>
      <c r="E37" s="650" t="s">
        <v>32</v>
      </c>
      <c r="F37" s="650" t="s">
        <v>32</v>
      </c>
      <c r="G37" s="650" t="s">
        <v>32</v>
      </c>
      <c r="H37" s="650" t="s">
        <v>32</v>
      </c>
      <c r="I37" s="650" t="s">
        <v>32</v>
      </c>
      <c r="J37" s="650" t="s">
        <v>32</v>
      </c>
      <c r="K37" s="650" t="s">
        <v>32</v>
      </c>
      <c r="L37" s="650" t="s">
        <v>32</v>
      </c>
      <c r="M37" s="650" t="s">
        <v>32</v>
      </c>
      <c r="N37" s="650" t="s">
        <v>32</v>
      </c>
      <c r="O37" s="651"/>
    </row>
    <row r="38" spans="2:15">
      <c r="B38" s="648" t="s">
        <v>31</v>
      </c>
      <c r="C38" s="715">
        <f ca="1">'P&amp;L'!AV4</f>
        <v>46905</v>
      </c>
      <c r="D38" s="715">
        <f ca="1">'P&amp;L'!AW4</f>
        <v>46935</v>
      </c>
      <c r="E38" s="715">
        <f ca="1">'P&amp;L'!AX4</f>
        <v>46966</v>
      </c>
      <c r="F38" s="715">
        <f ca="1">'P&amp;L'!AY4</f>
        <v>46997</v>
      </c>
      <c r="G38" s="715">
        <f ca="1">'P&amp;L'!AZ4</f>
        <v>47027</v>
      </c>
      <c r="H38" s="715">
        <f ca="1">'P&amp;L'!BA4</f>
        <v>47058</v>
      </c>
      <c r="I38" s="715">
        <f ca="1">'P&amp;L'!BB4</f>
        <v>47088</v>
      </c>
      <c r="J38" s="715">
        <f ca="1">'P&amp;L'!BC4</f>
        <v>47119</v>
      </c>
      <c r="K38" s="715">
        <f ca="1">'P&amp;L'!BD4</f>
        <v>47150</v>
      </c>
      <c r="L38" s="715">
        <f ca="1">'P&amp;L'!BE4</f>
        <v>47178</v>
      </c>
      <c r="M38" s="715">
        <f ca="1">'P&amp;L'!BF4</f>
        <v>47209</v>
      </c>
      <c r="N38" s="715">
        <f ca="1">'P&amp;L'!BG4</f>
        <v>47239</v>
      </c>
      <c r="O38" s="716" t="s">
        <v>606</v>
      </c>
    </row>
    <row r="39" spans="2:15">
      <c r="B39" s="352" t="str">
        <f t="shared" ref="B39:B44" si="19">B28</f>
        <v>Sales (uncategorised)</v>
      </c>
      <c r="C39" s="653">
        <f>O39/12</f>
        <v>0</v>
      </c>
      <c r="D39" s="653">
        <f>C39</f>
        <v>0</v>
      </c>
      <c r="E39" s="653">
        <f t="shared" ref="E39" si="20">D39</f>
        <v>0</v>
      </c>
      <c r="F39" s="653">
        <f t="shared" ref="F39" si="21">E39</f>
        <v>0</v>
      </c>
      <c r="G39" s="653">
        <f t="shared" ref="G39" si="22">F39</f>
        <v>0</v>
      </c>
      <c r="H39" s="653">
        <f t="shared" ref="H39" si="23">G39</f>
        <v>0</v>
      </c>
      <c r="I39" s="653">
        <f t="shared" ref="I39" si="24">H39</f>
        <v>0</v>
      </c>
      <c r="J39" s="653">
        <f t="shared" ref="J39" si="25">I39</f>
        <v>0</v>
      </c>
      <c r="K39" s="653">
        <f t="shared" ref="K39" si="26">J39</f>
        <v>0</v>
      </c>
      <c r="L39" s="653">
        <f t="shared" ref="L39" si="27">K39</f>
        <v>0</v>
      </c>
      <c r="M39" s="653">
        <f t="shared" ref="M39" si="28">L39</f>
        <v>0</v>
      </c>
      <c r="N39" s="653">
        <f t="shared" ref="N39" si="29">M39</f>
        <v>0</v>
      </c>
      <c r="O39" s="717">
        <f>'Forecast Assumptions 1'!G8</f>
        <v>0</v>
      </c>
    </row>
    <row r="40" spans="2:15">
      <c r="B40" s="352" t="str">
        <f t="shared" si="19"/>
        <v>Income 2</v>
      </c>
      <c r="C40" s="774"/>
      <c r="D40" s="774"/>
      <c r="E40" s="774"/>
      <c r="F40" s="774"/>
      <c r="G40" s="774"/>
      <c r="H40" s="774"/>
      <c r="I40" s="774"/>
      <c r="J40" s="774"/>
      <c r="K40" s="774"/>
      <c r="L40" s="774"/>
      <c r="M40" s="774"/>
      <c r="N40" s="774"/>
      <c r="O40" s="775"/>
    </row>
    <row r="41" spans="2:15">
      <c r="B41" s="352" t="str">
        <f t="shared" si="19"/>
        <v>Income 3</v>
      </c>
      <c r="C41" s="774"/>
      <c r="D41" s="774"/>
      <c r="E41" s="774"/>
      <c r="F41" s="774"/>
      <c r="G41" s="774"/>
      <c r="H41" s="774"/>
      <c r="I41" s="774"/>
      <c r="J41" s="774"/>
      <c r="K41" s="774"/>
      <c r="L41" s="774"/>
      <c r="M41" s="774"/>
      <c r="N41" s="774"/>
      <c r="O41" s="775"/>
    </row>
    <row r="42" spans="2:15">
      <c r="B42" s="352" t="str">
        <f t="shared" si="19"/>
        <v>Income 4</v>
      </c>
      <c r="C42" s="774"/>
      <c r="D42" s="774"/>
      <c r="E42" s="774"/>
      <c r="F42" s="774"/>
      <c r="G42" s="774"/>
      <c r="H42" s="774"/>
      <c r="I42" s="774"/>
      <c r="J42" s="774"/>
      <c r="K42" s="774"/>
      <c r="L42" s="774"/>
      <c r="M42" s="774"/>
      <c r="N42" s="774"/>
      <c r="O42" s="775"/>
    </row>
    <row r="43" spans="2:15">
      <c r="B43" s="352" t="str">
        <f t="shared" si="19"/>
        <v>Income 5</v>
      </c>
      <c r="C43" s="774"/>
      <c r="D43" s="774"/>
      <c r="E43" s="774"/>
      <c r="F43" s="774"/>
      <c r="G43" s="774"/>
      <c r="H43" s="774"/>
      <c r="I43" s="774"/>
      <c r="J43" s="774"/>
      <c r="K43" s="774"/>
      <c r="L43" s="774"/>
      <c r="M43" s="774"/>
      <c r="N43" s="774"/>
      <c r="O43" s="775"/>
    </row>
    <row r="44" spans="2:15" ht="12.75" thickBot="1">
      <c r="B44" s="434" t="str">
        <f t="shared" si="19"/>
        <v>Other Income</v>
      </c>
      <c r="C44" s="654"/>
      <c r="D44" s="654"/>
      <c r="E44" s="654"/>
      <c r="F44" s="654"/>
      <c r="G44" s="654"/>
      <c r="H44" s="654"/>
      <c r="I44" s="654"/>
      <c r="J44" s="654"/>
      <c r="K44" s="654"/>
      <c r="L44" s="654"/>
      <c r="M44" s="654"/>
      <c r="N44" s="654"/>
      <c r="O44" s="718"/>
    </row>
    <row r="45" spans="2:15" ht="13.5" thickTop="1" thickBot="1">
      <c r="B45" s="649" t="s">
        <v>3</v>
      </c>
      <c r="C45" s="719">
        <f t="shared" ref="C45:O45" si="30">SUM(C39:C44)</f>
        <v>0</v>
      </c>
      <c r="D45" s="719">
        <f t="shared" si="30"/>
        <v>0</v>
      </c>
      <c r="E45" s="719">
        <f t="shared" si="30"/>
        <v>0</v>
      </c>
      <c r="F45" s="719">
        <f t="shared" si="30"/>
        <v>0</v>
      </c>
      <c r="G45" s="719">
        <f t="shared" si="30"/>
        <v>0</v>
      </c>
      <c r="H45" s="719">
        <f t="shared" si="30"/>
        <v>0</v>
      </c>
      <c r="I45" s="719">
        <f t="shared" si="30"/>
        <v>0</v>
      </c>
      <c r="J45" s="719">
        <f t="shared" si="30"/>
        <v>0</v>
      </c>
      <c r="K45" s="719">
        <f t="shared" si="30"/>
        <v>0</v>
      </c>
      <c r="L45" s="719">
        <f t="shared" si="30"/>
        <v>0</v>
      </c>
      <c r="M45" s="719">
        <f t="shared" si="30"/>
        <v>0</v>
      </c>
      <c r="N45" s="719">
        <f t="shared" si="30"/>
        <v>0</v>
      </c>
      <c r="O45" s="720">
        <f t="shared" si="30"/>
        <v>0</v>
      </c>
    </row>
    <row r="46" spans="2:15">
      <c r="B46" s="748"/>
      <c r="C46" s="749"/>
      <c r="D46" s="749"/>
      <c r="E46" s="749"/>
      <c r="F46" s="749"/>
      <c r="G46" s="749"/>
      <c r="H46" s="749"/>
      <c r="I46" s="749"/>
      <c r="J46" s="749"/>
      <c r="K46" s="749"/>
      <c r="L46" s="749"/>
      <c r="M46" s="749"/>
      <c r="N46" s="749"/>
      <c r="O46" s="749"/>
    </row>
    <row r="47" spans="2:15" ht="12.75" thickBot="1">
      <c r="C47" s="388"/>
      <c r="D47" s="388"/>
      <c r="E47" s="388"/>
      <c r="F47" s="388"/>
      <c r="G47" s="388"/>
      <c r="H47" s="388"/>
      <c r="I47" s="388"/>
      <c r="J47" s="388"/>
      <c r="K47" s="388"/>
      <c r="L47" s="388"/>
      <c r="M47" s="388"/>
      <c r="N47" s="388"/>
      <c r="O47" s="655"/>
    </row>
    <row r="48" spans="2:15">
      <c r="B48" s="647" t="s">
        <v>612</v>
      </c>
      <c r="C48" s="650" t="s">
        <v>32</v>
      </c>
      <c r="D48" s="650" t="s">
        <v>32</v>
      </c>
      <c r="E48" s="650" t="s">
        <v>32</v>
      </c>
      <c r="F48" s="650" t="s">
        <v>32</v>
      </c>
      <c r="G48" s="650" t="s">
        <v>32</v>
      </c>
      <c r="H48" s="650" t="s">
        <v>32</v>
      </c>
      <c r="I48" s="650" t="s">
        <v>32</v>
      </c>
      <c r="J48" s="650" t="s">
        <v>32</v>
      </c>
      <c r="K48" s="650" t="s">
        <v>32</v>
      </c>
      <c r="L48" s="650" t="s">
        <v>32</v>
      </c>
      <c r="M48" s="650" t="s">
        <v>32</v>
      </c>
      <c r="N48" s="650" t="s">
        <v>32</v>
      </c>
      <c r="O48" s="651"/>
    </row>
    <row r="49" spans="2:15">
      <c r="B49" s="648" t="s">
        <v>31</v>
      </c>
      <c r="C49" s="715" t="str">
        <f>'P&amp;L'!BJ4</f>
        <v>Year 5</v>
      </c>
      <c r="D49" s="715">
        <f ca="1">'P&amp;L'!BK4</f>
        <v>47270</v>
      </c>
      <c r="E49" s="715">
        <f ca="1">'P&amp;L'!BL4</f>
        <v>47300</v>
      </c>
      <c r="F49" s="715">
        <f ca="1">'P&amp;L'!BM4</f>
        <v>47331</v>
      </c>
      <c r="G49" s="715">
        <f ca="1">'P&amp;L'!BN4</f>
        <v>47362</v>
      </c>
      <c r="H49" s="715">
        <f ca="1">'P&amp;L'!BO4</f>
        <v>47392</v>
      </c>
      <c r="I49" s="715">
        <f ca="1">'P&amp;L'!BP4</f>
        <v>47423</v>
      </c>
      <c r="J49" s="715">
        <f ca="1">'P&amp;L'!BQ4</f>
        <v>47453</v>
      </c>
      <c r="K49" s="715">
        <f ca="1">'P&amp;L'!BR4</f>
        <v>47484</v>
      </c>
      <c r="L49" s="715">
        <f ca="1">'P&amp;L'!BS4</f>
        <v>47515</v>
      </c>
      <c r="M49" s="715">
        <f ca="1">'P&amp;L'!BT4</f>
        <v>47543</v>
      </c>
      <c r="N49" s="715">
        <f ca="1">'P&amp;L'!BU4</f>
        <v>47574</v>
      </c>
      <c r="O49" s="716" t="s">
        <v>606</v>
      </c>
    </row>
    <row r="50" spans="2:15">
      <c r="B50" s="352" t="str">
        <f>B39</f>
        <v>Sales (uncategorised)</v>
      </c>
      <c r="C50" s="653">
        <f>O50/12</f>
        <v>0</v>
      </c>
      <c r="D50" s="653">
        <f>C50</f>
        <v>0</v>
      </c>
      <c r="E50" s="653">
        <f t="shared" ref="E50" si="31">D50</f>
        <v>0</v>
      </c>
      <c r="F50" s="653">
        <f t="shared" ref="F50" si="32">E50</f>
        <v>0</v>
      </c>
      <c r="G50" s="653">
        <f t="shared" ref="G50" si="33">F50</f>
        <v>0</v>
      </c>
      <c r="H50" s="653">
        <f t="shared" ref="H50" si="34">G50</f>
        <v>0</v>
      </c>
      <c r="I50" s="653">
        <f t="shared" ref="I50" si="35">H50</f>
        <v>0</v>
      </c>
      <c r="J50" s="653">
        <f t="shared" ref="J50" si="36">I50</f>
        <v>0</v>
      </c>
      <c r="K50" s="653">
        <f t="shared" ref="K50" si="37">J50</f>
        <v>0</v>
      </c>
      <c r="L50" s="653">
        <f t="shared" ref="L50" si="38">K50</f>
        <v>0</v>
      </c>
      <c r="M50" s="653">
        <f t="shared" ref="M50" si="39">L50</f>
        <v>0</v>
      </c>
      <c r="N50" s="653">
        <f t="shared" ref="N50" si="40">M50</f>
        <v>0</v>
      </c>
      <c r="O50" s="717">
        <f>'Forecast Assumptions 1'!H8</f>
        <v>0</v>
      </c>
    </row>
    <row r="51" spans="2:15">
      <c r="B51" s="352" t="str">
        <f t="shared" ref="B51:B54" si="41">B40</f>
        <v>Income 2</v>
      </c>
      <c r="C51" s="774"/>
      <c r="D51" s="774"/>
      <c r="E51" s="774"/>
      <c r="F51" s="774"/>
      <c r="G51" s="774"/>
      <c r="H51" s="774"/>
      <c r="I51" s="774"/>
      <c r="J51" s="774"/>
      <c r="K51" s="774"/>
      <c r="L51" s="774"/>
      <c r="M51" s="774"/>
      <c r="N51" s="774"/>
      <c r="O51" s="775"/>
    </row>
    <row r="52" spans="2:15">
      <c r="B52" s="352" t="str">
        <f t="shared" si="41"/>
        <v>Income 3</v>
      </c>
      <c r="C52" s="774"/>
      <c r="D52" s="774"/>
      <c r="E52" s="774"/>
      <c r="F52" s="774"/>
      <c r="G52" s="774"/>
      <c r="H52" s="774"/>
      <c r="I52" s="774"/>
      <c r="J52" s="774"/>
      <c r="K52" s="774"/>
      <c r="L52" s="774"/>
      <c r="M52" s="774"/>
      <c r="N52" s="774"/>
      <c r="O52" s="775"/>
    </row>
    <row r="53" spans="2:15">
      <c r="B53" s="352" t="str">
        <f t="shared" si="41"/>
        <v>Income 4</v>
      </c>
      <c r="C53" s="774"/>
      <c r="D53" s="774"/>
      <c r="E53" s="774"/>
      <c r="F53" s="774"/>
      <c r="G53" s="774"/>
      <c r="H53" s="774"/>
      <c r="I53" s="774"/>
      <c r="J53" s="774"/>
      <c r="K53" s="774"/>
      <c r="L53" s="774"/>
      <c r="M53" s="774"/>
      <c r="N53" s="774"/>
      <c r="O53" s="775"/>
    </row>
    <row r="54" spans="2:15">
      <c r="B54" s="352" t="str">
        <f t="shared" si="41"/>
        <v>Income 5</v>
      </c>
      <c r="C54" s="774"/>
      <c r="D54" s="774"/>
      <c r="E54" s="774"/>
      <c r="F54" s="774"/>
      <c r="G54" s="774"/>
      <c r="H54" s="774"/>
      <c r="I54" s="774"/>
      <c r="J54" s="774"/>
      <c r="K54" s="774"/>
      <c r="L54" s="774"/>
      <c r="M54" s="774"/>
      <c r="N54" s="774"/>
      <c r="O54" s="775"/>
    </row>
    <row r="55" spans="2:15" ht="12.75" thickBot="1">
      <c r="B55" s="434" t="str">
        <f>B44</f>
        <v>Other Income</v>
      </c>
      <c r="C55" s="654">
        <v>0</v>
      </c>
      <c r="D55" s="654">
        <v>0</v>
      </c>
      <c r="E55" s="654">
        <v>0</v>
      </c>
      <c r="F55" s="654">
        <v>0</v>
      </c>
      <c r="G55" s="654">
        <v>0</v>
      </c>
      <c r="H55" s="654">
        <v>0</v>
      </c>
      <c r="I55" s="654">
        <v>0</v>
      </c>
      <c r="J55" s="654">
        <v>0</v>
      </c>
      <c r="K55" s="654">
        <v>0</v>
      </c>
      <c r="L55" s="654">
        <v>0</v>
      </c>
      <c r="M55" s="654">
        <v>0</v>
      </c>
      <c r="N55" s="654">
        <v>0</v>
      </c>
      <c r="O55" s="718">
        <f>SUM(C55:N55)</f>
        <v>0</v>
      </c>
    </row>
    <row r="56" spans="2:15" ht="13.5" thickTop="1" thickBot="1">
      <c r="B56" s="649" t="s">
        <v>3</v>
      </c>
      <c r="C56" s="719">
        <f t="shared" ref="C56:O56" si="42">SUM(C50:C55)</f>
        <v>0</v>
      </c>
      <c r="D56" s="719">
        <f t="shared" si="42"/>
        <v>0</v>
      </c>
      <c r="E56" s="719">
        <f t="shared" si="42"/>
        <v>0</v>
      </c>
      <c r="F56" s="719">
        <f t="shared" si="42"/>
        <v>0</v>
      </c>
      <c r="G56" s="719">
        <f t="shared" si="42"/>
        <v>0</v>
      </c>
      <c r="H56" s="719">
        <f t="shared" si="42"/>
        <v>0</v>
      </c>
      <c r="I56" s="719">
        <f t="shared" si="42"/>
        <v>0</v>
      </c>
      <c r="J56" s="719">
        <f t="shared" si="42"/>
        <v>0</v>
      </c>
      <c r="K56" s="719">
        <f t="shared" si="42"/>
        <v>0</v>
      </c>
      <c r="L56" s="719">
        <f t="shared" si="42"/>
        <v>0</v>
      </c>
      <c r="M56" s="719">
        <f t="shared" si="42"/>
        <v>0</v>
      </c>
      <c r="N56" s="719">
        <f t="shared" si="42"/>
        <v>0</v>
      </c>
      <c r="O56" s="720">
        <f t="shared" si="42"/>
        <v>0</v>
      </c>
    </row>
  </sheetData>
  <phoneticPr fontId="7" type="noConversion"/>
  <pageMargins left="0.74803149606299213" right="0.74803149606299213" top="0.39370078740157483" bottom="0.35433070866141736" header="0.27559055118110237" footer="0.27559055118110237"/>
  <pageSetup paperSize="9" scale="74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BW72"/>
  <sheetViews>
    <sheetView showGridLines="0" zoomScale="130" zoomScaleNormal="130" zoomScaleSheetLayoutView="50" workbookViewId="0">
      <selection activeCell="B2" sqref="B2"/>
    </sheetView>
  </sheetViews>
  <sheetFormatPr defaultColWidth="8.6640625" defaultRowHeight="12"/>
  <cols>
    <col min="1" max="1" width="2.109375" style="750" customWidth="1"/>
    <col min="2" max="2" width="25.33203125" style="750" customWidth="1"/>
    <col min="3" max="7" width="10.44140625" style="750" customWidth="1"/>
    <col min="8" max="14" width="10.44140625" style="750" bestFit="1" customWidth="1"/>
    <col min="15" max="16" width="12.109375" style="750" customWidth="1"/>
    <col min="17" max="17" width="28.44140625" style="750" bestFit="1" customWidth="1"/>
    <col min="18" max="18" width="8.6640625" style="750"/>
    <col min="19" max="19" width="11.109375" style="750" bestFit="1" customWidth="1"/>
    <col min="20" max="20" width="10.6640625" style="750" bestFit="1" customWidth="1"/>
    <col min="21" max="21" width="11.109375" style="750" bestFit="1" customWidth="1"/>
    <col min="22" max="22" width="10.44140625" style="750" bestFit="1" customWidth="1"/>
    <col min="23" max="23" width="11.109375" style="750" bestFit="1" customWidth="1"/>
    <col min="24" max="24" width="9.6640625" style="750" bestFit="1" customWidth="1"/>
    <col min="25" max="25" width="11.109375" style="750" bestFit="1" customWidth="1"/>
    <col min="26" max="26" width="9.109375" style="750" bestFit="1" customWidth="1"/>
    <col min="27" max="31" width="8.6640625" style="750"/>
    <col min="32" max="32" width="28.44140625" style="750" bestFit="1" customWidth="1"/>
    <col min="33" max="46" width="8.6640625" style="750"/>
    <col min="47" max="47" width="28.44140625" style="750" bestFit="1" customWidth="1"/>
    <col min="48" max="61" width="8.6640625" style="750"/>
    <col min="62" max="62" width="28.44140625" style="750" bestFit="1" customWidth="1"/>
    <col min="63" max="16384" width="8.6640625" style="750"/>
  </cols>
  <sheetData>
    <row r="1" spans="2:75" ht="9" customHeight="1"/>
    <row r="2" spans="2:75">
      <c r="B2" s="751" t="s">
        <v>103</v>
      </c>
      <c r="C2" s="752"/>
      <c r="D2" s="752"/>
      <c r="E2" s="752"/>
      <c r="F2" s="752"/>
      <c r="G2" s="752"/>
      <c r="H2" s="752"/>
      <c r="I2" s="752"/>
      <c r="J2" s="752"/>
      <c r="K2" s="752"/>
      <c r="L2" s="752"/>
      <c r="M2" s="752"/>
      <c r="N2" s="752"/>
      <c r="O2" s="752"/>
      <c r="Q2" s="752"/>
      <c r="R2" s="753"/>
      <c r="S2" s="753"/>
      <c r="T2" s="753"/>
      <c r="U2" s="753"/>
      <c r="V2" s="753"/>
      <c r="W2" s="753"/>
    </row>
    <row r="3" spans="2:75">
      <c r="B3" s="751" t="str">
        <f>'First View'!B3</f>
        <v>Aquatech</v>
      </c>
      <c r="C3" s="752"/>
      <c r="D3" s="752"/>
      <c r="E3" s="752"/>
      <c r="F3" s="752"/>
      <c r="G3" s="752"/>
      <c r="H3" s="752"/>
      <c r="I3" s="752"/>
      <c r="J3" s="752"/>
      <c r="K3" s="752"/>
      <c r="L3" s="752"/>
      <c r="M3" s="752"/>
      <c r="N3" s="752"/>
      <c r="O3" s="752"/>
      <c r="Q3" s="752"/>
      <c r="R3" s="753"/>
      <c r="S3" s="753"/>
      <c r="T3" s="753"/>
      <c r="U3" s="753"/>
      <c r="V3" s="753"/>
      <c r="W3" s="753"/>
    </row>
    <row r="4" spans="2:75" s="754" customFormat="1">
      <c r="B4" s="772" t="s">
        <v>428</v>
      </c>
      <c r="C4" s="756">
        <f ca="1">'P&amp;L'!C4</f>
        <v>45833</v>
      </c>
      <c r="D4" s="756">
        <f ca="1">'P&amp;L'!D4</f>
        <v>45839</v>
      </c>
      <c r="E4" s="756">
        <f ca="1">'P&amp;L'!E4</f>
        <v>45870</v>
      </c>
      <c r="F4" s="756">
        <f ca="1">'P&amp;L'!F4</f>
        <v>45901</v>
      </c>
      <c r="G4" s="756">
        <f ca="1">'P&amp;L'!G4</f>
        <v>45931</v>
      </c>
      <c r="H4" s="756">
        <f ca="1">'P&amp;L'!H4</f>
        <v>45962</v>
      </c>
      <c r="I4" s="756">
        <f ca="1">'P&amp;L'!I4</f>
        <v>45992</v>
      </c>
      <c r="J4" s="756">
        <f ca="1">'P&amp;L'!J4</f>
        <v>46023</v>
      </c>
      <c r="K4" s="756">
        <f ca="1">'P&amp;L'!K4</f>
        <v>46054</v>
      </c>
      <c r="L4" s="756">
        <f ca="1">'P&amp;L'!L4</f>
        <v>46082</v>
      </c>
      <c r="M4" s="756">
        <f ca="1">'P&amp;L'!M4</f>
        <v>46113</v>
      </c>
      <c r="N4" s="756">
        <f ca="1">'P&amp;L'!N4</f>
        <v>46143</v>
      </c>
      <c r="O4" s="757" t="s">
        <v>3</v>
      </c>
      <c r="P4" s="750"/>
      <c r="Q4" s="772" t="s">
        <v>607</v>
      </c>
      <c r="R4" s="756">
        <f ca="1">'P&amp;L'!S4</f>
        <v>46204</v>
      </c>
      <c r="S4" s="756">
        <f ca="1">'P&amp;L'!T4</f>
        <v>46235</v>
      </c>
      <c r="T4" s="756">
        <f ca="1">'P&amp;L'!U4</f>
        <v>46266</v>
      </c>
      <c r="U4" s="756">
        <f ca="1">'P&amp;L'!V4</f>
        <v>46296</v>
      </c>
      <c r="V4" s="756">
        <f ca="1">'P&amp;L'!W4</f>
        <v>46327</v>
      </c>
      <c r="W4" s="756">
        <f ca="1">'P&amp;L'!X4</f>
        <v>46357</v>
      </c>
      <c r="X4" s="756">
        <f ca="1">'P&amp;L'!Y4</f>
        <v>46388</v>
      </c>
      <c r="Y4" s="756">
        <f ca="1">'P&amp;L'!Z4</f>
        <v>46419</v>
      </c>
      <c r="Z4" s="756">
        <f ca="1">'P&amp;L'!AA4</f>
        <v>46447</v>
      </c>
      <c r="AA4" s="756">
        <f ca="1">'P&amp;L'!AB4</f>
        <v>46478</v>
      </c>
      <c r="AB4" s="756">
        <f ca="1">'P&amp;L'!AC4</f>
        <v>46508</v>
      </c>
      <c r="AC4" s="756" t="str">
        <f>'P&amp;L'!AD4</f>
        <v>Total</v>
      </c>
      <c r="AD4" s="757" t="s">
        <v>3</v>
      </c>
      <c r="AF4" s="772" t="s">
        <v>608</v>
      </c>
      <c r="AG4" s="756">
        <f ca="1">'P&amp;L'!AI4</f>
        <v>46600</v>
      </c>
      <c r="AH4" s="756">
        <f ca="1">'P&amp;L'!AJ4</f>
        <v>46631</v>
      </c>
      <c r="AI4" s="756">
        <f ca="1">'P&amp;L'!AK4</f>
        <v>46661</v>
      </c>
      <c r="AJ4" s="756">
        <f ca="1">'P&amp;L'!AL4</f>
        <v>46692</v>
      </c>
      <c r="AK4" s="756">
        <f ca="1">'P&amp;L'!AM4</f>
        <v>46722</v>
      </c>
      <c r="AL4" s="756">
        <f ca="1">'P&amp;L'!AN4</f>
        <v>46753</v>
      </c>
      <c r="AM4" s="756">
        <f ca="1">'P&amp;L'!AO4</f>
        <v>46784</v>
      </c>
      <c r="AN4" s="756">
        <f ca="1">'P&amp;L'!AP4</f>
        <v>46813</v>
      </c>
      <c r="AO4" s="756">
        <f ca="1">'P&amp;L'!AQ4</f>
        <v>46844</v>
      </c>
      <c r="AP4" s="756">
        <f ca="1">'P&amp;L'!AR4</f>
        <v>46874</v>
      </c>
      <c r="AQ4" s="756" t="str">
        <f>'P&amp;L'!AS4</f>
        <v>Total</v>
      </c>
      <c r="AR4" s="756">
        <f>'P&amp;L'!AT4</f>
        <v>0</v>
      </c>
      <c r="AS4" s="757" t="s">
        <v>3</v>
      </c>
      <c r="AU4" s="772" t="s">
        <v>611</v>
      </c>
      <c r="AV4" s="756">
        <f ca="1">'P&amp;L'!AY4</f>
        <v>46997</v>
      </c>
      <c r="AW4" s="756">
        <f ca="1">'P&amp;L'!AZ4</f>
        <v>47027</v>
      </c>
      <c r="AX4" s="756">
        <f ca="1">'P&amp;L'!BA4</f>
        <v>47058</v>
      </c>
      <c r="AY4" s="756">
        <f ca="1">'P&amp;L'!BB4</f>
        <v>47088</v>
      </c>
      <c r="AZ4" s="756">
        <f ca="1">'P&amp;L'!BC4</f>
        <v>47119</v>
      </c>
      <c r="BA4" s="756">
        <f ca="1">'P&amp;L'!BD4</f>
        <v>47150</v>
      </c>
      <c r="BB4" s="756">
        <f ca="1">'P&amp;L'!BE4</f>
        <v>47178</v>
      </c>
      <c r="BC4" s="756">
        <f ca="1">'P&amp;L'!BF4</f>
        <v>47209</v>
      </c>
      <c r="BD4" s="756">
        <f ca="1">'P&amp;L'!BG4</f>
        <v>47239</v>
      </c>
      <c r="BE4" s="756" t="str">
        <f>'P&amp;L'!BH4</f>
        <v>Total</v>
      </c>
      <c r="BF4" s="756">
        <f>'P&amp;L'!BI4</f>
        <v>0</v>
      </c>
      <c r="BG4" s="756" t="str">
        <f>'P&amp;L'!BJ4</f>
        <v>Year 5</v>
      </c>
      <c r="BH4" s="757" t="s">
        <v>3</v>
      </c>
      <c r="BJ4" s="772" t="s">
        <v>612</v>
      </c>
      <c r="BK4" s="756">
        <f ca="1">'P&amp;L'!BN4</f>
        <v>47362</v>
      </c>
      <c r="BL4" s="756">
        <f ca="1">'P&amp;L'!BO4</f>
        <v>47392</v>
      </c>
      <c r="BM4" s="756">
        <f ca="1">'P&amp;L'!BP4</f>
        <v>47423</v>
      </c>
      <c r="BN4" s="756">
        <f ca="1">'P&amp;L'!BQ4</f>
        <v>47453</v>
      </c>
      <c r="BO4" s="756">
        <f ca="1">'P&amp;L'!BR4</f>
        <v>47484</v>
      </c>
      <c r="BP4" s="756">
        <f ca="1">'P&amp;L'!BS4</f>
        <v>47515</v>
      </c>
      <c r="BQ4" s="756">
        <f ca="1">'P&amp;L'!BT4</f>
        <v>47543</v>
      </c>
      <c r="BR4" s="756">
        <f ca="1">'P&amp;L'!BU4</f>
        <v>47574</v>
      </c>
      <c r="BS4" s="756" t="str">
        <f>'P&amp;L'!BW4</f>
        <v>Total</v>
      </c>
      <c r="BT4" s="756" t="e">
        <f>'P&amp;L'!#REF!</f>
        <v>#REF!</v>
      </c>
      <c r="BU4" s="756">
        <f>'P&amp;L'!BX4</f>
        <v>0</v>
      </c>
      <c r="BV4" s="756">
        <f>'P&amp;L'!BY4</f>
        <v>0</v>
      </c>
      <c r="BW4" s="757" t="s">
        <v>3</v>
      </c>
    </row>
    <row r="5" spans="2:75">
      <c r="B5" s="827" t="s">
        <v>674</v>
      </c>
      <c r="C5" s="828"/>
      <c r="D5" s="828"/>
      <c r="E5" s="828"/>
      <c r="F5" s="828"/>
      <c r="G5" s="828"/>
      <c r="H5" s="828"/>
      <c r="I5" s="828"/>
      <c r="J5" s="828"/>
      <c r="K5" s="828"/>
      <c r="L5" s="828"/>
      <c r="M5" s="828"/>
      <c r="N5" s="828"/>
      <c r="O5" s="829"/>
      <c r="Q5" s="827" t="str">
        <f>B5</f>
        <v>Fixed Overheads</v>
      </c>
      <c r="R5" s="828"/>
      <c r="S5" s="828"/>
      <c r="T5" s="828"/>
      <c r="U5" s="828"/>
      <c r="V5" s="828"/>
      <c r="W5" s="828"/>
      <c r="X5" s="828"/>
      <c r="Y5" s="828"/>
      <c r="Z5" s="828"/>
      <c r="AA5" s="828"/>
      <c r="AB5" s="828"/>
      <c r="AC5" s="828"/>
      <c r="AD5" s="829"/>
      <c r="AF5" s="827" t="str">
        <f>Q5</f>
        <v>Fixed Overheads</v>
      </c>
      <c r="AG5" s="828"/>
      <c r="AH5" s="828"/>
      <c r="AI5" s="828"/>
      <c r="AJ5" s="828"/>
      <c r="AK5" s="828"/>
      <c r="AL5" s="828"/>
      <c r="AM5" s="828"/>
      <c r="AN5" s="828"/>
      <c r="AO5" s="828"/>
      <c r="AP5" s="828"/>
      <c r="AQ5" s="828"/>
      <c r="AR5" s="828"/>
      <c r="AS5" s="829"/>
      <c r="AU5" s="827" t="str">
        <f>AF5</f>
        <v>Fixed Overheads</v>
      </c>
      <c r="AV5" s="828"/>
      <c r="AW5" s="828"/>
      <c r="AX5" s="828"/>
      <c r="AY5" s="828"/>
      <c r="AZ5" s="828"/>
      <c r="BA5" s="828"/>
      <c r="BB5" s="828"/>
      <c r="BC5" s="828"/>
      <c r="BD5" s="828"/>
      <c r="BE5" s="828"/>
      <c r="BF5" s="828"/>
      <c r="BG5" s="828"/>
      <c r="BH5" s="829"/>
      <c r="BJ5" s="827" t="str">
        <f>AU5</f>
        <v>Fixed Overheads</v>
      </c>
      <c r="BK5" s="828"/>
      <c r="BL5" s="828"/>
      <c r="BM5" s="828"/>
      <c r="BN5" s="828"/>
      <c r="BO5" s="828"/>
      <c r="BP5" s="828"/>
      <c r="BQ5" s="828"/>
      <c r="BR5" s="828"/>
      <c r="BS5" s="828"/>
      <c r="BT5" s="828"/>
      <c r="BU5" s="828"/>
      <c r="BV5" s="828"/>
      <c r="BW5" s="829"/>
    </row>
    <row r="6" spans="2:75">
      <c r="B6" s="777" t="str">
        <f>'First View'!B43</f>
        <v>Accountancy</v>
      </c>
      <c r="C6" s="776">
        <f>('First View'!F43*('Historical Growth Assumptions'!F30+1))/12</f>
        <v>0</v>
      </c>
      <c r="D6" s="776">
        <f>C6</f>
        <v>0</v>
      </c>
      <c r="E6" s="776">
        <f t="shared" ref="E6:N6" si="0">D6</f>
        <v>0</v>
      </c>
      <c r="F6" s="776">
        <f t="shared" si="0"/>
        <v>0</v>
      </c>
      <c r="G6" s="776">
        <f t="shared" si="0"/>
        <v>0</v>
      </c>
      <c r="H6" s="776">
        <f t="shared" si="0"/>
        <v>0</v>
      </c>
      <c r="I6" s="776">
        <f t="shared" si="0"/>
        <v>0</v>
      </c>
      <c r="J6" s="776">
        <f t="shared" si="0"/>
        <v>0</v>
      </c>
      <c r="K6" s="776">
        <f t="shared" si="0"/>
        <v>0</v>
      </c>
      <c r="L6" s="776">
        <f t="shared" si="0"/>
        <v>0</v>
      </c>
      <c r="M6" s="776">
        <f t="shared" si="0"/>
        <v>0</v>
      </c>
      <c r="N6" s="776">
        <f t="shared" si="0"/>
        <v>0</v>
      </c>
      <c r="O6" s="776">
        <f t="shared" ref="O6:O24" si="1">SUM(C6:N6)</f>
        <v>0</v>
      </c>
      <c r="Q6" s="777" t="str">
        <f>B6</f>
        <v>Accountancy</v>
      </c>
      <c r="R6" s="776">
        <f>C6*('Historical Growth Assumptions'!F30+1)</f>
        <v>0</v>
      </c>
      <c r="S6" s="776">
        <f>R6</f>
        <v>0</v>
      </c>
      <c r="T6" s="776">
        <f t="shared" ref="T6:AC6" si="2">S6</f>
        <v>0</v>
      </c>
      <c r="U6" s="776">
        <f t="shared" si="2"/>
        <v>0</v>
      </c>
      <c r="V6" s="776">
        <f t="shared" si="2"/>
        <v>0</v>
      </c>
      <c r="W6" s="776">
        <f t="shared" si="2"/>
        <v>0</v>
      </c>
      <c r="X6" s="776">
        <f t="shared" si="2"/>
        <v>0</v>
      </c>
      <c r="Y6" s="776">
        <f t="shared" si="2"/>
        <v>0</v>
      </c>
      <c r="Z6" s="776">
        <f t="shared" si="2"/>
        <v>0</v>
      </c>
      <c r="AA6" s="776">
        <f t="shared" si="2"/>
        <v>0</v>
      </c>
      <c r="AB6" s="776">
        <f t="shared" si="2"/>
        <v>0</v>
      </c>
      <c r="AC6" s="776">
        <f t="shared" si="2"/>
        <v>0</v>
      </c>
      <c r="AD6" s="776">
        <f t="shared" ref="AD6:AD25" si="3">SUM(R6:AC6)</f>
        <v>0</v>
      </c>
      <c r="AF6" s="777" t="str">
        <f>Q6</f>
        <v>Accountancy</v>
      </c>
      <c r="AG6" s="776">
        <f>R6*('Historical Growth Assumptions'!U30+1)</f>
        <v>0</v>
      </c>
      <c r="AH6" s="776">
        <f>AG6</f>
        <v>0</v>
      </c>
      <c r="AI6" s="776">
        <f t="shared" ref="AI6:AI25" si="4">AH6</f>
        <v>0</v>
      </c>
      <c r="AJ6" s="776">
        <f t="shared" ref="AJ6:AJ25" si="5">AI6</f>
        <v>0</v>
      </c>
      <c r="AK6" s="776">
        <f t="shared" ref="AK6:AK25" si="6">AJ6</f>
        <v>0</v>
      </c>
      <c r="AL6" s="776">
        <f t="shared" ref="AL6:AL25" si="7">AK6</f>
        <v>0</v>
      </c>
      <c r="AM6" s="776">
        <f t="shared" ref="AM6:AM25" si="8">AL6</f>
        <v>0</v>
      </c>
      <c r="AN6" s="776">
        <f t="shared" ref="AN6:AN25" si="9">AM6</f>
        <v>0</v>
      </c>
      <c r="AO6" s="776">
        <f t="shared" ref="AO6:AO25" si="10">AN6</f>
        <v>0</v>
      </c>
      <c r="AP6" s="776">
        <f t="shared" ref="AP6:AP25" si="11">AO6</f>
        <v>0</v>
      </c>
      <c r="AQ6" s="776">
        <f t="shared" ref="AQ6:AQ25" si="12">AP6</f>
        <v>0</v>
      </c>
      <c r="AR6" s="776">
        <f t="shared" ref="AR6:AR25" si="13">AQ6</f>
        <v>0</v>
      </c>
      <c r="AS6" s="776">
        <f t="shared" ref="AS6:AS25" si="14">SUM(AG6:AR6)</f>
        <v>0</v>
      </c>
      <c r="AU6" s="777" t="str">
        <f>AF6</f>
        <v>Accountancy</v>
      </c>
      <c r="AV6" s="776">
        <f>AG6*('Historical Growth Assumptions'!AJ30+1)</f>
        <v>0</v>
      </c>
      <c r="AW6" s="776">
        <f>AV6</f>
        <v>0</v>
      </c>
      <c r="AX6" s="776">
        <f t="shared" ref="AX6:AX25" si="15">AW6</f>
        <v>0</v>
      </c>
      <c r="AY6" s="776">
        <f t="shared" ref="AY6:AY25" si="16">AX6</f>
        <v>0</v>
      </c>
      <c r="AZ6" s="776">
        <f t="shared" ref="AZ6:AZ25" si="17">AY6</f>
        <v>0</v>
      </c>
      <c r="BA6" s="776">
        <f t="shared" ref="BA6:BA25" si="18">AZ6</f>
        <v>0</v>
      </c>
      <c r="BB6" s="776">
        <f t="shared" ref="BB6:BB25" si="19">BA6</f>
        <v>0</v>
      </c>
      <c r="BC6" s="776">
        <f t="shared" ref="BC6:BC25" si="20">BB6</f>
        <v>0</v>
      </c>
      <c r="BD6" s="776">
        <f t="shared" ref="BD6:BD25" si="21">BC6</f>
        <v>0</v>
      </c>
      <c r="BE6" s="776">
        <f t="shared" ref="BE6:BE25" si="22">BD6</f>
        <v>0</v>
      </c>
      <c r="BF6" s="776">
        <f t="shared" ref="BF6:BF25" si="23">BE6</f>
        <v>0</v>
      </c>
      <c r="BG6" s="776">
        <f t="shared" ref="BG6:BG25" si="24">BF6</f>
        <v>0</v>
      </c>
      <c r="BH6" s="776">
        <f t="shared" ref="BH6:BH25" si="25">SUM(AV6:BG6)</f>
        <v>0</v>
      </c>
      <c r="BJ6" s="777" t="str">
        <f>AU6</f>
        <v>Accountancy</v>
      </c>
      <c r="BK6" s="776">
        <f>AV6*('Historical Growth Assumptions'!AY30+1)</f>
        <v>0</v>
      </c>
      <c r="BL6" s="776">
        <f>BK6</f>
        <v>0</v>
      </c>
      <c r="BM6" s="776">
        <f t="shared" ref="BM6:BM25" si="26">BL6</f>
        <v>0</v>
      </c>
      <c r="BN6" s="776">
        <f t="shared" ref="BN6:BN25" si="27">BM6</f>
        <v>0</v>
      </c>
      <c r="BO6" s="776">
        <f t="shared" ref="BO6:BO25" si="28">BN6</f>
        <v>0</v>
      </c>
      <c r="BP6" s="776">
        <f t="shared" ref="BP6:BP25" si="29">BO6</f>
        <v>0</v>
      </c>
      <c r="BQ6" s="776">
        <f t="shared" ref="BQ6:BQ25" si="30">BP6</f>
        <v>0</v>
      </c>
      <c r="BR6" s="776">
        <f t="shared" ref="BR6:BR25" si="31">BQ6</f>
        <v>0</v>
      </c>
      <c r="BS6" s="776">
        <f t="shared" ref="BS6:BS25" si="32">BR6</f>
        <v>0</v>
      </c>
      <c r="BT6" s="776">
        <f t="shared" ref="BT6:BT25" si="33">BS6</f>
        <v>0</v>
      </c>
      <c r="BU6" s="776">
        <f t="shared" ref="BU6:BU25" si="34">BT6</f>
        <v>0</v>
      </c>
      <c r="BV6" s="776">
        <f t="shared" ref="BV6:BV25" si="35">BU6</f>
        <v>0</v>
      </c>
      <c r="BW6" s="776">
        <f t="shared" ref="BW6:BW25" si="36">SUM(BK6:BV6)</f>
        <v>0</v>
      </c>
    </row>
    <row r="7" spans="2:75">
      <c r="B7" s="777" t="str">
        <f>'First View'!B44</f>
        <v>Bookkeeping</v>
      </c>
      <c r="C7" s="776">
        <f>('First View'!F44*('Historical Growth Assumptions'!F31+1))/12</f>
        <v>0</v>
      </c>
      <c r="D7" s="776">
        <f t="shared" ref="D7:N25" si="37">C7</f>
        <v>0</v>
      </c>
      <c r="E7" s="776">
        <f t="shared" si="37"/>
        <v>0</v>
      </c>
      <c r="F7" s="776">
        <f t="shared" si="37"/>
        <v>0</v>
      </c>
      <c r="G7" s="776">
        <f t="shared" si="37"/>
        <v>0</v>
      </c>
      <c r="H7" s="776">
        <f t="shared" si="37"/>
        <v>0</v>
      </c>
      <c r="I7" s="776">
        <f t="shared" si="37"/>
        <v>0</v>
      </c>
      <c r="J7" s="776">
        <f t="shared" si="37"/>
        <v>0</v>
      </c>
      <c r="K7" s="776">
        <f t="shared" si="37"/>
        <v>0</v>
      </c>
      <c r="L7" s="776">
        <f t="shared" si="37"/>
        <v>0</v>
      </c>
      <c r="M7" s="776">
        <f t="shared" si="37"/>
        <v>0</v>
      </c>
      <c r="N7" s="776">
        <f t="shared" si="37"/>
        <v>0</v>
      </c>
      <c r="O7" s="776">
        <f t="shared" si="1"/>
        <v>0</v>
      </c>
      <c r="Q7" s="777" t="str">
        <f t="shared" ref="Q7:Q25" si="38">B7</f>
        <v>Bookkeeping</v>
      </c>
      <c r="R7" s="776">
        <f>C7*('Historical Growth Assumptions'!F31+1)</f>
        <v>0</v>
      </c>
      <c r="S7" s="776">
        <f t="shared" ref="S7:AC7" si="39">R7</f>
        <v>0</v>
      </c>
      <c r="T7" s="776">
        <f t="shared" si="39"/>
        <v>0</v>
      </c>
      <c r="U7" s="776">
        <f t="shared" si="39"/>
        <v>0</v>
      </c>
      <c r="V7" s="776">
        <f t="shared" si="39"/>
        <v>0</v>
      </c>
      <c r="W7" s="776">
        <f t="shared" si="39"/>
        <v>0</v>
      </c>
      <c r="X7" s="776">
        <f t="shared" si="39"/>
        <v>0</v>
      </c>
      <c r="Y7" s="776">
        <f t="shared" si="39"/>
        <v>0</v>
      </c>
      <c r="Z7" s="776">
        <f t="shared" si="39"/>
        <v>0</v>
      </c>
      <c r="AA7" s="776">
        <f t="shared" si="39"/>
        <v>0</v>
      </c>
      <c r="AB7" s="776">
        <f t="shared" si="39"/>
        <v>0</v>
      </c>
      <c r="AC7" s="776">
        <f t="shared" si="39"/>
        <v>0</v>
      </c>
      <c r="AD7" s="776">
        <f t="shared" si="3"/>
        <v>0</v>
      </c>
      <c r="AF7" s="777" t="str">
        <f t="shared" ref="AF7:AF25" si="40">Q7</f>
        <v>Bookkeeping</v>
      </c>
      <c r="AG7" s="776">
        <f>R7*('Historical Growth Assumptions'!U31+1)</f>
        <v>0</v>
      </c>
      <c r="AH7" s="776">
        <f t="shared" ref="AH7:AH25" si="41">AG7</f>
        <v>0</v>
      </c>
      <c r="AI7" s="776">
        <f t="shared" si="4"/>
        <v>0</v>
      </c>
      <c r="AJ7" s="776">
        <f t="shared" si="5"/>
        <v>0</v>
      </c>
      <c r="AK7" s="776">
        <f t="shared" si="6"/>
        <v>0</v>
      </c>
      <c r="AL7" s="776">
        <f t="shared" si="7"/>
        <v>0</v>
      </c>
      <c r="AM7" s="776">
        <f t="shared" si="8"/>
        <v>0</v>
      </c>
      <c r="AN7" s="776">
        <f t="shared" si="9"/>
        <v>0</v>
      </c>
      <c r="AO7" s="776">
        <f t="shared" si="10"/>
        <v>0</v>
      </c>
      <c r="AP7" s="776">
        <f t="shared" si="11"/>
        <v>0</v>
      </c>
      <c r="AQ7" s="776">
        <f t="shared" si="12"/>
        <v>0</v>
      </c>
      <c r="AR7" s="776">
        <f t="shared" si="13"/>
        <v>0</v>
      </c>
      <c r="AS7" s="776">
        <f t="shared" si="14"/>
        <v>0</v>
      </c>
      <c r="AU7" s="777" t="str">
        <f t="shared" ref="AU7:AU25" si="42">AF7</f>
        <v>Bookkeeping</v>
      </c>
      <c r="AV7" s="776">
        <f>AG7*('Historical Growth Assumptions'!AJ31+1)</f>
        <v>0</v>
      </c>
      <c r="AW7" s="776">
        <f t="shared" ref="AW7:AW25" si="43">AV7</f>
        <v>0</v>
      </c>
      <c r="AX7" s="776">
        <f t="shared" si="15"/>
        <v>0</v>
      </c>
      <c r="AY7" s="776">
        <f t="shared" si="16"/>
        <v>0</v>
      </c>
      <c r="AZ7" s="776">
        <f t="shared" si="17"/>
        <v>0</v>
      </c>
      <c r="BA7" s="776">
        <f t="shared" si="18"/>
        <v>0</v>
      </c>
      <c r="BB7" s="776">
        <f t="shared" si="19"/>
        <v>0</v>
      </c>
      <c r="BC7" s="776">
        <f t="shared" si="20"/>
        <v>0</v>
      </c>
      <c r="BD7" s="776">
        <f t="shared" si="21"/>
        <v>0</v>
      </c>
      <c r="BE7" s="776">
        <f t="shared" si="22"/>
        <v>0</v>
      </c>
      <c r="BF7" s="776">
        <f t="shared" si="23"/>
        <v>0</v>
      </c>
      <c r="BG7" s="776">
        <f t="shared" si="24"/>
        <v>0</v>
      </c>
      <c r="BH7" s="776">
        <f t="shared" si="25"/>
        <v>0</v>
      </c>
      <c r="BJ7" s="777" t="str">
        <f t="shared" ref="BJ7:BJ25" si="44">AU7</f>
        <v>Bookkeeping</v>
      </c>
      <c r="BK7" s="776">
        <f>AV7*('Historical Growth Assumptions'!AY31+1)</f>
        <v>0</v>
      </c>
      <c r="BL7" s="776">
        <f t="shared" ref="BL7:BL25" si="45">BK7</f>
        <v>0</v>
      </c>
      <c r="BM7" s="776">
        <f t="shared" si="26"/>
        <v>0</v>
      </c>
      <c r="BN7" s="776">
        <f t="shared" si="27"/>
        <v>0</v>
      </c>
      <c r="BO7" s="776">
        <f t="shared" si="28"/>
        <v>0</v>
      </c>
      <c r="BP7" s="776">
        <f t="shared" si="29"/>
        <v>0</v>
      </c>
      <c r="BQ7" s="776">
        <f t="shared" si="30"/>
        <v>0</v>
      </c>
      <c r="BR7" s="776">
        <f t="shared" si="31"/>
        <v>0</v>
      </c>
      <c r="BS7" s="776">
        <f t="shared" si="32"/>
        <v>0</v>
      </c>
      <c r="BT7" s="776">
        <f t="shared" si="33"/>
        <v>0</v>
      </c>
      <c r="BU7" s="776">
        <f t="shared" si="34"/>
        <v>0</v>
      </c>
      <c r="BV7" s="776">
        <f t="shared" si="35"/>
        <v>0</v>
      </c>
      <c r="BW7" s="776">
        <f t="shared" si="36"/>
        <v>0</v>
      </c>
    </row>
    <row r="8" spans="2:75">
      <c r="B8" s="777" t="str">
        <f>'First View'!B45</f>
        <v>Computer costs</v>
      </c>
      <c r="C8" s="776">
        <f>('First View'!F45*('Historical Growth Assumptions'!F32+1))/12</f>
        <v>0</v>
      </c>
      <c r="D8" s="776">
        <f t="shared" si="37"/>
        <v>0</v>
      </c>
      <c r="E8" s="776">
        <f t="shared" si="37"/>
        <v>0</v>
      </c>
      <c r="F8" s="776">
        <f t="shared" si="37"/>
        <v>0</v>
      </c>
      <c r="G8" s="776">
        <f t="shared" si="37"/>
        <v>0</v>
      </c>
      <c r="H8" s="776">
        <f t="shared" si="37"/>
        <v>0</v>
      </c>
      <c r="I8" s="776">
        <f t="shared" si="37"/>
        <v>0</v>
      </c>
      <c r="J8" s="776">
        <f t="shared" si="37"/>
        <v>0</v>
      </c>
      <c r="K8" s="776">
        <f t="shared" si="37"/>
        <v>0</v>
      </c>
      <c r="L8" s="776">
        <f t="shared" si="37"/>
        <v>0</v>
      </c>
      <c r="M8" s="776">
        <f t="shared" si="37"/>
        <v>0</v>
      </c>
      <c r="N8" s="776">
        <f t="shared" si="37"/>
        <v>0</v>
      </c>
      <c r="O8" s="776">
        <f t="shared" si="1"/>
        <v>0</v>
      </c>
      <c r="Q8" s="777" t="str">
        <f t="shared" si="38"/>
        <v>Computer costs</v>
      </c>
      <c r="R8" s="776">
        <f>C8*('Historical Growth Assumptions'!F32+1)</f>
        <v>0</v>
      </c>
      <c r="S8" s="776">
        <f t="shared" ref="S8:AC8" si="46">R8</f>
        <v>0</v>
      </c>
      <c r="T8" s="776">
        <f t="shared" si="46"/>
        <v>0</v>
      </c>
      <c r="U8" s="776">
        <f t="shared" si="46"/>
        <v>0</v>
      </c>
      <c r="V8" s="776">
        <f t="shared" si="46"/>
        <v>0</v>
      </c>
      <c r="W8" s="776">
        <f t="shared" si="46"/>
        <v>0</v>
      </c>
      <c r="X8" s="776">
        <f t="shared" si="46"/>
        <v>0</v>
      </c>
      <c r="Y8" s="776">
        <f t="shared" si="46"/>
        <v>0</v>
      </c>
      <c r="Z8" s="776">
        <f t="shared" si="46"/>
        <v>0</v>
      </c>
      <c r="AA8" s="776">
        <f t="shared" si="46"/>
        <v>0</v>
      </c>
      <c r="AB8" s="776">
        <f t="shared" si="46"/>
        <v>0</v>
      </c>
      <c r="AC8" s="776">
        <f t="shared" si="46"/>
        <v>0</v>
      </c>
      <c r="AD8" s="776">
        <f t="shared" si="3"/>
        <v>0</v>
      </c>
      <c r="AF8" s="777" t="str">
        <f t="shared" si="40"/>
        <v>Computer costs</v>
      </c>
      <c r="AG8" s="776">
        <f>R8*('Historical Growth Assumptions'!U32+1)</f>
        <v>0</v>
      </c>
      <c r="AH8" s="776">
        <f t="shared" si="41"/>
        <v>0</v>
      </c>
      <c r="AI8" s="776">
        <f t="shared" si="4"/>
        <v>0</v>
      </c>
      <c r="AJ8" s="776">
        <f t="shared" si="5"/>
        <v>0</v>
      </c>
      <c r="AK8" s="776">
        <f t="shared" si="6"/>
        <v>0</v>
      </c>
      <c r="AL8" s="776">
        <f t="shared" si="7"/>
        <v>0</v>
      </c>
      <c r="AM8" s="776">
        <f t="shared" si="8"/>
        <v>0</v>
      </c>
      <c r="AN8" s="776">
        <f t="shared" si="9"/>
        <v>0</v>
      </c>
      <c r="AO8" s="776">
        <f t="shared" si="10"/>
        <v>0</v>
      </c>
      <c r="AP8" s="776">
        <f t="shared" si="11"/>
        <v>0</v>
      </c>
      <c r="AQ8" s="776">
        <f t="shared" si="12"/>
        <v>0</v>
      </c>
      <c r="AR8" s="776">
        <f t="shared" si="13"/>
        <v>0</v>
      </c>
      <c r="AS8" s="776">
        <f t="shared" si="14"/>
        <v>0</v>
      </c>
      <c r="AU8" s="777" t="str">
        <f t="shared" si="42"/>
        <v>Computer costs</v>
      </c>
      <c r="AV8" s="776">
        <f>AG8*('Historical Growth Assumptions'!AJ32+1)</f>
        <v>0</v>
      </c>
      <c r="AW8" s="776">
        <f t="shared" si="43"/>
        <v>0</v>
      </c>
      <c r="AX8" s="776">
        <f t="shared" si="15"/>
        <v>0</v>
      </c>
      <c r="AY8" s="776">
        <f t="shared" si="16"/>
        <v>0</v>
      </c>
      <c r="AZ8" s="776">
        <f t="shared" si="17"/>
        <v>0</v>
      </c>
      <c r="BA8" s="776">
        <f t="shared" si="18"/>
        <v>0</v>
      </c>
      <c r="BB8" s="776">
        <f t="shared" si="19"/>
        <v>0</v>
      </c>
      <c r="BC8" s="776">
        <f t="shared" si="20"/>
        <v>0</v>
      </c>
      <c r="BD8" s="776">
        <f t="shared" si="21"/>
        <v>0</v>
      </c>
      <c r="BE8" s="776">
        <f t="shared" si="22"/>
        <v>0</v>
      </c>
      <c r="BF8" s="776">
        <f t="shared" si="23"/>
        <v>0</v>
      </c>
      <c r="BG8" s="776">
        <f t="shared" si="24"/>
        <v>0</v>
      </c>
      <c r="BH8" s="776">
        <f t="shared" si="25"/>
        <v>0</v>
      </c>
      <c r="BJ8" s="777" t="str">
        <f t="shared" si="44"/>
        <v>Computer costs</v>
      </c>
      <c r="BK8" s="776">
        <f>AV8*('Historical Growth Assumptions'!AY32+1)</f>
        <v>0</v>
      </c>
      <c r="BL8" s="776">
        <f t="shared" si="45"/>
        <v>0</v>
      </c>
      <c r="BM8" s="776">
        <f t="shared" si="26"/>
        <v>0</v>
      </c>
      <c r="BN8" s="776">
        <f t="shared" si="27"/>
        <v>0</v>
      </c>
      <c r="BO8" s="776">
        <f t="shared" si="28"/>
        <v>0</v>
      </c>
      <c r="BP8" s="776">
        <f t="shared" si="29"/>
        <v>0</v>
      </c>
      <c r="BQ8" s="776">
        <f t="shared" si="30"/>
        <v>0</v>
      </c>
      <c r="BR8" s="776">
        <f t="shared" si="31"/>
        <v>0</v>
      </c>
      <c r="BS8" s="776">
        <f t="shared" si="32"/>
        <v>0</v>
      </c>
      <c r="BT8" s="776">
        <f t="shared" si="33"/>
        <v>0</v>
      </c>
      <c r="BU8" s="776">
        <f t="shared" si="34"/>
        <v>0</v>
      </c>
      <c r="BV8" s="776">
        <f t="shared" si="35"/>
        <v>0</v>
      </c>
      <c r="BW8" s="776">
        <f t="shared" si="36"/>
        <v>0</v>
      </c>
    </row>
    <row r="9" spans="2:75">
      <c r="B9" s="777" t="str">
        <f>'First View'!B46</f>
        <v>Directors' employer NI</v>
      </c>
      <c r="C9" s="776">
        <f>('First View'!F46*('Historical Growth Assumptions'!F33+1))/12</f>
        <v>0</v>
      </c>
      <c r="D9" s="776">
        <f t="shared" si="37"/>
        <v>0</v>
      </c>
      <c r="E9" s="776">
        <f t="shared" si="37"/>
        <v>0</v>
      </c>
      <c r="F9" s="776">
        <f t="shared" si="37"/>
        <v>0</v>
      </c>
      <c r="G9" s="776">
        <f t="shared" si="37"/>
        <v>0</v>
      </c>
      <c r="H9" s="776">
        <f t="shared" si="37"/>
        <v>0</v>
      </c>
      <c r="I9" s="776">
        <f t="shared" si="37"/>
        <v>0</v>
      </c>
      <c r="J9" s="776">
        <f t="shared" si="37"/>
        <v>0</v>
      </c>
      <c r="K9" s="776">
        <f t="shared" si="37"/>
        <v>0</v>
      </c>
      <c r="L9" s="776">
        <f t="shared" si="37"/>
        <v>0</v>
      </c>
      <c r="M9" s="776">
        <f t="shared" si="37"/>
        <v>0</v>
      </c>
      <c r="N9" s="776">
        <f t="shared" si="37"/>
        <v>0</v>
      </c>
      <c r="O9" s="776">
        <f t="shared" si="1"/>
        <v>0</v>
      </c>
      <c r="Q9" s="777" t="str">
        <f t="shared" si="38"/>
        <v>Directors' employer NI</v>
      </c>
      <c r="R9" s="776">
        <f>C9*('Historical Growth Assumptions'!F33+1)</f>
        <v>0</v>
      </c>
      <c r="S9" s="776">
        <f t="shared" ref="S9:AC9" si="47">R9</f>
        <v>0</v>
      </c>
      <c r="T9" s="776">
        <f t="shared" si="47"/>
        <v>0</v>
      </c>
      <c r="U9" s="776">
        <f t="shared" si="47"/>
        <v>0</v>
      </c>
      <c r="V9" s="776">
        <f t="shared" si="47"/>
        <v>0</v>
      </c>
      <c r="W9" s="776">
        <f t="shared" si="47"/>
        <v>0</v>
      </c>
      <c r="X9" s="776">
        <f t="shared" si="47"/>
        <v>0</v>
      </c>
      <c r="Y9" s="776">
        <f t="shared" si="47"/>
        <v>0</v>
      </c>
      <c r="Z9" s="776">
        <f t="shared" si="47"/>
        <v>0</v>
      </c>
      <c r="AA9" s="776">
        <f t="shared" si="47"/>
        <v>0</v>
      </c>
      <c r="AB9" s="776">
        <f t="shared" si="47"/>
        <v>0</v>
      </c>
      <c r="AC9" s="776">
        <f t="shared" si="47"/>
        <v>0</v>
      </c>
      <c r="AD9" s="776">
        <f t="shared" si="3"/>
        <v>0</v>
      </c>
      <c r="AF9" s="777" t="str">
        <f t="shared" si="40"/>
        <v>Directors' employer NI</v>
      </c>
      <c r="AG9" s="776">
        <f>R9*('Historical Growth Assumptions'!U33+1)</f>
        <v>0</v>
      </c>
      <c r="AH9" s="776">
        <f t="shared" si="41"/>
        <v>0</v>
      </c>
      <c r="AI9" s="776">
        <f t="shared" si="4"/>
        <v>0</v>
      </c>
      <c r="AJ9" s="776">
        <f t="shared" si="5"/>
        <v>0</v>
      </c>
      <c r="AK9" s="776">
        <f t="shared" si="6"/>
        <v>0</v>
      </c>
      <c r="AL9" s="776">
        <f t="shared" si="7"/>
        <v>0</v>
      </c>
      <c r="AM9" s="776">
        <f t="shared" si="8"/>
        <v>0</v>
      </c>
      <c r="AN9" s="776">
        <f t="shared" si="9"/>
        <v>0</v>
      </c>
      <c r="AO9" s="776">
        <f t="shared" si="10"/>
        <v>0</v>
      </c>
      <c r="AP9" s="776">
        <f t="shared" si="11"/>
        <v>0</v>
      </c>
      <c r="AQ9" s="776">
        <f t="shared" si="12"/>
        <v>0</v>
      </c>
      <c r="AR9" s="776">
        <f t="shared" si="13"/>
        <v>0</v>
      </c>
      <c r="AS9" s="776">
        <f t="shared" si="14"/>
        <v>0</v>
      </c>
      <c r="AU9" s="777" t="str">
        <f t="shared" si="42"/>
        <v>Directors' employer NI</v>
      </c>
      <c r="AV9" s="776">
        <f>AG9*('Historical Growth Assumptions'!AJ33+1)</f>
        <v>0</v>
      </c>
      <c r="AW9" s="776">
        <f t="shared" si="43"/>
        <v>0</v>
      </c>
      <c r="AX9" s="776">
        <f t="shared" si="15"/>
        <v>0</v>
      </c>
      <c r="AY9" s="776">
        <f t="shared" si="16"/>
        <v>0</v>
      </c>
      <c r="AZ9" s="776">
        <f t="shared" si="17"/>
        <v>0</v>
      </c>
      <c r="BA9" s="776">
        <f t="shared" si="18"/>
        <v>0</v>
      </c>
      <c r="BB9" s="776">
        <f t="shared" si="19"/>
        <v>0</v>
      </c>
      <c r="BC9" s="776">
        <f t="shared" si="20"/>
        <v>0</v>
      </c>
      <c r="BD9" s="776">
        <f t="shared" si="21"/>
        <v>0</v>
      </c>
      <c r="BE9" s="776">
        <f t="shared" si="22"/>
        <v>0</v>
      </c>
      <c r="BF9" s="776">
        <f t="shared" si="23"/>
        <v>0</v>
      </c>
      <c r="BG9" s="776">
        <f t="shared" si="24"/>
        <v>0</v>
      </c>
      <c r="BH9" s="776">
        <f t="shared" si="25"/>
        <v>0</v>
      </c>
      <c r="BJ9" s="777" t="str">
        <f t="shared" si="44"/>
        <v>Directors' employer NI</v>
      </c>
      <c r="BK9" s="776">
        <f>AV9*('Historical Growth Assumptions'!AY33+1)</f>
        <v>0</v>
      </c>
      <c r="BL9" s="776">
        <f t="shared" si="45"/>
        <v>0</v>
      </c>
      <c r="BM9" s="776">
        <f t="shared" si="26"/>
        <v>0</v>
      </c>
      <c r="BN9" s="776">
        <f t="shared" si="27"/>
        <v>0</v>
      </c>
      <c r="BO9" s="776">
        <f t="shared" si="28"/>
        <v>0</v>
      </c>
      <c r="BP9" s="776">
        <f t="shared" si="29"/>
        <v>0</v>
      </c>
      <c r="BQ9" s="776">
        <f t="shared" si="30"/>
        <v>0</v>
      </c>
      <c r="BR9" s="776">
        <f t="shared" si="31"/>
        <v>0</v>
      </c>
      <c r="BS9" s="776">
        <f t="shared" si="32"/>
        <v>0</v>
      </c>
      <c r="BT9" s="776">
        <f t="shared" si="33"/>
        <v>0</v>
      </c>
      <c r="BU9" s="776">
        <f t="shared" si="34"/>
        <v>0</v>
      </c>
      <c r="BV9" s="776">
        <f t="shared" si="35"/>
        <v>0</v>
      </c>
      <c r="BW9" s="776">
        <f t="shared" si="36"/>
        <v>0</v>
      </c>
    </row>
    <row r="10" spans="2:75">
      <c r="B10" s="777" t="str">
        <f>'First View'!B47</f>
        <v>Directors' pension contributions</v>
      </c>
      <c r="C10" s="776">
        <f>('First View'!F47*('Historical Growth Assumptions'!F34+1))/12</f>
        <v>0</v>
      </c>
      <c r="D10" s="776">
        <f t="shared" si="37"/>
        <v>0</v>
      </c>
      <c r="E10" s="776">
        <f t="shared" si="37"/>
        <v>0</v>
      </c>
      <c r="F10" s="776">
        <f t="shared" si="37"/>
        <v>0</v>
      </c>
      <c r="G10" s="776">
        <f t="shared" si="37"/>
        <v>0</v>
      </c>
      <c r="H10" s="776">
        <f t="shared" si="37"/>
        <v>0</v>
      </c>
      <c r="I10" s="776">
        <f t="shared" si="37"/>
        <v>0</v>
      </c>
      <c r="J10" s="776">
        <f t="shared" si="37"/>
        <v>0</v>
      </c>
      <c r="K10" s="776">
        <f t="shared" si="37"/>
        <v>0</v>
      </c>
      <c r="L10" s="776">
        <f t="shared" si="37"/>
        <v>0</v>
      </c>
      <c r="M10" s="776">
        <f t="shared" si="37"/>
        <v>0</v>
      </c>
      <c r="N10" s="776">
        <f t="shared" si="37"/>
        <v>0</v>
      </c>
      <c r="O10" s="776">
        <f t="shared" si="1"/>
        <v>0</v>
      </c>
      <c r="Q10" s="777" t="str">
        <f t="shared" si="38"/>
        <v>Directors' pension contributions</v>
      </c>
      <c r="R10" s="776">
        <f>C10*('Historical Growth Assumptions'!F34+1)</f>
        <v>0</v>
      </c>
      <c r="S10" s="776">
        <f t="shared" ref="S10:AC10" si="48">R10</f>
        <v>0</v>
      </c>
      <c r="T10" s="776">
        <f t="shared" si="48"/>
        <v>0</v>
      </c>
      <c r="U10" s="776">
        <f t="shared" si="48"/>
        <v>0</v>
      </c>
      <c r="V10" s="776">
        <f t="shared" si="48"/>
        <v>0</v>
      </c>
      <c r="W10" s="776">
        <f t="shared" si="48"/>
        <v>0</v>
      </c>
      <c r="X10" s="776">
        <f t="shared" si="48"/>
        <v>0</v>
      </c>
      <c r="Y10" s="776">
        <f t="shared" si="48"/>
        <v>0</v>
      </c>
      <c r="Z10" s="776">
        <f t="shared" si="48"/>
        <v>0</v>
      </c>
      <c r="AA10" s="776">
        <f t="shared" si="48"/>
        <v>0</v>
      </c>
      <c r="AB10" s="776">
        <f t="shared" si="48"/>
        <v>0</v>
      </c>
      <c r="AC10" s="776">
        <f t="shared" si="48"/>
        <v>0</v>
      </c>
      <c r="AD10" s="776">
        <f t="shared" si="3"/>
        <v>0</v>
      </c>
      <c r="AF10" s="777" t="str">
        <f t="shared" si="40"/>
        <v>Directors' pension contributions</v>
      </c>
      <c r="AG10" s="776">
        <f>R10*('Historical Growth Assumptions'!U34+1)</f>
        <v>0</v>
      </c>
      <c r="AH10" s="776">
        <f t="shared" si="41"/>
        <v>0</v>
      </c>
      <c r="AI10" s="776">
        <f t="shared" si="4"/>
        <v>0</v>
      </c>
      <c r="AJ10" s="776">
        <f t="shared" si="5"/>
        <v>0</v>
      </c>
      <c r="AK10" s="776">
        <f t="shared" si="6"/>
        <v>0</v>
      </c>
      <c r="AL10" s="776">
        <f t="shared" si="7"/>
        <v>0</v>
      </c>
      <c r="AM10" s="776">
        <f t="shared" si="8"/>
        <v>0</v>
      </c>
      <c r="AN10" s="776">
        <f t="shared" si="9"/>
        <v>0</v>
      </c>
      <c r="AO10" s="776">
        <f t="shared" si="10"/>
        <v>0</v>
      </c>
      <c r="AP10" s="776">
        <f t="shared" si="11"/>
        <v>0</v>
      </c>
      <c r="AQ10" s="776">
        <f t="shared" si="12"/>
        <v>0</v>
      </c>
      <c r="AR10" s="776">
        <f t="shared" si="13"/>
        <v>0</v>
      </c>
      <c r="AS10" s="776">
        <f t="shared" si="14"/>
        <v>0</v>
      </c>
      <c r="AU10" s="777" t="str">
        <f t="shared" si="42"/>
        <v>Directors' pension contributions</v>
      </c>
      <c r="AV10" s="776">
        <f>AG10*('Historical Growth Assumptions'!AJ34+1)</f>
        <v>0</v>
      </c>
      <c r="AW10" s="776">
        <f t="shared" si="43"/>
        <v>0</v>
      </c>
      <c r="AX10" s="776">
        <f t="shared" si="15"/>
        <v>0</v>
      </c>
      <c r="AY10" s="776">
        <f t="shared" si="16"/>
        <v>0</v>
      </c>
      <c r="AZ10" s="776">
        <f t="shared" si="17"/>
        <v>0</v>
      </c>
      <c r="BA10" s="776">
        <f t="shared" si="18"/>
        <v>0</v>
      </c>
      <c r="BB10" s="776">
        <f t="shared" si="19"/>
        <v>0</v>
      </c>
      <c r="BC10" s="776">
        <f t="shared" si="20"/>
        <v>0</v>
      </c>
      <c r="BD10" s="776">
        <f t="shared" si="21"/>
        <v>0</v>
      </c>
      <c r="BE10" s="776">
        <f t="shared" si="22"/>
        <v>0</v>
      </c>
      <c r="BF10" s="776">
        <f t="shared" si="23"/>
        <v>0</v>
      </c>
      <c r="BG10" s="776">
        <f t="shared" si="24"/>
        <v>0</v>
      </c>
      <c r="BH10" s="776">
        <f t="shared" si="25"/>
        <v>0</v>
      </c>
      <c r="BJ10" s="777" t="str">
        <f t="shared" si="44"/>
        <v>Directors' pension contributions</v>
      </c>
      <c r="BK10" s="776">
        <f>AV10*('Historical Growth Assumptions'!AY34+1)</f>
        <v>0</v>
      </c>
      <c r="BL10" s="776">
        <f t="shared" si="45"/>
        <v>0</v>
      </c>
      <c r="BM10" s="776">
        <f t="shared" si="26"/>
        <v>0</v>
      </c>
      <c r="BN10" s="776">
        <f t="shared" si="27"/>
        <v>0</v>
      </c>
      <c r="BO10" s="776">
        <f t="shared" si="28"/>
        <v>0</v>
      </c>
      <c r="BP10" s="776">
        <f t="shared" si="29"/>
        <v>0</v>
      </c>
      <c r="BQ10" s="776">
        <f t="shared" si="30"/>
        <v>0</v>
      </c>
      <c r="BR10" s="776">
        <f t="shared" si="31"/>
        <v>0</v>
      </c>
      <c r="BS10" s="776">
        <f t="shared" si="32"/>
        <v>0</v>
      </c>
      <c r="BT10" s="776">
        <f t="shared" si="33"/>
        <v>0</v>
      </c>
      <c r="BU10" s="776">
        <f t="shared" si="34"/>
        <v>0</v>
      </c>
      <c r="BV10" s="776">
        <f t="shared" si="35"/>
        <v>0</v>
      </c>
      <c r="BW10" s="776">
        <f t="shared" si="36"/>
        <v>0</v>
      </c>
    </row>
    <row r="11" spans="2:75">
      <c r="B11" s="777" t="str">
        <f>'First View'!B48</f>
        <v>Directors' salaries</v>
      </c>
      <c r="C11" s="776">
        <f>('First View'!F48*('Historical Growth Assumptions'!F35+1))/12</f>
        <v>0</v>
      </c>
      <c r="D11" s="776">
        <f t="shared" si="37"/>
        <v>0</v>
      </c>
      <c r="E11" s="776">
        <f t="shared" si="37"/>
        <v>0</v>
      </c>
      <c r="F11" s="776">
        <f t="shared" si="37"/>
        <v>0</v>
      </c>
      <c r="G11" s="776">
        <f t="shared" si="37"/>
        <v>0</v>
      </c>
      <c r="H11" s="776">
        <f t="shared" si="37"/>
        <v>0</v>
      </c>
      <c r="I11" s="776">
        <f t="shared" si="37"/>
        <v>0</v>
      </c>
      <c r="J11" s="776">
        <f t="shared" si="37"/>
        <v>0</v>
      </c>
      <c r="K11" s="776">
        <f t="shared" si="37"/>
        <v>0</v>
      </c>
      <c r="L11" s="776">
        <f t="shared" si="37"/>
        <v>0</v>
      </c>
      <c r="M11" s="776">
        <f t="shared" si="37"/>
        <v>0</v>
      </c>
      <c r="N11" s="776">
        <f t="shared" si="37"/>
        <v>0</v>
      </c>
      <c r="O11" s="776">
        <f t="shared" si="1"/>
        <v>0</v>
      </c>
      <c r="Q11" s="777" t="str">
        <f t="shared" si="38"/>
        <v>Directors' salaries</v>
      </c>
      <c r="R11" s="776">
        <f>C11*('Historical Growth Assumptions'!F35+1)</f>
        <v>0</v>
      </c>
      <c r="S11" s="776">
        <f t="shared" ref="S11:AC11" si="49">R11</f>
        <v>0</v>
      </c>
      <c r="T11" s="776">
        <f t="shared" si="49"/>
        <v>0</v>
      </c>
      <c r="U11" s="776">
        <f t="shared" si="49"/>
        <v>0</v>
      </c>
      <c r="V11" s="776">
        <f t="shared" si="49"/>
        <v>0</v>
      </c>
      <c r="W11" s="776">
        <f t="shared" si="49"/>
        <v>0</v>
      </c>
      <c r="X11" s="776">
        <f t="shared" si="49"/>
        <v>0</v>
      </c>
      <c r="Y11" s="776">
        <f t="shared" si="49"/>
        <v>0</v>
      </c>
      <c r="Z11" s="776">
        <f t="shared" si="49"/>
        <v>0</v>
      </c>
      <c r="AA11" s="776">
        <f t="shared" si="49"/>
        <v>0</v>
      </c>
      <c r="AB11" s="776">
        <f t="shared" si="49"/>
        <v>0</v>
      </c>
      <c r="AC11" s="776">
        <f t="shared" si="49"/>
        <v>0</v>
      </c>
      <c r="AD11" s="776">
        <f t="shared" si="3"/>
        <v>0</v>
      </c>
      <c r="AF11" s="777" t="str">
        <f t="shared" si="40"/>
        <v>Directors' salaries</v>
      </c>
      <c r="AG11" s="776">
        <f>R11*('Historical Growth Assumptions'!U35+1)</f>
        <v>0</v>
      </c>
      <c r="AH11" s="776">
        <f t="shared" si="41"/>
        <v>0</v>
      </c>
      <c r="AI11" s="776">
        <f t="shared" si="4"/>
        <v>0</v>
      </c>
      <c r="AJ11" s="776">
        <f t="shared" si="5"/>
        <v>0</v>
      </c>
      <c r="AK11" s="776">
        <f t="shared" si="6"/>
        <v>0</v>
      </c>
      <c r="AL11" s="776">
        <f t="shared" si="7"/>
        <v>0</v>
      </c>
      <c r="AM11" s="776">
        <f t="shared" si="8"/>
        <v>0</v>
      </c>
      <c r="AN11" s="776">
        <f t="shared" si="9"/>
        <v>0</v>
      </c>
      <c r="AO11" s="776">
        <f t="shared" si="10"/>
        <v>0</v>
      </c>
      <c r="AP11" s="776">
        <f t="shared" si="11"/>
        <v>0</v>
      </c>
      <c r="AQ11" s="776">
        <f t="shared" si="12"/>
        <v>0</v>
      </c>
      <c r="AR11" s="776">
        <f t="shared" si="13"/>
        <v>0</v>
      </c>
      <c r="AS11" s="776">
        <f t="shared" si="14"/>
        <v>0</v>
      </c>
      <c r="AU11" s="777" t="str">
        <f t="shared" si="42"/>
        <v>Directors' salaries</v>
      </c>
      <c r="AV11" s="776">
        <f>AG11*('Historical Growth Assumptions'!AJ35+1)</f>
        <v>0</v>
      </c>
      <c r="AW11" s="776">
        <f t="shared" si="43"/>
        <v>0</v>
      </c>
      <c r="AX11" s="776">
        <f t="shared" si="15"/>
        <v>0</v>
      </c>
      <c r="AY11" s="776">
        <f t="shared" si="16"/>
        <v>0</v>
      </c>
      <c r="AZ11" s="776">
        <f t="shared" si="17"/>
        <v>0</v>
      </c>
      <c r="BA11" s="776">
        <f t="shared" si="18"/>
        <v>0</v>
      </c>
      <c r="BB11" s="776">
        <f t="shared" si="19"/>
        <v>0</v>
      </c>
      <c r="BC11" s="776">
        <f t="shared" si="20"/>
        <v>0</v>
      </c>
      <c r="BD11" s="776">
        <f t="shared" si="21"/>
        <v>0</v>
      </c>
      <c r="BE11" s="776">
        <f t="shared" si="22"/>
        <v>0</v>
      </c>
      <c r="BF11" s="776">
        <f t="shared" si="23"/>
        <v>0</v>
      </c>
      <c r="BG11" s="776">
        <f t="shared" si="24"/>
        <v>0</v>
      </c>
      <c r="BH11" s="776">
        <f t="shared" si="25"/>
        <v>0</v>
      </c>
      <c r="BJ11" s="777" t="str">
        <f t="shared" si="44"/>
        <v>Directors' salaries</v>
      </c>
      <c r="BK11" s="776">
        <f>AV11*('Historical Growth Assumptions'!AY35+1)</f>
        <v>0</v>
      </c>
      <c r="BL11" s="776">
        <f t="shared" si="45"/>
        <v>0</v>
      </c>
      <c r="BM11" s="776">
        <f t="shared" si="26"/>
        <v>0</v>
      </c>
      <c r="BN11" s="776">
        <f t="shared" si="27"/>
        <v>0</v>
      </c>
      <c r="BO11" s="776">
        <f t="shared" si="28"/>
        <v>0</v>
      </c>
      <c r="BP11" s="776">
        <f t="shared" si="29"/>
        <v>0</v>
      </c>
      <c r="BQ11" s="776">
        <f t="shared" si="30"/>
        <v>0</v>
      </c>
      <c r="BR11" s="776">
        <f t="shared" si="31"/>
        <v>0</v>
      </c>
      <c r="BS11" s="776">
        <f t="shared" si="32"/>
        <v>0</v>
      </c>
      <c r="BT11" s="776">
        <f t="shared" si="33"/>
        <v>0</v>
      </c>
      <c r="BU11" s="776">
        <f t="shared" si="34"/>
        <v>0</v>
      </c>
      <c r="BV11" s="776">
        <f t="shared" si="35"/>
        <v>0</v>
      </c>
      <c r="BW11" s="776">
        <f t="shared" si="36"/>
        <v>0</v>
      </c>
    </row>
    <row r="12" spans="2:75">
      <c r="B12" s="777" t="str">
        <f>'First View'!B49</f>
        <v>Donations</v>
      </c>
      <c r="C12" s="776">
        <f>('First View'!F49*('Historical Growth Assumptions'!F36+1))/12</f>
        <v>0</v>
      </c>
      <c r="D12" s="776">
        <f t="shared" si="37"/>
        <v>0</v>
      </c>
      <c r="E12" s="776">
        <f t="shared" si="37"/>
        <v>0</v>
      </c>
      <c r="F12" s="776">
        <f t="shared" si="37"/>
        <v>0</v>
      </c>
      <c r="G12" s="776">
        <f t="shared" si="37"/>
        <v>0</v>
      </c>
      <c r="H12" s="776">
        <f t="shared" si="37"/>
        <v>0</v>
      </c>
      <c r="I12" s="776">
        <f t="shared" si="37"/>
        <v>0</v>
      </c>
      <c r="J12" s="776">
        <f t="shared" si="37"/>
        <v>0</v>
      </c>
      <c r="K12" s="776">
        <f t="shared" si="37"/>
        <v>0</v>
      </c>
      <c r="L12" s="776">
        <f t="shared" si="37"/>
        <v>0</v>
      </c>
      <c r="M12" s="776">
        <f t="shared" si="37"/>
        <v>0</v>
      </c>
      <c r="N12" s="776">
        <f t="shared" si="37"/>
        <v>0</v>
      </c>
      <c r="O12" s="776">
        <f t="shared" si="1"/>
        <v>0</v>
      </c>
      <c r="Q12" s="777" t="str">
        <f t="shared" si="38"/>
        <v>Donations</v>
      </c>
      <c r="R12" s="776">
        <f>C12*('Historical Growth Assumptions'!F36+1)</f>
        <v>0</v>
      </c>
      <c r="S12" s="776">
        <f t="shared" ref="S12:AC12" si="50">R12</f>
        <v>0</v>
      </c>
      <c r="T12" s="776">
        <f t="shared" si="50"/>
        <v>0</v>
      </c>
      <c r="U12" s="776">
        <f t="shared" si="50"/>
        <v>0</v>
      </c>
      <c r="V12" s="776">
        <f t="shared" si="50"/>
        <v>0</v>
      </c>
      <c r="W12" s="776">
        <f t="shared" si="50"/>
        <v>0</v>
      </c>
      <c r="X12" s="776">
        <f t="shared" si="50"/>
        <v>0</v>
      </c>
      <c r="Y12" s="776">
        <f t="shared" si="50"/>
        <v>0</v>
      </c>
      <c r="Z12" s="776">
        <f t="shared" si="50"/>
        <v>0</v>
      </c>
      <c r="AA12" s="776">
        <f t="shared" si="50"/>
        <v>0</v>
      </c>
      <c r="AB12" s="776">
        <f t="shared" si="50"/>
        <v>0</v>
      </c>
      <c r="AC12" s="776">
        <f t="shared" si="50"/>
        <v>0</v>
      </c>
      <c r="AD12" s="776">
        <f t="shared" si="3"/>
        <v>0</v>
      </c>
      <c r="AF12" s="777" t="str">
        <f t="shared" si="40"/>
        <v>Donations</v>
      </c>
      <c r="AG12" s="776">
        <f>R12*('Historical Growth Assumptions'!U36+1)</f>
        <v>0</v>
      </c>
      <c r="AH12" s="776">
        <f t="shared" si="41"/>
        <v>0</v>
      </c>
      <c r="AI12" s="776">
        <f t="shared" si="4"/>
        <v>0</v>
      </c>
      <c r="AJ12" s="776">
        <f t="shared" si="5"/>
        <v>0</v>
      </c>
      <c r="AK12" s="776">
        <f t="shared" si="6"/>
        <v>0</v>
      </c>
      <c r="AL12" s="776">
        <f t="shared" si="7"/>
        <v>0</v>
      </c>
      <c r="AM12" s="776">
        <f t="shared" si="8"/>
        <v>0</v>
      </c>
      <c r="AN12" s="776">
        <f t="shared" si="9"/>
        <v>0</v>
      </c>
      <c r="AO12" s="776">
        <f t="shared" si="10"/>
        <v>0</v>
      </c>
      <c r="AP12" s="776">
        <f t="shared" si="11"/>
        <v>0</v>
      </c>
      <c r="AQ12" s="776">
        <f t="shared" si="12"/>
        <v>0</v>
      </c>
      <c r="AR12" s="776">
        <f t="shared" si="13"/>
        <v>0</v>
      </c>
      <c r="AS12" s="776">
        <f t="shared" si="14"/>
        <v>0</v>
      </c>
      <c r="AU12" s="777" t="str">
        <f t="shared" si="42"/>
        <v>Donations</v>
      </c>
      <c r="AV12" s="776">
        <f>AG12*('Historical Growth Assumptions'!AJ36+1)</f>
        <v>0</v>
      </c>
      <c r="AW12" s="776">
        <f t="shared" si="43"/>
        <v>0</v>
      </c>
      <c r="AX12" s="776">
        <f t="shared" si="15"/>
        <v>0</v>
      </c>
      <c r="AY12" s="776">
        <f t="shared" si="16"/>
        <v>0</v>
      </c>
      <c r="AZ12" s="776">
        <f t="shared" si="17"/>
        <v>0</v>
      </c>
      <c r="BA12" s="776">
        <f t="shared" si="18"/>
        <v>0</v>
      </c>
      <c r="BB12" s="776">
        <f t="shared" si="19"/>
        <v>0</v>
      </c>
      <c r="BC12" s="776">
        <f t="shared" si="20"/>
        <v>0</v>
      </c>
      <c r="BD12" s="776">
        <f t="shared" si="21"/>
        <v>0</v>
      </c>
      <c r="BE12" s="776">
        <f t="shared" si="22"/>
        <v>0</v>
      </c>
      <c r="BF12" s="776">
        <f t="shared" si="23"/>
        <v>0</v>
      </c>
      <c r="BG12" s="776">
        <f t="shared" si="24"/>
        <v>0</v>
      </c>
      <c r="BH12" s="776">
        <f t="shared" si="25"/>
        <v>0</v>
      </c>
      <c r="BJ12" s="777" t="str">
        <f t="shared" si="44"/>
        <v>Donations</v>
      </c>
      <c r="BK12" s="776">
        <f>AV12*('Historical Growth Assumptions'!AY36+1)</f>
        <v>0</v>
      </c>
      <c r="BL12" s="776">
        <f t="shared" si="45"/>
        <v>0</v>
      </c>
      <c r="BM12" s="776">
        <f t="shared" si="26"/>
        <v>0</v>
      </c>
      <c r="BN12" s="776">
        <f t="shared" si="27"/>
        <v>0</v>
      </c>
      <c r="BO12" s="776">
        <f t="shared" si="28"/>
        <v>0</v>
      </c>
      <c r="BP12" s="776">
        <f t="shared" si="29"/>
        <v>0</v>
      </c>
      <c r="BQ12" s="776">
        <f t="shared" si="30"/>
        <v>0</v>
      </c>
      <c r="BR12" s="776">
        <f t="shared" si="31"/>
        <v>0</v>
      </c>
      <c r="BS12" s="776">
        <f t="shared" si="32"/>
        <v>0</v>
      </c>
      <c r="BT12" s="776">
        <f t="shared" si="33"/>
        <v>0</v>
      </c>
      <c r="BU12" s="776">
        <f t="shared" si="34"/>
        <v>0</v>
      </c>
      <c r="BV12" s="776">
        <f t="shared" si="35"/>
        <v>0</v>
      </c>
      <c r="BW12" s="776">
        <f t="shared" si="36"/>
        <v>0</v>
      </c>
    </row>
    <row r="13" spans="2:75">
      <c r="B13" s="777" t="str">
        <f>'First View'!B50</f>
        <v>Employer's NI</v>
      </c>
      <c r="C13" s="776">
        <f>('First View'!F50*('Historical Growth Assumptions'!F37+1))/12</f>
        <v>0</v>
      </c>
      <c r="D13" s="776">
        <f t="shared" si="37"/>
        <v>0</v>
      </c>
      <c r="E13" s="776">
        <f t="shared" si="37"/>
        <v>0</v>
      </c>
      <c r="F13" s="776">
        <f t="shared" si="37"/>
        <v>0</v>
      </c>
      <c r="G13" s="776">
        <f t="shared" si="37"/>
        <v>0</v>
      </c>
      <c r="H13" s="776">
        <f t="shared" si="37"/>
        <v>0</v>
      </c>
      <c r="I13" s="776">
        <f t="shared" si="37"/>
        <v>0</v>
      </c>
      <c r="J13" s="776">
        <f t="shared" si="37"/>
        <v>0</v>
      </c>
      <c r="K13" s="776">
        <f t="shared" si="37"/>
        <v>0</v>
      </c>
      <c r="L13" s="776">
        <f t="shared" si="37"/>
        <v>0</v>
      </c>
      <c r="M13" s="776">
        <f t="shared" si="37"/>
        <v>0</v>
      </c>
      <c r="N13" s="776">
        <f t="shared" si="37"/>
        <v>0</v>
      </c>
      <c r="O13" s="776">
        <f t="shared" si="1"/>
        <v>0</v>
      </c>
      <c r="Q13" s="777" t="str">
        <f t="shared" si="38"/>
        <v>Employer's NI</v>
      </c>
      <c r="R13" s="776">
        <f>C13*('Historical Growth Assumptions'!F37+1)</f>
        <v>0</v>
      </c>
      <c r="S13" s="776">
        <f t="shared" ref="S13:AC13" si="51">R13</f>
        <v>0</v>
      </c>
      <c r="T13" s="776">
        <f t="shared" si="51"/>
        <v>0</v>
      </c>
      <c r="U13" s="776">
        <f t="shared" si="51"/>
        <v>0</v>
      </c>
      <c r="V13" s="776">
        <f t="shared" si="51"/>
        <v>0</v>
      </c>
      <c r="W13" s="776">
        <f t="shared" si="51"/>
        <v>0</v>
      </c>
      <c r="X13" s="776">
        <f t="shared" si="51"/>
        <v>0</v>
      </c>
      <c r="Y13" s="776">
        <f t="shared" si="51"/>
        <v>0</v>
      </c>
      <c r="Z13" s="776">
        <f t="shared" si="51"/>
        <v>0</v>
      </c>
      <c r="AA13" s="776">
        <f t="shared" si="51"/>
        <v>0</v>
      </c>
      <c r="AB13" s="776">
        <f t="shared" si="51"/>
        <v>0</v>
      </c>
      <c r="AC13" s="776">
        <f t="shared" si="51"/>
        <v>0</v>
      </c>
      <c r="AD13" s="776">
        <f t="shared" si="3"/>
        <v>0</v>
      </c>
      <c r="AF13" s="777" t="str">
        <f t="shared" si="40"/>
        <v>Employer's NI</v>
      </c>
      <c r="AG13" s="776">
        <f>R13*('Historical Growth Assumptions'!U37+1)</f>
        <v>0</v>
      </c>
      <c r="AH13" s="776">
        <f t="shared" si="41"/>
        <v>0</v>
      </c>
      <c r="AI13" s="776">
        <f t="shared" si="4"/>
        <v>0</v>
      </c>
      <c r="AJ13" s="776">
        <f t="shared" si="5"/>
        <v>0</v>
      </c>
      <c r="AK13" s="776">
        <f t="shared" si="6"/>
        <v>0</v>
      </c>
      <c r="AL13" s="776">
        <f t="shared" si="7"/>
        <v>0</v>
      </c>
      <c r="AM13" s="776">
        <f t="shared" si="8"/>
        <v>0</v>
      </c>
      <c r="AN13" s="776">
        <f t="shared" si="9"/>
        <v>0</v>
      </c>
      <c r="AO13" s="776">
        <f t="shared" si="10"/>
        <v>0</v>
      </c>
      <c r="AP13" s="776">
        <f t="shared" si="11"/>
        <v>0</v>
      </c>
      <c r="AQ13" s="776">
        <f t="shared" si="12"/>
        <v>0</v>
      </c>
      <c r="AR13" s="776">
        <f t="shared" si="13"/>
        <v>0</v>
      </c>
      <c r="AS13" s="776">
        <f t="shared" si="14"/>
        <v>0</v>
      </c>
      <c r="AU13" s="777" t="str">
        <f t="shared" si="42"/>
        <v>Employer's NI</v>
      </c>
      <c r="AV13" s="776">
        <f>AG13*('Historical Growth Assumptions'!AJ37+1)</f>
        <v>0</v>
      </c>
      <c r="AW13" s="776">
        <f t="shared" si="43"/>
        <v>0</v>
      </c>
      <c r="AX13" s="776">
        <f t="shared" si="15"/>
        <v>0</v>
      </c>
      <c r="AY13" s="776">
        <f t="shared" si="16"/>
        <v>0</v>
      </c>
      <c r="AZ13" s="776">
        <f t="shared" si="17"/>
        <v>0</v>
      </c>
      <c r="BA13" s="776">
        <f t="shared" si="18"/>
        <v>0</v>
      </c>
      <c r="BB13" s="776">
        <f t="shared" si="19"/>
        <v>0</v>
      </c>
      <c r="BC13" s="776">
        <f t="shared" si="20"/>
        <v>0</v>
      </c>
      <c r="BD13" s="776">
        <f t="shared" si="21"/>
        <v>0</v>
      </c>
      <c r="BE13" s="776">
        <f t="shared" si="22"/>
        <v>0</v>
      </c>
      <c r="BF13" s="776">
        <f t="shared" si="23"/>
        <v>0</v>
      </c>
      <c r="BG13" s="776">
        <f t="shared" si="24"/>
        <v>0</v>
      </c>
      <c r="BH13" s="776">
        <f t="shared" si="25"/>
        <v>0</v>
      </c>
      <c r="BJ13" s="777" t="str">
        <f t="shared" si="44"/>
        <v>Employer's NI</v>
      </c>
      <c r="BK13" s="776">
        <f>AV13*('Historical Growth Assumptions'!AY37+1)</f>
        <v>0</v>
      </c>
      <c r="BL13" s="776">
        <f t="shared" si="45"/>
        <v>0</v>
      </c>
      <c r="BM13" s="776">
        <f t="shared" si="26"/>
        <v>0</v>
      </c>
      <c r="BN13" s="776">
        <f t="shared" si="27"/>
        <v>0</v>
      </c>
      <c r="BO13" s="776">
        <f t="shared" si="28"/>
        <v>0</v>
      </c>
      <c r="BP13" s="776">
        <f t="shared" si="29"/>
        <v>0</v>
      </c>
      <c r="BQ13" s="776">
        <f t="shared" si="30"/>
        <v>0</v>
      </c>
      <c r="BR13" s="776">
        <f t="shared" si="31"/>
        <v>0</v>
      </c>
      <c r="BS13" s="776">
        <f t="shared" si="32"/>
        <v>0</v>
      </c>
      <c r="BT13" s="776">
        <f t="shared" si="33"/>
        <v>0</v>
      </c>
      <c r="BU13" s="776">
        <f t="shared" si="34"/>
        <v>0</v>
      </c>
      <c r="BV13" s="776">
        <f t="shared" si="35"/>
        <v>0</v>
      </c>
      <c r="BW13" s="776">
        <f t="shared" si="36"/>
        <v>0</v>
      </c>
    </row>
    <row r="14" spans="2:75">
      <c r="B14" s="777" t="str">
        <f>'First View'!B51</f>
        <v>Insurance</v>
      </c>
      <c r="C14" s="776">
        <f>('First View'!F51*('Historical Growth Assumptions'!F38+1))/12</f>
        <v>0</v>
      </c>
      <c r="D14" s="776">
        <f t="shared" si="37"/>
        <v>0</v>
      </c>
      <c r="E14" s="776">
        <f t="shared" si="37"/>
        <v>0</v>
      </c>
      <c r="F14" s="776">
        <f t="shared" si="37"/>
        <v>0</v>
      </c>
      <c r="G14" s="776">
        <f t="shared" si="37"/>
        <v>0</v>
      </c>
      <c r="H14" s="776">
        <f t="shared" si="37"/>
        <v>0</v>
      </c>
      <c r="I14" s="776">
        <f t="shared" si="37"/>
        <v>0</v>
      </c>
      <c r="J14" s="776">
        <f t="shared" si="37"/>
        <v>0</v>
      </c>
      <c r="K14" s="776">
        <f t="shared" si="37"/>
        <v>0</v>
      </c>
      <c r="L14" s="776">
        <f t="shared" si="37"/>
        <v>0</v>
      </c>
      <c r="M14" s="776">
        <f t="shared" si="37"/>
        <v>0</v>
      </c>
      <c r="N14" s="776">
        <f t="shared" si="37"/>
        <v>0</v>
      </c>
      <c r="O14" s="776">
        <f t="shared" si="1"/>
        <v>0</v>
      </c>
      <c r="Q14" s="777" t="str">
        <f t="shared" si="38"/>
        <v>Insurance</v>
      </c>
      <c r="R14" s="776">
        <f>C14*('Historical Growth Assumptions'!F38+1)</f>
        <v>0</v>
      </c>
      <c r="S14" s="776">
        <f t="shared" ref="S14:AC14" si="52">R14</f>
        <v>0</v>
      </c>
      <c r="T14" s="776">
        <f t="shared" si="52"/>
        <v>0</v>
      </c>
      <c r="U14" s="776">
        <f t="shared" si="52"/>
        <v>0</v>
      </c>
      <c r="V14" s="776">
        <f t="shared" si="52"/>
        <v>0</v>
      </c>
      <c r="W14" s="776">
        <f t="shared" si="52"/>
        <v>0</v>
      </c>
      <c r="X14" s="776">
        <f t="shared" si="52"/>
        <v>0</v>
      </c>
      <c r="Y14" s="776">
        <f t="shared" si="52"/>
        <v>0</v>
      </c>
      <c r="Z14" s="776">
        <f t="shared" si="52"/>
        <v>0</v>
      </c>
      <c r="AA14" s="776">
        <f t="shared" si="52"/>
        <v>0</v>
      </c>
      <c r="AB14" s="776">
        <f t="shared" si="52"/>
        <v>0</v>
      </c>
      <c r="AC14" s="776">
        <f t="shared" si="52"/>
        <v>0</v>
      </c>
      <c r="AD14" s="776">
        <f t="shared" si="3"/>
        <v>0</v>
      </c>
      <c r="AF14" s="777" t="str">
        <f t="shared" si="40"/>
        <v>Insurance</v>
      </c>
      <c r="AG14" s="776">
        <f>R14*('Historical Growth Assumptions'!U38+1)</f>
        <v>0</v>
      </c>
      <c r="AH14" s="776">
        <f t="shared" si="41"/>
        <v>0</v>
      </c>
      <c r="AI14" s="776">
        <f t="shared" si="4"/>
        <v>0</v>
      </c>
      <c r="AJ14" s="776">
        <f t="shared" si="5"/>
        <v>0</v>
      </c>
      <c r="AK14" s="776">
        <f t="shared" si="6"/>
        <v>0</v>
      </c>
      <c r="AL14" s="776">
        <f t="shared" si="7"/>
        <v>0</v>
      </c>
      <c r="AM14" s="776">
        <f t="shared" si="8"/>
        <v>0</v>
      </c>
      <c r="AN14" s="776">
        <f t="shared" si="9"/>
        <v>0</v>
      </c>
      <c r="AO14" s="776">
        <f t="shared" si="10"/>
        <v>0</v>
      </c>
      <c r="AP14" s="776">
        <f t="shared" si="11"/>
        <v>0</v>
      </c>
      <c r="AQ14" s="776">
        <f t="shared" si="12"/>
        <v>0</v>
      </c>
      <c r="AR14" s="776">
        <f t="shared" si="13"/>
        <v>0</v>
      </c>
      <c r="AS14" s="776">
        <f t="shared" si="14"/>
        <v>0</v>
      </c>
      <c r="AU14" s="777" t="str">
        <f t="shared" si="42"/>
        <v>Insurance</v>
      </c>
      <c r="AV14" s="776">
        <f>AG14*('Historical Growth Assumptions'!AJ38+1)</f>
        <v>0</v>
      </c>
      <c r="AW14" s="776">
        <f t="shared" si="43"/>
        <v>0</v>
      </c>
      <c r="AX14" s="776">
        <f t="shared" si="15"/>
        <v>0</v>
      </c>
      <c r="AY14" s="776">
        <f t="shared" si="16"/>
        <v>0</v>
      </c>
      <c r="AZ14" s="776">
        <f t="shared" si="17"/>
        <v>0</v>
      </c>
      <c r="BA14" s="776">
        <f t="shared" si="18"/>
        <v>0</v>
      </c>
      <c r="BB14" s="776">
        <f t="shared" si="19"/>
        <v>0</v>
      </c>
      <c r="BC14" s="776">
        <f t="shared" si="20"/>
        <v>0</v>
      </c>
      <c r="BD14" s="776">
        <f t="shared" si="21"/>
        <v>0</v>
      </c>
      <c r="BE14" s="776">
        <f t="shared" si="22"/>
        <v>0</v>
      </c>
      <c r="BF14" s="776">
        <f t="shared" si="23"/>
        <v>0</v>
      </c>
      <c r="BG14" s="776">
        <f t="shared" si="24"/>
        <v>0</v>
      </c>
      <c r="BH14" s="776">
        <f t="shared" si="25"/>
        <v>0</v>
      </c>
      <c r="BJ14" s="777" t="str">
        <f t="shared" si="44"/>
        <v>Insurance</v>
      </c>
      <c r="BK14" s="776">
        <f>AV14*('Historical Growth Assumptions'!AY38+1)</f>
        <v>0</v>
      </c>
      <c r="BL14" s="776">
        <f t="shared" si="45"/>
        <v>0</v>
      </c>
      <c r="BM14" s="776">
        <f t="shared" si="26"/>
        <v>0</v>
      </c>
      <c r="BN14" s="776">
        <f t="shared" si="27"/>
        <v>0</v>
      </c>
      <c r="BO14" s="776">
        <f t="shared" si="28"/>
        <v>0</v>
      </c>
      <c r="BP14" s="776">
        <f t="shared" si="29"/>
        <v>0</v>
      </c>
      <c r="BQ14" s="776">
        <f t="shared" si="30"/>
        <v>0</v>
      </c>
      <c r="BR14" s="776">
        <f t="shared" si="31"/>
        <v>0</v>
      </c>
      <c r="BS14" s="776">
        <f t="shared" si="32"/>
        <v>0</v>
      </c>
      <c r="BT14" s="776">
        <f t="shared" si="33"/>
        <v>0</v>
      </c>
      <c r="BU14" s="776">
        <f t="shared" si="34"/>
        <v>0</v>
      </c>
      <c r="BV14" s="776">
        <f t="shared" si="35"/>
        <v>0</v>
      </c>
      <c r="BW14" s="776">
        <f t="shared" si="36"/>
        <v>0</v>
      </c>
    </row>
    <row r="15" spans="2:75">
      <c r="B15" s="777" t="str">
        <f>'First View'!B52</f>
        <v>Legal and professional fees</v>
      </c>
      <c r="C15" s="776">
        <f>('First View'!F52*('Historical Growth Assumptions'!F39+1))/12</f>
        <v>0</v>
      </c>
      <c r="D15" s="776">
        <f t="shared" si="37"/>
        <v>0</v>
      </c>
      <c r="E15" s="776">
        <f t="shared" si="37"/>
        <v>0</v>
      </c>
      <c r="F15" s="776">
        <f t="shared" si="37"/>
        <v>0</v>
      </c>
      <c r="G15" s="776">
        <f t="shared" si="37"/>
        <v>0</v>
      </c>
      <c r="H15" s="776">
        <f t="shared" si="37"/>
        <v>0</v>
      </c>
      <c r="I15" s="776">
        <f t="shared" si="37"/>
        <v>0</v>
      </c>
      <c r="J15" s="776">
        <f t="shared" si="37"/>
        <v>0</v>
      </c>
      <c r="K15" s="776">
        <f t="shared" si="37"/>
        <v>0</v>
      </c>
      <c r="L15" s="776">
        <f t="shared" si="37"/>
        <v>0</v>
      </c>
      <c r="M15" s="776">
        <f t="shared" si="37"/>
        <v>0</v>
      </c>
      <c r="N15" s="776">
        <f t="shared" si="37"/>
        <v>0</v>
      </c>
      <c r="O15" s="776">
        <f t="shared" si="1"/>
        <v>0</v>
      </c>
      <c r="Q15" s="777" t="str">
        <f t="shared" si="38"/>
        <v>Legal and professional fees</v>
      </c>
      <c r="R15" s="776">
        <f>C15*('Historical Growth Assumptions'!F39+1)</f>
        <v>0</v>
      </c>
      <c r="S15" s="776">
        <f t="shared" ref="S15:AC15" si="53">R15</f>
        <v>0</v>
      </c>
      <c r="T15" s="776">
        <f t="shared" si="53"/>
        <v>0</v>
      </c>
      <c r="U15" s="776">
        <f t="shared" si="53"/>
        <v>0</v>
      </c>
      <c r="V15" s="776">
        <f t="shared" si="53"/>
        <v>0</v>
      </c>
      <c r="W15" s="776">
        <f t="shared" si="53"/>
        <v>0</v>
      </c>
      <c r="X15" s="776">
        <f t="shared" si="53"/>
        <v>0</v>
      </c>
      <c r="Y15" s="776">
        <f t="shared" si="53"/>
        <v>0</v>
      </c>
      <c r="Z15" s="776">
        <f t="shared" si="53"/>
        <v>0</v>
      </c>
      <c r="AA15" s="776">
        <f t="shared" si="53"/>
        <v>0</v>
      </c>
      <c r="AB15" s="776">
        <f t="shared" si="53"/>
        <v>0</v>
      </c>
      <c r="AC15" s="776">
        <f t="shared" si="53"/>
        <v>0</v>
      </c>
      <c r="AD15" s="776">
        <f t="shared" si="3"/>
        <v>0</v>
      </c>
      <c r="AF15" s="777" t="str">
        <f t="shared" si="40"/>
        <v>Legal and professional fees</v>
      </c>
      <c r="AG15" s="776">
        <f>R15*('Historical Growth Assumptions'!U39+1)</f>
        <v>0</v>
      </c>
      <c r="AH15" s="776">
        <f t="shared" si="41"/>
        <v>0</v>
      </c>
      <c r="AI15" s="776">
        <f t="shared" si="4"/>
        <v>0</v>
      </c>
      <c r="AJ15" s="776">
        <f t="shared" si="5"/>
        <v>0</v>
      </c>
      <c r="AK15" s="776">
        <f t="shared" si="6"/>
        <v>0</v>
      </c>
      <c r="AL15" s="776">
        <f t="shared" si="7"/>
        <v>0</v>
      </c>
      <c r="AM15" s="776">
        <f t="shared" si="8"/>
        <v>0</v>
      </c>
      <c r="AN15" s="776">
        <f t="shared" si="9"/>
        <v>0</v>
      </c>
      <c r="AO15" s="776">
        <f t="shared" si="10"/>
        <v>0</v>
      </c>
      <c r="AP15" s="776">
        <f t="shared" si="11"/>
        <v>0</v>
      </c>
      <c r="AQ15" s="776">
        <f t="shared" si="12"/>
        <v>0</v>
      </c>
      <c r="AR15" s="776">
        <f t="shared" si="13"/>
        <v>0</v>
      </c>
      <c r="AS15" s="776">
        <f t="shared" si="14"/>
        <v>0</v>
      </c>
      <c r="AU15" s="777" t="str">
        <f t="shared" si="42"/>
        <v>Legal and professional fees</v>
      </c>
      <c r="AV15" s="776">
        <f>AG15*('Historical Growth Assumptions'!AJ39+1)</f>
        <v>0</v>
      </c>
      <c r="AW15" s="776">
        <f t="shared" si="43"/>
        <v>0</v>
      </c>
      <c r="AX15" s="776">
        <f t="shared" si="15"/>
        <v>0</v>
      </c>
      <c r="AY15" s="776">
        <f t="shared" si="16"/>
        <v>0</v>
      </c>
      <c r="AZ15" s="776">
        <f t="shared" si="17"/>
        <v>0</v>
      </c>
      <c r="BA15" s="776">
        <f t="shared" si="18"/>
        <v>0</v>
      </c>
      <c r="BB15" s="776">
        <f t="shared" si="19"/>
        <v>0</v>
      </c>
      <c r="BC15" s="776">
        <f t="shared" si="20"/>
        <v>0</v>
      </c>
      <c r="BD15" s="776">
        <f t="shared" si="21"/>
        <v>0</v>
      </c>
      <c r="BE15" s="776">
        <f t="shared" si="22"/>
        <v>0</v>
      </c>
      <c r="BF15" s="776">
        <f t="shared" si="23"/>
        <v>0</v>
      </c>
      <c r="BG15" s="776">
        <f t="shared" si="24"/>
        <v>0</v>
      </c>
      <c r="BH15" s="776">
        <f t="shared" si="25"/>
        <v>0</v>
      </c>
      <c r="BJ15" s="777" t="str">
        <f t="shared" si="44"/>
        <v>Legal and professional fees</v>
      </c>
      <c r="BK15" s="776">
        <f>AV15*('Historical Growth Assumptions'!AY39+1)</f>
        <v>0</v>
      </c>
      <c r="BL15" s="776">
        <f t="shared" si="45"/>
        <v>0</v>
      </c>
      <c r="BM15" s="776">
        <f t="shared" si="26"/>
        <v>0</v>
      </c>
      <c r="BN15" s="776">
        <f t="shared" si="27"/>
        <v>0</v>
      </c>
      <c r="BO15" s="776">
        <f t="shared" si="28"/>
        <v>0</v>
      </c>
      <c r="BP15" s="776">
        <f t="shared" si="29"/>
        <v>0</v>
      </c>
      <c r="BQ15" s="776">
        <f t="shared" si="30"/>
        <v>0</v>
      </c>
      <c r="BR15" s="776">
        <f t="shared" si="31"/>
        <v>0</v>
      </c>
      <c r="BS15" s="776">
        <f t="shared" si="32"/>
        <v>0</v>
      </c>
      <c r="BT15" s="776">
        <f t="shared" si="33"/>
        <v>0</v>
      </c>
      <c r="BU15" s="776">
        <f t="shared" si="34"/>
        <v>0</v>
      </c>
      <c r="BV15" s="776">
        <f t="shared" si="35"/>
        <v>0</v>
      </c>
      <c r="BW15" s="776">
        <f t="shared" si="36"/>
        <v>0</v>
      </c>
    </row>
    <row r="16" spans="2:75">
      <c r="B16" s="777" t="str">
        <f>'First View'!B53</f>
        <v>Light and heat</v>
      </c>
      <c r="C16" s="776">
        <f>('First View'!F53*('Historical Growth Assumptions'!F40+1))/12</f>
        <v>0</v>
      </c>
      <c r="D16" s="776">
        <f t="shared" si="37"/>
        <v>0</v>
      </c>
      <c r="E16" s="776">
        <f t="shared" si="37"/>
        <v>0</v>
      </c>
      <c r="F16" s="776">
        <f t="shared" si="37"/>
        <v>0</v>
      </c>
      <c r="G16" s="776">
        <f t="shared" si="37"/>
        <v>0</v>
      </c>
      <c r="H16" s="776">
        <f t="shared" si="37"/>
        <v>0</v>
      </c>
      <c r="I16" s="776">
        <f t="shared" si="37"/>
        <v>0</v>
      </c>
      <c r="J16" s="776">
        <f t="shared" si="37"/>
        <v>0</v>
      </c>
      <c r="K16" s="776">
        <f t="shared" si="37"/>
        <v>0</v>
      </c>
      <c r="L16" s="776">
        <f t="shared" si="37"/>
        <v>0</v>
      </c>
      <c r="M16" s="776">
        <f t="shared" si="37"/>
        <v>0</v>
      </c>
      <c r="N16" s="776">
        <f t="shared" si="37"/>
        <v>0</v>
      </c>
      <c r="O16" s="776">
        <f t="shared" si="1"/>
        <v>0</v>
      </c>
      <c r="Q16" s="777" t="str">
        <f t="shared" si="38"/>
        <v>Light and heat</v>
      </c>
      <c r="R16" s="776">
        <f>C16*('Historical Growth Assumptions'!F40+1)</f>
        <v>0</v>
      </c>
      <c r="S16" s="776">
        <f t="shared" ref="S16:AC16" si="54">R16</f>
        <v>0</v>
      </c>
      <c r="T16" s="776">
        <f t="shared" si="54"/>
        <v>0</v>
      </c>
      <c r="U16" s="776">
        <f t="shared" si="54"/>
        <v>0</v>
      </c>
      <c r="V16" s="776">
        <f t="shared" si="54"/>
        <v>0</v>
      </c>
      <c r="W16" s="776">
        <f t="shared" si="54"/>
        <v>0</v>
      </c>
      <c r="X16" s="776">
        <f t="shared" si="54"/>
        <v>0</v>
      </c>
      <c r="Y16" s="776">
        <f t="shared" si="54"/>
        <v>0</v>
      </c>
      <c r="Z16" s="776">
        <f t="shared" si="54"/>
        <v>0</v>
      </c>
      <c r="AA16" s="776">
        <f t="shared" si="54"/>
        <v>0</v>
      </c>
      <c r="AB16" s="776">
        <f t="shared" si="54"/>
        <v>0</v>
      </c>
      <c r="AC16" s="776">
        <f t="shared" si="54"/>
        <v>0</v>
      </c>
      <c r="AD16" s="776">
        <f t="shared" si="3"/>
        <v>0</v>
      </c>
      <c r="AF16" s="777" t="str">
        <f t="shared" si="40"/>
        <v>Light and heat</v>
      </c>
      <c r="AG16" s="776">
        <f>R16*('Historical Growth Assumptions'!U40+1)</f>
        <v>0</v>
      </c>
      <c r="AH16" s="776">
        <f t="shared" si="41"/>
        <v>0</v>
      </c>
      <c r="AI16" s="776">
        <f t="shared" si="4"/>
        <v>0</v>
      </c>
      <c r="AJ16" s="776">
        <f t="shared" si="5"/>
        <v>0</v>
      </c>
      <c r="AK16" s="776">
        <f t="shared" si="6"/>
        <v>0</v>
      </c>
      <c r="AL16" s="776">
        <f t="shared" si="7"/>
        <v>0</v>
      </c>
      <c r="AM16" s="776">
        <f t="shared" si="8"/>
        <v>0</v>
      </c>
      <c r="AN16" s="776">
        <f t="shared" si="9"/>
        <v>0</v>
      </c>
      <c r="AO16" s="776">
        <f t="shared" si="10"/>
        <v>0</v>
      </c>
      <c r="AP16" s="776">
        <f t="shared" si="11"/>
        <v>0</v>
      </c>
      <c r="AQ16" s="776">
        <f t="shared" si="12"/>
        <v>0</v>
      </c>
      <c r="AR16" s="776">
        <f t="shared" si="13"/>
        <v>0</v>
      </c>
      <c r="AS16" s="776">
        <f t="shared" si="14"/>
        <v>0</v>
      </c>
      <c r="AU16" s="777" t="str">
        <f t="shared" si="42"/>
        <v>Light and heat</v>
      </c>
      <c r="AV16" s="776">
        <f>AG16*('Historical Growth Assumptions'!AJ40+1)</f>
        <v>0</v>
      </c>
      <c r="AW16" s="776">
        <f t="shared" si="43"/>
        <v>0</v>
      </c>
      <c r="AX16" s="776">
        <f t="shared" si="15"/>
        <v>0</v>
      </c>
      <c r="AY16" s="776">
        <f t="shared" si="16"/>
        <v>0</v>
      </c>
      <c r="AZ16" s="776">
        <f t="shared" si="17"/>
        <v>0</v>
      </c>
      <c r="BA16" s="776">
        <f t="shared" si="18"/>
        <v>0</v>
      </c>
      <c r="BB16" s="776">
        <f t="shared" si="19"/>
        <v>0</v>
      </c>
      <c r="BC16" s="776">
        <f t="shared" si="20"/>
        <v>0</v>
      </c>
      <c r="BD16" s="776">
        <f t="shared" si="21"/>
        <v>0</v>
      </c>
      <c r="BE16" s="776">
        <f t="shared" si="22"/>
        <v>0</v>
      </c>
      <c r="BF16" s="776">
        <f t="shared" si="23"/>
        <v>0</v>
      </c>
      <c r="BG16" s="776">
        <f t="shared" si="24"/>
        <v>0</v>
      </c>
      <c r="BH16" s="776">
        <f t="shared" si="25"/>
        <v>0</v>
      </c>
      <c r="BJ16" s="777" t="str">
        <f t="shared" si="44"/>
        <v>Light and heat</v>
      </c>
      <c r="BK16" s="776">
        <f>AV16*('Historical Growth Assumptions'!AY40+1)</f>
        <v>0</v>
      </c>
      <c r="BL16" s="776">
        <f t="shared" si="45"/>
        <v>0</v>
      </c>
      <c r="BM16" s="776">
        <f t="shared" si="26"/>
        <v>0</v>
      </c>
      <c r="BN16" s="776">
        <f t="shared" si="27"/>
        <v>0</v>
      </c>
      <c r="BO16" s="776">
        <f t="shared" si="28"/>
        <v>0</v>
      </c>
      <c r="BP16" s="776">
        <f t="shared" si="29"/>
        <v>0</v>
      </c>
      <c r="BQ16" s="776">
        <f t="shared" si="30"/>
        <v>0</v>
      </c>
      <c r="BR16" s="776">
        <f t="shared" si="31"/>
        <v>0</v>
      </c>
      <c r="BS16" s="776">
        <f t="shared" si="32"/>
        <v>0</v>
      </c>
      <c r="BT16" s="776">
        <f t="shared" si="33"/>
        <v>0</v>
      </c>
      <c r="BU16" s="776">
        <f t="shared" si="34"/>
        <v>0</v>
      </c>
      <c r="BV16" s="776">
        <f t="shared" si="35"/>
        <v>0</v>
      </c>
      <c r="BW16" s="776">
        <f t="shared" si="36"/>
        <v>0</v>
      </c>
    </row>
    <row r="17" spans="2:75">
      <c r="B17" s="777" t="str">
        <f>'First View'!B54</f>
        <v>Pensions</v>
      </c>
      <c r="C17" s="776">
        <f>('First View'!F54*('Historical Growth Assumptions'!F41+1))/12</f>
        <v>0</v>
      </c>
      <c r="D17" s="776">
        <f t="shared" si="37"/>
        <v>0</v>
      </c>
      <c r="E17" s="776">
        <f t="shared" si="37"/>
        <v>0</v>
      </c>
      <c r="F17" s="776">
        <f t="shared" si="37"/>
        <v>0</v>
      </c>
      <c r="G17" s="776">
        <f t="shared" si="37"/>
        <v>0</v>
      </c>
      <c r="H17" s="776">
        <f t="shared" si="37"/>
        <v>0</v>
      </c>
      <c r="I17" s="776">
        <f t="shared" si="37"/>
        <v>0</v>
      </c>
      <c r="J17" s="776">
        <f t="shared" si="37"/>
        <v>0</v>
      </c>
      <c r="K17" s="776">
        <f t="shared" si="37"/>
        <v>0</v>
      </c>
      <c r="L17" s="776">
        <f t="shared" si="37"/>
        <v>0</v>
      </c>
      <c r="M17" s="776">
        <f t="shared" si="37"/>
        <v>0</v>
      </c>
      <c r="N17" s="776">
        <f t="shared" si="37"/>
        <v>0</v>
      </c>
      <c r="O17" s="776">
        <f t="shared" si="1"/>
        <v>0</v>
      </c>
      <c r="Q17" s="777" t="str">
        <f t="shared" si="38"/>
        <v>Pensions</v>
      </c>
      <c r="R17" s="776">
        <f>C17*('Historical Growth Assumptions'!F41+1)</f>
        <v>0</v>
      </c>
      <c r="S17" s="776">
        <f t="shared" ref="S17:AC17" si="55">R17</f>
        <v>0</v>
      </c>
      <c r="T17" s="776">
        <f t="shared" si="55"/>
        <v>0</v>
      </c>
      <c r="U17" s="776">
        <f t="shared" si="55"/>
        <v>0</v>
      </c>
      <c r="V17" s="776">
        <f t="shared" si="55"/>
        <v>0</v>
      </c>
      <c r="W17" s="776">
        <f t="shared" si="55"/>
        <v>0</v>
      </c>
      <c r="X17" s="776">
        <f t="shared" si="55"/>
        <v>0</v>
      </c>
      <c r="Y17" s="776">
        <f t="shared" si="55"/>
        <v>0</v>
      </c>
      <c r="Z17" s="776">
        <f t="shared" si="55"/>
        <v>0</v>
      </c>
      <c r="AA17" s="776">
        <f t="shared" si="55"/>
        <v>0</v>
      </c>
      <c r="AB17" s="776">
        <f t="shared" si="55"/>
        <v>0</v>
      </c>
      <c r="AC17" s="776">
        <f t="shared" si="55"/>
        <v>0</v>
      </c>
      <c r="AD17" s="776">
        <f t="shared" si="3"/>
        <v>0</v>
      </c>
      <c r="AF17" s="777" t="str">
        <f t="shared" si="40"/>
        <v>Pensions</v>
      </c>
      <c r="AG17" s="776">
        <f>R17*('Historical Growth Assumptions'!U41+1)</f>
        <v>0</v>
      </c>
      <c r="AH17" s="776">
        <f t="shared" si="41"/>
        <v>0</v>
      </c>
      <c r="AI17" s="776">
        <f t="shared" si="4"/>
        <v>0</v>
      </c>
      <c r="AJ17" s="776">
        <f t="shared" si="5"/>
        <v>0</v>
      </c>
      <c r="AK17" s="776">
        <f t="shared" si="6"/>
        <v>0</v>
      </c>
      <c r="AL17" s="776">
        <f t="shared" si="7"/>
        <v>0</v>
      </c>
      <c r="AM17" s="776">
        <f t="shared" si="8"/>
        <v>0</v>
      </c>
      <c r="AN17" s="776">
        <f t="shared" si="9"/>
        <v>0</v>
      </c>
      <c r="AO17" s="776">
        <f t="shared" si="10"/>
        <v>0</v>
      </c>
      <c r="AP17" s="776">
        <f t="shared" si="11"/>
        <v>0</v>
      </c>
      <c r="AQ17" s="776">
        <f t="shared" si="12"/>
        <v>0</v>
      </c>
      <c r="AR17" s="776">
        <f t="shared" si="13"/>
        <v>0</v>
      </c>
      <c r="AS17" s="776">
        <f t="shared" si="14"/>
        <v>0</v>
      </c>
      <c r="AU17" s="777" t="str">
        <f t="shared" si="42"/>
        <v>Pensions</v>
      </c>
      <c r="AV17" s="776">
        <f>AG17*('Historical Growth Assumptions'!AJ41+1)</f>
        <v>0</v>
      </c>
      <c r="AW17" s="776">
        <f t="shared" si="43"/>
        <v>0</v>
      </c>
      <c r="AX17" s="776">
        <f t="shared" si="15"/>
        <v>0</v>
      </c>
      <c r="AY17" s="776">
        <f t="shared" si="16"/>
        <v>0</v>
      </c>
      <c r="AZ17" s="776">
        <f t="shared" si="17"/>
        <v>0</v>
      </c>
      <c r="BA17" s="776">
        <f t="shared" si="18"/>
        <v>0</v>
      </c>
      <c r="BB17" s="776">
        <f t="shared" si="19"/>
        <v>0</v>
      </c>
      <c r="BC17" s="776">
        <f t="shared" si="20"/>
        <v>0</v>
      </c>
      <c r="BD17" s="776">
        <f t="shared" si="21"/>
        <v>0</v>
      </c>
      <c r="BE17" s="776">
        <f t="shared" si="22"/>
        <v>0</v>
      </c>
      <c r="BF17" s="776">
        <f t="shared" si="23"/>
        <v>0</v>
      </c>
      <c r="BG17" s="776">
        <f t="shared" si="24"/>
        <v>0</v>
      </c>
      <c r="BH17" s="776">
        <f t="shared" si="25"/>
        <v>0</v>
      </c>
      <c r="BJ17" s="777" t="str">
        <f t="shared" si="44"/>
        <v>Pensions</v>
      </c>
      <c r="BK17" s="776">
        <f>AV17*('Historical Growth Assumptions'!AY41+1)</f>
        <v>0</v>
      </c>
      <c r="BL17" s="776">
        <f t="shared" si="45"/>
        <v>0</v>
      </c>
      <c r="BM17" s="776">
        <f t="shared" si="26"/>
        <v>0</v>
      </c>
      <c r="BN17" s="776">
        <f t="shared" si="27"/>
        <v>0</v>
      </c>
      <c r="BO17" s="776">
        <f t="shared" si="28"/>
        <v>0</v>
      </c>
      <c r="BP17" s="776">
        <f t="shared" si="29"/>
        <v>0</v>
      </c>
      <c r="BQ17" s="776">
        <f t="shared" si="30"/>
        <v>0</v>
      </c>
      <c r="BR17" s="776">
        <f t="shared" si="31"/>
        <v>0</v>
      </c>
      <c r="BS17" s="776">
        <f t="shared" si="32"/>
        <v>0</v>
      </c>
      <c r="BT17" s="776">
        <f t="shared" si="33"/>
        <v>0</v>
      </c>
      <c r="BU17" s="776">
        <f t="shared" si="34"/>
        <v>0</v>
      </c>
      <c r="BV17" s="776">
        <f t="shared" si="35"/>
        <v>0</v>
      </c>
      <c r="BW17" s="776">
        <f t="shared" si="36"/>
        <v>0</v>
      </c>
    </row>
    <row r="18" spans="2:75">
      <c r="B18" s="777" t="str">
        <f>'First View'!B55</f>
        <v>Post and stationery</v>
      </c>
      <c r="C18" s="776">
        <f>('First View'!F55*('Historical Growth Assumptions'!F42+1))/12</f>
        <v>0</v>
      </c>
      <c r="D18" s="776">
        <f t="shared" si="37"/>
        <v>0</v>
      </c>
      <c r="E18" s="776">
        <f t="shared" si="37"/>
        <v>0</v>
      </c>
      <c r="F18" s="776">
        <f t="shared" si="37"/>
        <v>0</v>
      </c>
      <c r="G18" s="776">
        <f t="shared" si="37"/>
        <v>0</v>
      </c>
      <c r="H18" s="776">
        <f t="shared" si="37"/>
        <v>0</v>
      </c>
      <c r="I18" s="776">
        <f t="shared" si="37"/>
        <v>0</v>
      </c>
      <c r="J18" s="776">
        <f t="shared" si="37"/>
        <v>0</v>
      </c>
      <c r="K18" s="776">
        <f t="shared" si="37"/>
        <v>0</v>
      </c>
      <c r="L18" s="776">
        <f t="shared" si="37"/>
        <v>0</v>
      </c>
      <c r="M18" s="776">
        <f t="shared" si="37"/>
        <v>0</v>
      </c>
      <c r="N18" s="776">
        <f t="shared" si="37"/>
        <v>0</v>
      </c>
      <c r="O18" s="776">
        <f t="shared" si="1"/>
        <v>0</v>
      </c>
      <c r="Q18" s="777" t="str">
        <f t="shared" si="38"/>
        <v>Post and stationery</v>
      </c>
      <c r="R18" s="776">
        <f>C18*('Historical Growth Assumptions'!F42+1)</f>
        <v>0</v>
      </c>
      <c r="S18" s="776">
        <f t="shared" ref="S18:AC18" si="56">R18</f>
        <v>0</v>
      </c>
      <c r="T18" s="776">
        <f t="shared" si="56"/>
        <v>0</v>
      </c>
      <c r="U18" s="776">
        <f t="shared" si="56"/>
        <v>0</v>
      </c>
      <c r="V18" s="776">
        <f t="shared" si="56"/>
        <v>0</v>
      </c>
      <c r="W18" s="776">
        <f t="shared" si="56"/>
        <v>0</v>
      </c>
      <c r="X18" s="776">
        <f t="shared" si="56"/>
        <v>0</v>
      </c>
      <c r="Y18" s="776">
        <f t="shared" si="56"/>
        <v>0</v>
      </c>
      <c r="Z18" s="776">
        <f t="shared" si="56"/>
        <v>0</v>
      </c>
      <c r="AA18" s="776">
        <f t="shared" si="56"/>
        <v>0</v>
      </c>
      <c r="AB18" s="776">
        <f t="shared" si="56"/>
        <v>0</v>
      </c>
      <c r="AC18" s="776">
        <f t="shared" si="56"/>
        <v>0</v>
      </c>
      <c r="AD18" s="776">
        <f t="shared" si="3"/>
        <v>0</v>
      </c>
      <c r="AF18" s="777" t="str">
        <f t="shared" si="40"/>
        <v>Post and stationery</v>
      </c>
      <c r="AG18" s="776">
        <f>R18*('Historical Growth Assumptions'!U42+1)</f>
        <v>0</v>
      </c>
      <c r="AH18" s="776">
        <f t="shared" si="41"/>
        <v>0</v>
      </c>
      <c r="AI18" s="776">
        <f t="shared" si="4"/>
        <v>0</v>
      </c>
      <c r="AJ18" s="776">
        <f t="shared" si="5"/>
        <v>0</v>
      </c>
      <c r="AK18" s="776">
        <f t="shared" si="6"/>
        <v>0</v>
      </c>
      <c r="AL18" s="776">
        <f t="shared" si="7"/>
        <v>0</v>
      </c>
      <c r="AM18" s="776">
        <f t="shared" si="8"/>
        <v>0</v>
      </c>
      <c r="AN18" s="776">
        <f t="shared" si="9"/>
        <v>0</v>
      </c>
      <c r="AO18" s="776">
        <f t="shared" si="10"/>
        <v>0</v>
      </c>
      <c r="AP18" s="776">
        <f t="shared" si="11"/>
        <v>0</v>
      </c>
      <c r="AQ18" s="776">
        <f t="shared" si="12"/>
        <v>0</v>
      </c>
      <c r="AR18" s="776">
        <f t="shared" si="13"/>
        <v>0</v>
      </c>
      <c r="AS18" s="776">
        <f t="shared" si="14"/>
        <v>0</v>
      </c>
      <c r="AU18" s="777" t="str">
        <f t="shared" si="42"/>
        <v>Post and stationery</v>
      </c>
      <c r="AV18" s="776">
        <f>AG18*('Historical Growth Assumptions'!AJ42+1)</f>
        <v>0</v>
      </c>
      <c r="AW18" s="776">
        <f t="shared" si="43"/>
        <v>0</v>
      </c>
      <c r="AX18" s="776">
        <f t="shared" si="15"/>
        <v>0</v>
      </c>
      <c r="AY18" s="776">
        <f t="shared" si="16"/>
        <v>0</v>
      </c>
      <c r="AZ18" s="776">
        <f t="shared" si="17"/>
        <v>0</v>
      </c>
      <c r="BA18" s="776">
        <f t="shared" si="18"/>
        <v>0</v>
      </c>
      <c r="BB18" s="776">
        <f t="shared" si="19"/>
        <v>0</v>
      </c>
      <c r="BC18" s="776">
        <f t="shared" si="20"/>
        <v>0</v>
      </c>
      <c r="BD18" s="776">
        <f t="shared" si="21"/>
        <v>0</v>
      </c>
      <c r="BE18" s="776">
        <f t="shared" si="22"/>
        <v>0</v>
      </c>
      <c r="BF18" s="776">
        <f t="shared" si="23"/>
        <v>0</v>
      </c>
      <c r="BG18" s="776">
        <f t="shared" si="24"/>
        <v>0</v>
      </c>
      <c r="BH18" s="776">
        <f t="shared" si="25"/>
        <v>0</v>
      </c>
      <c r="BJ18" s="777" t="str">
        <f t="shared" si="44"/>
        <v>Post and stationery</v>
      </c>
      <c r="BK18" s="776">
        <f>AV18*('Historical Growth Assumptions'!AY42+1)</f>
        <v>0</v>
      </c>
      <c r="BL18" s="776">
        <f t="shared" si="45"/>
        <v>0</v>
      </c>
      <c r="BM18" s="776">
        <f t="shared" si="26"/>
        <v>0</v>
      </c>
      <c r="BN18" s="776">
        <f t="shared" si="27"/>
        <v>0</v>
      </c>
      <c r="BO18" s="776">
        <f t="shared" si="28"/>
        <v>0</v>
      </c>
      <c r="BP18" s="776">
        <f t="shared" si="29"/>
        <v>0</v>
      </c>
      <c r="BQ18" s="776">
        <f t="shared" si="30"/>
        <v>0</v>
      </c>
      <c r="BR18" s="776">
        <f t="shared" si="31"/>
        <v>0</v>
      </c>
      <c r="BS18" s="776">
        <f t="shared" si="32"/>
        <v>0</v>
      </c>
      <c r="BT18" s="776">
        <f t="shared" si="33"/>
        <v>0</v>
      </c>
      <c r="BU18" s="776">
        <f t="shared" si="34"/>
        <v>0</v>
      </c>
      <c r="BV18" s="776">
        <f t="shared" si="35"/>
        <v>0</v>
      </c>
      <c r="BW18" s="776">
        <f t="shared" si="36"/>
        <v>0</v>
      </c>
    </row>
    <row r="19" spans="2:75">
      <c r="B19" s="777" t="str">
        <f>'First View'!B56</f>
        <v>Premises insurance</v>
      </c>
      <c r="C19" s="776">
        <f>('First View'!F56*('Historical Growth Assumptions'!F43+1))/12</f>
        <v>0</v>
      </c>
      <c r="D19" s="776">
        <f t="shared" si="37"/>
        <v>0</v>
      </c>
      <c r="E19" s="776">
        <f t="shared" si="37"/>
        <v>0</v>
      </c>
      <c r="F19" s="776">
        <f t="shared" si="37"/>
        <v>0</v>
      </c>
      <c r="G19" s="776">
        <f t="shared" si="37"/>
        <v>0</v>
      </c>
      <c r="H19" s="776">
        <f t="shared" si="37"/>
        <v>0</v>
      </c>
      <c r="I19" s="776">
        <f t="shared" si="37"/>
        <v>0</v>
      </c>
      <c r="J19" s="776">
        <f t="shared" si="37"/>
        <v>0</v>
      </c>
      <c r="K19" s="776">
        <f t="shared" si="37"/>
        <v>0</v>
      </c>
      <c r="L19" s="776">
        <f t="shared" si="37"/>
        <v>0</v>
      </c>
      <c r="M19" s="776">
        <f t="shared" si="37"/>
        <v>0</v>
      </c>
      <c r="N19" s="776">
        <f t="shared" si="37"/>
        <v>0</v>
      </c>
      <c r="O19" s="776">
        <f t="shared" si="1"/>
        <v>0</v>
      </c>
      <c r="Q19" s="777" t="str">
        <f t="shared" si="38"/>
        <v>Premises insurance</v>
      </c>
      <c r="R19" s="776">
        <f>C19*('Historical Growth Assumptions'!F43+1)</f>
        <v>0</v>
      </c>
      <c r="S19" s="776">
        <f t="shared" ref="S19:AC19" si="57">R19</f>
        <v>0</v>
      </c>
      <c r="T19" s="776">
        <f t="shared" si="57"/>
        <v>0</v>
      </c>
      <c r="U19" s="776">
        <f t="shared" si="57"/>
        <v>0</v>
      </c>
      <c r="V19" s="776">
        <f t="shared" si="57"/>
        <v>0</v>
      </c>
      <c r="W19" s="776">
        <f t="shared" si="57"/>
        <v>0</v>
      </c>
      <c r="X19" s="776">
        <f t="shared" si="57"/>
        <v>0</v>
      </c>
      <c r="Y19" s="776">
        <f t="shared" si="57"/>
        <v>0</v>
      </c>
      <c r="Z19" s="776">
        <f t="shared" si="57"/>
        <v>0</v>
      </c>
      <c r="AA19" s="776">
        <f t="shared" si="57"/>
        <v>0</v>
      </c>
      <c r="AB19" s="776">
        <f t="shared" si="57"/>
        <v>0</v>
      </c>
      <c r="AC19" s="776">
        <f t="shared" si="57"/>
        <v>0</v>
      </c>
      <c r="AD19" s="776">
        <f t="shared" si="3"/>
        <v>0</v>
      </c>
      <c r="AF19" s="777" t="str">
        <f t="shared" si="40"/>
        <v>Premises insurance</v>
      </c>
      <c r="AG19" s="776">
        <f>R19*('Historical Growth Assumptions'!U43+1)</f>
        <v>0</v>
      </c>
      <c r="AH19" s="776">
        <f t="shared" si="41"/>
        <v>0</v>
      </c>
      <c r="AI19" s="776">
        <f t="shared" si="4"/>
        <v>0</v>
      </c>
      <c r="AJ19" s="776">
        <f t="shared" si="5"/>
        <v>0</v>
      </c>
      <c r="AK19" s="776">
        <f t="shared" si="6"/>
        <v>0</v>
      </c>
      <c r="AL19" s="776">
        <f t="shared" si="7"/>
        <v>0</v>
      </c>
      <c r="AM19" s="776">
        <f t="shared" si="8"/>
        <v>0</v>
      </c>
      <c r="AN19" s="776">
        <f t="shared" si="9"/>
        <v>0</v>
      </c>
      <c r="AO19" s="776">
        <f t="shared" si="10"/>
        <v>0</v>
      </c>
      <c r="AP19" s="776">
        <f t="shared" si="11"/>
        <v>0</v>
      </c>
      <c r="AQ19" s="776">
        <f t="shared" si="12"/>
        <v>0</v>
      </c>
      <c r="AR19" s="776">
        <f t="shared" si="13"/>
        <v>0</v>
      </c>
      <c r="AS19" s="776">
        <f t="shared" si="14"/>
        <v>0</v>
      </c>
      <c r="AU19" s="777" t="str">
        <f t="shared" si="42"/>
        <v>Premises insurance</v>
      </c>
      <c r="AV19" s="776">
        <f>AG19*('Historical Growth Assumptions'!AJ43+1)</f>
        <v>0</v>
      </c>
      <c r="AW19" s="776">
        <f t="shared" si="43"/>
        <v>0</v>
      </c>
      <c r="AX19" s="776">
        <f t="shared" si="15"/>
        <v>0</v>
      </c>
      <c r="AY19" s="776">
        <f t="shared" si="16"/>
        <v>0</v>
      </c>
      <c r="AZ19" s="776">
        <f t="shared" si="17"/>
        <v>0</v>
      </c>
      <c r="BA19" s="776">
        <f t="shared" si="18"/>
        <v>0</v>
      </c>
      <c r="BB19" s="776">
        <f t="shared" si="19"/>
        <v>0</v>
      </c>
      <c r="BC19" s="776">
        <f t="shared" si="20"/>
        <v>0</v>
      </c>
      <c r="BD19" s="776">
        <f t="shared" si="21"/>
        <v>0</v>
      </c>
      <c r="BE19" s="776">
        <f t="shared" si="22"/>
        <v>0</v>
      </c>
      <c r="BF19" s="776">
        <f t="shared" si="23"/>
        <v>0</v>
      </c>
      <c r="BG19" s="776">
        <f t="shared" si="24"/>
        <v>0</v>
      </c>
      <c r="BH19" s="776">
        <f t="shared" si="25"/>
        <v>0</v>
      </c>
      <c r="BJ19" s="777" t="str">
        <f t="shared" si="44"/>
        <v>Premises insurance</v>
      </c>
      <c r="BK19" s="776">
        <f>AV19*('Historical Growth Assumptions'!AY43+1)</f>
        <v>0</v>
      </c>
      <c r="BL19" s="776">
        <f t="shared" si="45"/>
        <v>0</v>
      </c>
      <c r="BM19" s="776">
        <f t="shared" si="26"/>
        <v>0</v>
      </c>
      <c r="BN19" s="776">
        <f t="shared" si="27"/>
        <v>0</v>
      </c>
      <c r="BO19" s="776">
        <f t="shared" si="28"/>
        <v>0</v>
      </c>
      <c r="BP19" s="776">
        <f t="shared" si="29"/>
        <v>0</v>
      </c>
      <c r="BQ19" s="776">
        <f t="shared" si="30"/>
        <v>0</v>
      </c>
      <c r="BR19" s="776">
        <f t="shared" si="31"/>
        <v>0</v>
      </c>
      <c r="BS19" s="776">
        <f t="shared" si="32"/>
        <v>0</v>
      </c>
      <c r="BT19" s="776">
        <f t="shared" si="33"/>
        <v>0</v>
      </c>
      <c r="BU19" s="776">
        <f t="shared" si="34"/>
        <v>0</v>
      </c>
      <c r="BV19" s="776">
        <f t="shared" si="35"/>
        <v>0</v>
      </c>
      <c r="BW19" s="776">
        <f t="shared" si="36"/>
        <v>0</v>
      </c>
    </row>
    <row r="20" spans="2:75">
      <c r="B20" s="777" t="str">
        <f>'First View'!B57</f>
        <v>Rates and water</v>
      </c>
      <c r="C20" s="776">
        <f>('First View'!F57*('Historical Growth Assumptions'!F44+1))/12</f>
        <v>0</v>
      </c>
      <c r="D20" s="776">
        <f t="shared" si="37"/>
        <v>0</v>
      </c>
      <c r="E20" s="776">
        <f t="shared" si="37"/>
        <v>0</v>
      </c>
      <c r="F20" s="776">
        <f t="shared" si="37"/>
        <v>0</v>
      </c>
      <c r="G20" s="776">
        <f t="shared" si="37"/>
        <v>0</v>
      </c>
      <c r="H20" s="776">
        <f t="shared" si="37"/>
        <v>0</v>
      </c>
      <c r="I20" s="776">
        <f t="shared" si="37"/>
        <v>0</v>
      </c>
      <c r="J20" s="776">
        <f t="shared" si="37"/>
        <v>0</v>
      </c>
      <c r="K20" s="776">
        <f t="shared" si="37"/>
        <v>0</v>
      </c>
      <c r="L20" s="776">
        <f t="shared" si="37"/>
        <v>0</v>
      </c>
      <c r="M20" s="776">
        <f t="shared" si="37"/>
        <v>0</v>
      </c>
      <c r="N20" s="776">
        <f t="shared" si="37"/>
        <v>0</v>
      </c>
      <c r="O20" s="776">
        <f t="shared" si="1"/>
        <v>0</v>
      </c>
      <c r="Q20" s="777" t="str">
        <f t="shared" si="38"/>
        <v>Rates and water</v>
      </c>
      <c r="R20" s="776">
        <f>C20*('Historical Growth Assumptions'!F44+1)</f>
        <v>0</v>
      </c>
      <c r="S20" s="776">
        <f t="shared" ref="S20:AC20" si="58">R20</f>
        <v>0</v>
      </c>
      <c r="T20" s="776">
        <f t="shared" si="58"/>
        <v>0</v>
      </c>
      <c r="U20" s="776">
        <f t="shared" si="58"/>
        <v>0</v>
      </c>
      <c r="V20" s="776">
        <f t="shared" si="58"/>
        <v>0</v>
      </c>
      <c r="W20" s="776">
        <f t="shared" si="58"/>
        <v>0</v>
      </c>
      <c r="X20" s="776">
        <f t="shared" si="58"/>
        <v>0</v>
      </c>
      <c r="Y20" s="776">
        <f t="shared" si="58"/>
        <v>0</v>
      </c>
      <c r="Z20" s="776">
        <f t="shared" si="58"/>
        <v>0</v>
      </c>
      <c r="AA20" s="776">
        <f t="shared" si="58"/>
        <v>0</v>
      </c>
      <c r="AB20" s="776">
        <f t="shared" si="58"/>
        <v>0</v>
      </c>
      <c r="AC20" s="776">
        <f t="shared" si="58"/>
        <v>0</v>
      </c>
      <c r="AD20" s="776">
        <f t="shared" si="3"/>
        <v>0</v>
      </c>
      <c r="AF20" s="777" t="str">
        <f t="shared" si="40"/>
        <v>Rates and water</v>
      </c>
      <c r="AG20" s="776">
        <f>R20*('Historical Growth Assumptions'!U44+1)</f>
        <v>0</v>
      </c>
      <c r="AH20" s="776">
        <f t="shared" si="41"/>
        <v>0</v>
      </c>
      <c r="AI20" s="776">
        <f t="shared" si="4"/>
        <v>0</v>
      </c>
      <c r="AJ20" s="776">
        <f t="shared" si="5"/>
        <v>0</v>
      </c>
      <c r="AK20" s="776">
        <f t="shared" si="6"/>
        <v>0</v>
      </c>
      <c r="AL20" s="776">
        <f t="shared" si="7"/>
        <v>0</v>
      </c>
      <c r="AM20" s="776">
        <f t="shared" si="8"/>
        <v>0</v>
      </c>
      <c r="AN20" s="776">
        <f t="shared" si="9"/>
        <v>0</v>
      </c>
      <c r="AO20" s="776">
        <f t="shared" si="10"/>
        <v>0</v>
      </c>
      <c r="AP20" s="776">
        <f t="shared" si="11"/>
        <v>0</v>
      </c>
      <c r="AQ20" s="776">
        <f t="shared" si="12"/>
        <v>0</v>
      </c>
      <c r="AR20" s="776">
        <f t="shared" si="13"/>
        <v>0</v>
      </c>
      <c r="AS20" s="776">
        <f t="shared" si="14"/>
        <v>0</v>
      </c>
      <c r="AU20" s="777" t="str">
        <f t="shared" si="42"/>
        <v>Rates and water</v>
      </c>
      <c r="AV20" s="776">
        <f>AG20*('Historical Growth Assumptions'!AJ44+1)</f>
        <v>0</v>
      </c>
      <c r="AW20" s="776">
        <f t="shared" si="43"/>
        <v>0</v>
      </c>
      <c r="AX20" s="776">
        <f t="shared" si="15"/>
        <v>0</v>
      </c>
      <c r="AY20" s="776">
        <f t="shared" si="16"/>
        <v>0</v>
      </c>
      <c r="AZ20" s="776">
        <f t="shared" si="17"/>
        <v>0</v>
      </c>
      <c r="BA20" s="776">
        <f t="shared" si="18"/>
        <v>0</v>
      </c>
      <c r="BB20" s="776">
        <f t="shared" si="19"/>
        <v>0</v>
      </c>
      <c r="BC20" s="776">
        <f t="shared" si="20"/>
        <v>0</v>
      </c>
      <c r="BD20" s="776">
        <f t="shared" si="21"/>
        <v>0</v>
      </c>
      <c r="BE20" s="776">
        <f t="shared" si="22"/>
        <v>0</v>
      </c>
      <c r="BF20" s="776">
        <f t="shared" si="23"/>
        <v>0</v>
      </c>
      <c r="BG20" s="776">
        <f t="shared" si="24"/>
        <v>0</v>
      </c>
      <c r="BH20" s="776">
        <f t="shared" si="25"/>
        <v>0</v>
      </c>
      <c r="BJ20" s="777" t="str">
        <f t="shared" si="44"/>
        <v>Rates and water</v>
      </c>
      <c r="BK20" s="776">
        <f>AV20*('Historical Growth Assumptions'!AY44+1)</f>
        <v>0</v>
      </c>
      <c r="BL20" s="776">
        <f t="shared" si="45"/>
        <v>0</v>
      </c>
      <c r="BM20" s="776">
        <f t="shared" si="26"/>
        <v>0</v>
      </c>
      <c r="BN20" s="776">
        <f t="shared" si="27"/>
        <v>0</v>
      </c>
      <c r="BO20" s="776">
        <f t="shared" si="28"/>
        <v>0</v>
      </c>
      <c r="BP20" s="776">
        <f t="shared" si="29"/>
        <v>0</v>
      </c>
      <c r="BQ20" s="776">
        <f t="shared" si="30"/>
        <v>0</v>
      </c>
      <c r="BR20" s="776">
        <f t="shared" si="31"/>
        <v>0</v>
      </c>
      <c r="BS20" s="776">
        <f t="shared" si="32"/>
        <v>0</v>
      </c>
      <c r="BT20" s="776">
        <f t="shared" si="33"/>
        <v>0</v>
      </c>
      <c r="BU20" s="776">
        <f t="shared" si="34"/>
        <v>0</v>
      </c>
      <c r="BV20" s="776">
        <f t="shared" si="35"/>
        <v>0</v>
      </c>
      <c r="BW20" s="776">
        <f t="shared" si="36"/>
        <v>0</v>
      </c>
    </row>
    <row r="21" spans="2:75">
      <c r="B21" s="777" t="str">
        <f>'First View'!B58</f>
        <v>Rent</v>
      </c>
      <c r="C21" s="776">
        <f>('First View'!F58*('Historical Growth Assumptions'!F45+1))/12</f>
        <v>0</v>
      </c>
      <c r="D21" s="776">
        <f t="shared" si="37"/>
        <v>0</v>
      </c>
      <c r="E21" s="776">
        <f t="shared" si="37"/>
        <v>0</v>
      </c>
      <c r="F21" s="776">
        <f t="shared" si="37"/>
        <v>0</v>
      </c>
      <c r="G21" s="776">
        <f t="shared" si="37"/>
        <v>0</v>
      </c>
      <c r="H21" s="776">
        <f t="shared" si="37"/>
        <v>0</v>
      </c>
      <c r="I21" s="776">
        <f t="shared" si="37"/>
        <v>0</v>
      </c>
      <c r="J21" s="776">
        <f t="shared" si="37"/>
        <v>0</v>
      </c>
      <c r="K21" s="776">
        <f t="shared" si="37"/>
        <v>0</v>
      </c>
      <c r="L21" s="776">
        <f t="shared" si="37"/>
        <v>0</v>
      </c>
      <c r="M21" s="776">
        <f t="shared" si="37"/>
        <v>0</v>
      </c>
      <c r="N21" s="776">
        <f t="shared" si="37"/>
        <v>0</v>
      </c>
      <c r="O21" s="776">
        <f t="shared" si="1"/>
        <v>0</v>
      </c>
      <c r="Q21" s="777" t="str">
        <f t="shared" si="38"/>
        <v>Rent</v>
      </c>
      <c r="R21" s="776">
        <f>C21*('Historical Growth Assumptions'!F45+1)</f>
        <v>0</v>
      </c>
      <c r="S21" s="776">
        <f t="shared" ref="S21:AC21" si="59">R21</f>
        <v>0</v>
      </c>
      <c r="T21" s="776">
        <f t="shared" si="59"/>
        <v>0</v>
      </c>
      <c r="U21" s="776">
        <f t="shared" si="59"/>
        <v>0</v>
      </c>
      <c r="V21" s="776">
        <f t="shared" si="59"/>
        <v>0</v>
      </c>
      <c r="W21" s="776">
        <f t="shared" si="59"/>
        <v>0</v>
      </c>
      <c r="X21" s="776">
        <f t="shared" si="59"/>
        <v>0</v>
      </c>
      <c r="Y21" s="776">
        <f t="shared" si="59"/>
        <v>0</v>
      </c>
      <c r="Z21" s="776">
        <f t="shared" si="59"/>
        <v>0</v>
      </c>
      <c r="AA21" s="776">
        <f t="shared" si="59"/>
        <v>0</v>
      </c>
      <c r="AB21" s="776">
        <f t="shared" si="59"/>
        <v>0</v>
      </c>
      <c r="AC21" s="776">
        <f t="shared" si="59"/>
        <v>0</v>
      </c>
      <c r="AD21" s="776">
        <f t="shared" si="3"/>
        <v>0</v>
      </c>
      <c r="AF21" s="777" t="str">
        <f t="shared" si="40"/>
        <v>Rent</v>
      </c>
      <c r="AG21" s="776">
        <f>R21*('Historical Growth Assumptions'!U45+1)</f>
        <v>0</v>
      </c>
      <c r="AH21" s="776">
        <f t="shared" si="41"/>
        <v>0</v>
      </c>
      <c r="AI21" s="776">
        <f t="shared" si="4"/>
        <v>0</v>
      </c>
      <c r="AJ21" s="776">
        <f t="shared" si="5"/>
        <v>0</v>
      </c>
      <c r="AK21" s="776">
        <f t="shared" si="6"/>
        <v>0</v>
      </c>
      <c r="AL21" s="776">
        <f t="shared" si="7"/>
        <v>0</v>
      </c>
      <c r="AM21" s="776">
        <f t="shared" si="8"/>
        <v>0</v>
      </c>
      <c r="AN21" s="776">
        <f t="shared" si="9"/>
        <v>0</v>
      </c>
      <c r="AO21" s="776">
        <f t="shared" si="10"/>
        <v>0</v>
      </c>
      <c r="AP21" s="776">
        <f t="shared" si="11"/>
        <v>0</v>
      </c>
      <c r="AQ21" s="776">
        <f t="shared" si="12"/>
        <v>0</v>
      </c>
      <c r="AR21" s="776">
        <f t="shared" si="13"/>
        <v>0</v>
      </c>
      <c r="AS21" s="776">
        <f t="shared" si="14"/>
        <v>0</v>
      </c>
      <c r="AU21" s="777" t="str">
        <f t="shared" si="42"/>
        <v>Rent</v>
      </c>
      <c r="AV21" s="776">
        <f>AG21*('Historical Growth Assumptions'!AJ45+1)</f>
        <v>0</v>
      </c>
      <c r="AW21" s="776">
        <f t="shared" si="43"/>
        <v>0</v>
      </c>
      <c r="AX21" s="776">
        <f t="shared" si="15"/>
        <v>0</v>
      </c>
      <c r="AY21" s="776">
        <f t="shared" si="16"/>
        <v>0</v>
      </c>
      <c r="AZ21" s="776">
        <f t="shared" si="17"/>
        <v>0</v>
      </c>
      <c r="BA21" s="776">
        <f t="shared" si="18"/>
        <v>0</v>
      </c>
      <c r="BB21" s="776">
        <f t="shared" si="19"/>
        <v>0</v>
      </c>
      <c r="BC21" s="776">
        <f t="shared" si="20"/>
        <v>0</v>
      </c>
      <c r="BD21" s="776">
        <f t="shared" si="21"/>
        <v>0</v>
      </c>
      <c r="BE21" s="776">
        <f t="shared" si="22"/>
        <v>0</v>
      </c>
      <c r="BF21" s="776">
        <f t="shared" si="23"/>
        <v>0</v>
      </c>
      <c r="BG21" s="776">
        <f t="shared" si="24"/>
        <v>0</v>
      </c>
      <c r="BH21" s="776">
        <f t="shared" si="25"/>
        <v>0</v>
      </c>
      <c r="BJ21" s="777" t="str">
        <f t="shared" si="44"/>
        <v>Rent</v>
      </c>
      <c r="BK21" s="776">
        <f>AV21*('Historical Growth Assumptions'!AY45+1)</f>
        <v>0</v>
      </c>
      <c r="BL21" s="776">
        <f t="shared" si="45"/>
        <v>0</v>
      </c>
      <c r="BM21" s="776">
        <f t="shared" si="26"/>
        <v>0</v>
      </c>
      <c r="BN21" s="776">
        <f t="shared" si="27"/>
        <v>0</v>
      </c>
      <c r="BO21" s="776">
        <f t="shared" si="28"/>
        <v>0</v>
      </c>
      <c r="BP21" s="776">
        <f t="shared" si="29"/>
        <v>0</v>
      </c>
      <c r="BQ21" s="776">
        <f t="shared" si="30"/>
        <v>0</v>
      </c>
      <c r="BR21" s="776">
        <f t="shared" si="31"/>
        <v>0</v>
      </c>
      <c r="BS21" s="776">
        <f t="shared" si="32"/>
        <v>0</v>
      </c>
      <c r="BT21" s="776">
        <f t="shared" si="33"/>
        <v>0</v>
      </c>
      <c r="BU21" s="776">
        <f t="shared" si="34"/>
        <v>0</v>
      </c>
      <c r="BV21" s="776">
        <f t="shared" si="35"/>
        <v>0</v>
      </c>
      <c r="BW21" s="776">
        <f t="shared" si="36"/>
        <v>0</v>
      </c>
    </row>
    <row r="22" spans="2:75">
      <c r="B22" s="777" t="str">
        <f>'First View'!B59</f>
        <v>Repairs to property</v>
      </c>
      <c r="C22" s="776">
        <f>('First View'!F59*('Historical Growth Assumptions'!F46+1))/12</f>
        <v>0</v>
      </c>
      <c r="D22" s="776">
        <f t="shared" si="37"/>
        <v>0</v>
      </c>
      <c r="E22" s="776">
        <f t="shared" si="37"/>
        <v>0</v>
      </c>
      <c r="F22" s="776">
        <f t="shared" si="37"/>
        <v>0</v>
      </c>
      <c r="G22" s="776">
        <f t="shared" si="37"/>
        <v>0</v>
      </c>
      <c r="H22" s="776">
        <f t="shared" si="37"/>
        <v>0</v>
      </c>
      <c r="I22" s="776">
        <f t="shared" si="37"/>
        <v>0</v>
      </c>
      <c r="J22" s="776">
        <f t="shared" si="37"/>
        <v>0</v>
      </c>
      <c r="K22" s="776">
        <f t="shared" si="37"/>
        <v>0</v>
      </c>
      <c r="L22" s="776">
        <f t="shared" si="37"/>
        <v>0</v>
      </c>
      <c r="M22" s="776">
        <f t="shared" si="37"/>
        <v>0</v>
      </c>
      <c r="N22" s="776">
        <f t="shared" si="37"/>
        <v>0</v>
      </c>
      <c r="O22" s="776">
        <f t="shared" si="1"/>
        <v>0</v>
      </c>
      <c r="Q22" s="777" t="str">
        <f t="shared" si="38"/>
        <v>Repairs to property</v>
      </c>
      <c r="R22" s="776">
        <f>C22*('Historical Growth Assumptions'!F46+1)</f>
        <v>0</v>
      </c>
      <c r="S22" s="776">
        <f t="shared" ref="S22:AC22" si="60">R22</f>
        <v>0</v>
      </c>
      <c r="T22" s="776">
        <f t="shared" si="60"/>
        <v>0</v>
      </c>
      <c r="U22" s="776">
        <f t="shared" si="60"/>
        <v>0</v>
      </c>
      <c r="V22" s="776">
        <f t="shared" si="60"/>
        <v>0</v>
      </c>
      <c r="W22" s="776">
        <f t="shared" si="60"/>
        <v>0</v>
      </c>
      <c r="X22" s="776">
        <f t="shared" si="60"/>
        <v>0</v>
      </c>
      <c r="Y22" s="776">
        <f t="shared" si="60"/>
        <v>0</v>
      </c>
      <c r="Z22" s="776">
        <f t="shared" si="60"/>
        <v>0</v>
      </c>
      <c r="AA22" s="776">
        <f t="shared" si="60"/>
        <v>0</v>
      </c>
      <c r="AB22" s="776">
        <f t="shared" si="60"/>
        <v>0</v>
      </c>
      <c r="AC22" s="776">
        <f t="shared" si="60"/>
        <v>0</v>
      </c>
      <c r="AD22" s="776">
        <f t="shared" si="3"/>
        <v>0</v>
      </c>
      <c r="AF22" s="777" t="str">
        <f t="shared" si="40"/>
        <v>Repairs to property</v>
      </c>
      <c r="AG22" s="776">
        <f>R22*('Historical Growth Assumptions'!U46+1)</f>
        <v>0</v>
      </c>
      <c r="AH22" s="776">
        <f t="shared" si="41"/>
        <v>0</v>
      </c>
      <c r="AI22" s="776">
        <f t="shared" si="4"/>
        <v>0</v>
      </c>
      <c r="AJ22" s="776">
        <f t="shared" si="5"/>
        <v>0</v>
      </c>
      <c r="AK22" s="776">
        <f t="shared" si="6"/>
        <v>0</v>
      </c>
      <c r="AL22" s="776">
        <f t="shared" si="7"/>
        <v>0</v>
      </c>
      <c r="AM22" s="776">
        <f t="shared" si="8"/>
        <v>0</v>
      </c>
      <c r="AN22" s="776">
        <f t="shared" si="9"/>
        <v>0</v>
      </c>
      <c r="AO22" s="776">
        <f t="shared" si="10"/>
        <v>0</v>
      </c>
      <c r="AP22" s="776">
        <f t="shared" si="11"/>
        <v>0</v>
      </c>
      <c r="AQ22" s="776">
        <f t="shared" si="12"/>
        <v>0</v>
      </c>
      <c r="AR22" s="776">
        <f t="shared" si="13"/>
        <v>0</v>
      </c>
      <c r="AS22" s="776">
        <f t="shared" si="14"/>
        <v>0</v>
      </c>
      <c r="AU22" s="777" t="str">
        <f t="shared" si="42"/>
        <v>Repairs to property</v>
      </c>
      <c r="AV22" s="776">
        <f>AG22*('Historical Growth Assumptions'!AJ46+1)</f>
        <v>0</v>
      </c>
      <c r="AW22" s="776">
        <f t="shared" si="43"/>
        <v>0</v>
      </c>
      <c r="AX22" s="776">
        <f t="shared" si="15"/>
        <v>0</v>
      </c>
      <c r="AY22" s="776">
        <f t="shared" si="16"/>
        <v>0</v>
      </c>
      <c r="AZ22" s="776">
        <f t="shared" si="17"/>
        <v>0</v>
      </c>
      <c r="BA22" s="776">
        <f t="shared" si="18"/>
        <v>0</v>
      </c>
      <c r="BB22" s="776">
        <f t="shared" si="19"/>
        <v>0</v>
      </c>
      <c r="BC22" s="776">
        <f t="shared" si="20"/>
        <v>0</v>
      </c>
      <c r="BD22" s="776">
        <f t="shared" si="21"/>
        <v>0</v>
      </c>
      <c r="BE22" s="776">
        <f t="shared" si="22"/>
        <v>0</v>
      </c>
      <c r="BF22" s="776">
        <f t="shared" si="23"/>
        <v>0</v>
      </c>
      <c r="BG22" s="776">
        <f t="shared" si="24"/>
        <v>0</v>
      </c>
      <c r="BH22" s="776">
        <f t="shared" si="25"/>
        <v>0</v>
      </c>
      <c r="BJ22" s="777" t="str">
        <f t="shared" si="44"/>
        <v>Repairs to property</v>
      </c>
      <c r="BK22" s="776">
        <f>AV22*('Historical Growth Assumptions'!AY46+1)</f>
        <v>0</v>
      </c>
      <c r="BL22" s="776">
        <f t="shared" si="45"/>
        <v>0</v>
      </c>
      <c r="BM22" s="776">
        <f t="shared" si="26"/>
        <v>0</v>
      </c>
      <c r="BN22" s="776">
        <f t="shared" si="27"/>
        <v>0</v>
      </c>
      <c r="BO22" s="776">
        <f t="shared" si="28"/>
        <v>0</v>
      </c>
      <c r="BP22" s="776">
        <f t="shared" si="29"/>
        <v>0</v>
      </c>
      <c r="BQ22" s="776">
        <f t="shared" si="30"/>
        <v>0</v>
      </c>
      <c r="BR22" s="776">
        <f t="shared" si="31"/>
        <v>0</v>
      </c>
      <c r="BS22" s="776">
        <f t="shared" si="32"/>
        <v>0</v>
      </c>
      <c r="BT22" s="776">
        <f t="shared" si="33"/>
        <v>0</v>
      </c>
      <c r="BU22" s="776">
        <f t="shared" si="34"/>
        <v>0</v>
      </c>
      <c r="BV22" s="776">
        <f t="shared" si="35"/>
        <v>0</v>
      </c>
      <c r="BW22" s="776">
        <f t="shared" si="36"/>
        <v>0</v>
      </c>
    </row>
    <row r="23" spans="2:75">
      <c r="B23" s="777" t="str">
        <f>'First View'!B60</f>
        <v>Subscriptions</v>
      </c>
      <c r="C23" s="776">
        <f>('First View'!F60*('Historical Growth Assumptions'!F47+1))/12</f>
        <v>0</v>
      </c>
      <c r="D23" s="776">
        <f t="shared" si="37"/>
        <v>0</v>
      </c>
      <c r="E23" s="776">
        <f t="shared" si="37"/>
        <v>0</v>
      </c>
      <c r="F23" s="776">
        <f t="shared" si="37"/>
        <v>0</v>
      </c>
      <c r="G23" s="776">
        <f t="shared" si="37"/>
        <v>0</v>
      </c>
      <c r="H23" s="776">
        <f t="shared" si="37"/>
        <v>0</v>
      </c>
      <c r="I23" s="776">
        <f t="shared" si="37"/>
        <v>0</v>
      </c>
      <c r="J23" s="776">
        <f t="shared" si="37"/>
        <v>0</v>
      </c>
      <c r="K23" s="776">
        <f t="shared" si="37"/>
        <v>0</v>
      </c>
      <c r="L23" s="776">
        <f t="shared" si="37"/>
        <v>0</v>
      </c>
      <c r="M23" s="776">
        <f t="shared" si="37"/>
        <v>0</v>
      </c>
      <c r="N23" s="776">
        <f t="shared" si="37"/>
        <v>0</v>
      </c>
      <c r="O23" s="776">
        <f t="shared" si="1"/>
        <v>0</v>
      </c>
      <c r="Q23" s="777" t="str">
        <f t="shared" si="38"/>
        <v>Subscriptions</v>
      </c>
      <c r="R23" s="776">
        <f>C23*('Historical Growth Assumptions'!F47+1)</f>
        <v>0</v>
      </c>
      <c r="S23" s="776">
        <f t="shared" ref="S23:AC23" si="61">R23</f>
        <v>0</v>
      </c>
      <c r="T23" s="776">
        <f t="shared" si="61"/>
        <v>0</v>
      </c>
      <c r="U23" s="776">
        <f t="shared" si="61"/>
        <v>0</v>
      </c>
      <c r="V23" s="776">
        <f t="shared" si="61"/>
        <v>0</v>
      </c>
      <c r="W23" s="776">
        <f t="shared" si="61"/>
        <v>0</v>
      </c>
      <c r="X23" s="776">
        <f t="shared" si="61"/>
        <v>0</v>
      </c>
      <c r="Y23" s="776">
        <f t="shared" si="61"/>
        <v>0</v>
      </c>
      <c r="Z23" s="776">
        <f t="shared" si="61"/>
        <v>0</v>
      </c>
      <c r="AA23" s="776">
        <f t="shared" si="61"/>
        <v>0</v>
      </c>
      <c r="AB23" s="776">
        <f t="shared" si="61"/>
        <v>0</v>
      </c>
      <c r="AC23" s="776">
        <f t="shared" si="61"/>
        <v>0</v>
      </c>
      <c r="AD23" s="776">
        <f t="shared" si="3"/>
        <v>0</v>
      </c>
      <c r="AF23" s="777" t="str">
        <f t="shared" si="40"/>
        <v>Subscriptions</v>
      </c>
      <c r="AG23" s="776">
        <f>R23*('Historical Growth Assumptions'!U47+1)</f>
        <v>0</v>
      </c>
      <c r="AH23" s="776">
        <f t="shared" si="41"/>
        <v>0</v>
      </c>
      <c r="AI23" s="776">
        <f t="shared" si="4"/>
        <v>0</v>
      </c>
      <c r="AJ23" s="776">
        <f t="shared" si="5"/>
        <v>0</v>
      </c>
      <c r="AK23" s="776">
        <f t="shared" si="6"/>
        <v>0</v>
      </c>
      <c r="AL23" s="776">
        <f t="shared" si="7"/>
        <v>0</v>
      </c>
      <c r="AM23" s="776">
        <f t="shared" si="8"/>
        <v>0</v>
      </c>
      <c r="AN23" s="776">
        <f t="shared" si="9"/>
        <v>0</v>
      </c>
      <c r="AO23" s="776">
        <f t="shared" si="10"/>
        <v>0</v>
      </c>
      <c r="AP23" s="776">
        <f t="shared" si="11"/>
        <v>0</v>
      </c>
      <c r="AQ23" s="776">
        <f t="shared" si="12"/>
        <v>0</v>
      </c>
      <c r="AR23" s="776">
        <f t="shared" si="13"/>
        <v>0</v>
      </c>
      <c r="AS23" s="776">
        <f t="shared" si="14"/>
        <v>0</v>
      </c>
      <c r="AU23" s="777" t="str">
        <f t="shared" si="42"/>
        <v>Subscriptions</v>
      </c>
      <c r="AV23" s="776">
        <f>AG23*('Historical Growth Assumptions'!AJ47+1)</f>
        <v>0</v>
      </c>
      <c r="AW23" s="776">
        <f t="shared" si="43"/>
        <v>0</v>
      </c>
      <c r="AX23" s="776">
        <f t="shared" si="15"/>
        <v>0</v>
      </c>
      <c r="AY23" s="776">
        <f t="shared" si="16"/>
        <v>0</v>
      </c>
      <c r="AZ23" s="776">
        <f t="shared" si="17"/>
        <v>0</v>
      </c>
      <c r="BA23" s="776">
        <f t="shared" si="18"/>
        <v>0</v>
      </c>
      <c r="BB23" s="776">
        <f t="shared" si="19"/>
        <v>0</v>
      </c>
      <c r="BC23" s="776">
        <f t="shared" si="20"/>
        <v>0</v>
      </c>
      <c r="BD23" s="776">
        <f t="shared" si="21"/>
        <v>0</v>
      </c>
      <c r="BE23" s="776">
        <f t="shared" si="22"/>
        <v>0</v>
      </c>
      <c r="BF23" s="776">
        <f t="shared" si="23"/>
        <v>0</v>
      </c>
      <c r="BG23" s="776">
        <f t="shared" si="24"/>
        <v>0</v>
      </c>
      <c r="BH23" s="776">
        <f t="shared" si="25"/>
        <v>0</v>
      </c>
      <c r="BJ23" s="777" t="str">
        <f t="shared" si="44"/>
        <v>Subscriptions</v>
      </c>
      <c r="BK23" s="776">
        <f>AV23*('Historical Growth Assumptions'!AY47+1)</f>
        <v>0</v>
      </c>
      <c r="BL23" s="776">
        <f t="shared" si="45"/>
        <v>0</v>
      </c>
      <c r="BM23" s="776">
        <f t="shared" si="26"/>
        <v>0</v>
      </c>
      <c r="BN23" s="776">
        <f t="shared" si="27"/>
        <v>0</v>
      </c>
      <c r="BO23" s="776">
        <f t="shared" si="28"/>
        <v>0</v>
      </c>
      <c r="BP23" s="776">
        <f t="shared" si="29"/>
        <v>0</v>
      </c>
      <c r="BQ23" s="776">
        <f t="shared" si="30"/>
        <v>0</v>
      </c>
      <c r="BR23" s="776">
        <f t="shared" si="31"/>
        <v>0</v>
      </c>
      <c r="BS23" s="776">
        <f t="shared" si="32"/>
        <v>0</v>
      </c>
      <c r="BT23" s="776">
        <f t="shared" si="33"/>
        <v>0</v>
      </c>
      <c r="BU23" s="776">
        <f t="shared" si="34"/>
        <v>0</v>
      </c>
      <c r="BV23" s="776">
        <f t="shared" si="35"/>
        <v>0</v>
      </c>
      <c r="BW23" s="776">
        <f t="shared" si="36"/>
        <v>0</v>
      </c>
    </row>
    <row r="24" spans="2:75">
      <c r="B24" s="777" t="str">
        <f>'First View'!B61</f>
        <v>Telephone</v>
      </c>
      <c r="C24" s="776">
        <f>('First View'!F61*('Historical Growth Assumptions'!F48+1))/12</f>
        <v>0</v>
      </c>
      <c r="D24" s="776">
        <f t="shared" si="37"/>
        <v>0</v>
      </c>
      <c r="E24" s="776">
        <f t="shared" si="37"/>
        <v>0</v>
      </c>
      <c r="F24" s="776">
        <f t="shared" si="37"/>
        <v>0</v>
      </c>
      <c r="G24" s="776">
        <f t="shared" si="37"/>
        <v>0</v>
      </c>
      <c r="H24" s="776">
        <f t="shared" si="37"/>
        <v>0</v>
      </c>
      <c r="I24" s="776">
        <f t="shared" si="37"/>
        <v>0</v>
      </c>
      <c r="J24" s="776">
        <f t="shared" si="37"/>
        <v>0</v>
      </c>
      <c r="K24" s="776">
        <f t="shared" si="37"/>
        <v>0</v>
      </c>
      <c r="L24" s="776">
        <f t="shared" si="37"/>
        <v>0</v>
      </c>
      <c r="M24" s="776">
        <f t="shared" si="37"/>
        <v>0</v>
      </c>
      <c r="N24" s="776">
        <f t="shared" si="37"/>
        <v>0</v>
      </c>
      <c r="O24" s="776">
        <f t="shared" si="1"/>
        <v>0</v>
      </c>
      <c r="Q24" s="777" t="str">
        <f t="shared" si="38"/>
        <v>Telephone</v>
      </c>
      <c r="R24" s="776">
        <f>C24*('Historical Growth Assumptions'!F48+1)</f>
        <v>0</v>
      </c>
      <c r="S24" s="776">
        <f t="shared" ref="S24:AC24" si="62">R24</f>
        <v>0</v>
      </c>
      <c r="T24" s="776">
        <f t="shared" si="62"/>
        <v>0</v>
      </c>
      <c r="U24" s="776">
        <f t="shared" si="62"/>
        <v>0</v>
      </c>
      <c r="V24" s="776">
        <f t="shared" si="62"/>
        <v>0</v>
      </c>
      <c r="W24" s="776">
        <f t="shared" si="62"/>
        <v>0</v>
      </c>
      <c r="X24" s="776">
        <f t="shared" si="62"/>
        <v>0</v>
      </c>
      <c r="Y24" s="776">
        <f t="shared" si="62"/>
        <v>0</v>
      </c>
      <c r="Z24" s="776">
        <f t="shared" si="62"/>
        <v>0</v>
      </c>
      <c r="AA24" s="776">
        <f t="shared" si="62"/>
        <v>0</v>
      </c>
      <c r="AB24" s="776">
        <f t="shared" si="62"/>
        <v>0</v>
      </c>
      <c r="AC24" s="776">
        <f t="shared" si="62"/>
        <v>0</v>
      </c>
      <c r="AD24" s="776">
        <f t="shared" si="3"/>
        <v>0</v>
      </c>
      <c r="AF24" s="777" t="str">
        <f t="shared" si="40"/>
        <v>Telephone</v>
      </c>
      <c r="AG24" s="776">
        <f>R24*('Historical Growth Assumptions'!U48+1)</f>
        <v>0</v>
      </c>
      <c r="AH24" s="776">
        <f t="shared" si="41"/>
        <v>0</v>
      </c>
      <c r="AI24" s="776">
        <f t="shared" si="4"/>
        <v>0</v>
      </c>
      <c r="AJ24" s="776">
        <f t="shared" si="5"/>
        <v>0</v>
      </c>
      <c r="AK24" s="776">
        <f t="shared" si="6"/>
        <v>0</v>
      </c>
      <c r="AL24" s="776">
        <f t="shared" si="7"/>
        <v>0</v>
      </c>
      <c r="AM24" s="776">
        <f t="shared" si="8"/>
        <v>0</v>
      </c>
      <c r="AN24" s="776">
        <f t="shared" si="9"/>
        <v>0</v>
      </c>
      <c r="AO24" s="776">
        <f t="shared" si="10"/>
        <v>0</v>
      </c>
      <c r="AP24" s="776">
        <f t="shared" si="11"/>
        <v>0</v>
      </c>
      <c r="AQ24" s="776">
        <f t="shared" si="12"/>
        <v>0</v>
      </c>
      <c r="AR24" s="776">
        <f t="shared" si="13"/>
        <v>0</v>
      </c>
      <c r="AS24" s="776">
        <f t="shared" si="14"/>
        <v>0</v>
      </c>
      <c r="AU24" s="777" t="str">
        <f t="shared" si="42"/>
        <v>Telephone</v>
      </c>
      <c r="AV24" s="776">
        <f>AG24*('Historical Growth Assumptions'!AJ48+1)</f>
        <v>0</v>
      </c>
      <c r="AW24" s="776">
        <f t="shared" si="43"/>
        <v>0</v>
      </c>
      <c r="AX24" s="776">
        <f t="shared" si="15"/>
        <v>0</v>
      </c>
      <c r="AY24" s="776">
        <f t="shared" si="16"/>
        <v>0</v>
      </c>
      <c r="AZ24" s="776">
        <f t="shared" si="17"/>
        <v>0</v>
      </c>
      <c r="BA24" s="776">
        <f t="shared" si="18"/>
        <v>0</v>
      </c>
      <c r="BB24" s="776">
        <f t="shared" si="19"/>
        <v>0</v>
      </c>
      <c r="BC24" s="776">
        <f t="shared" si="20"/>
        <v>0</v>
      </c>
      <c r="BD24" s="776">
        <f t="shared" si="21"/>
        <v>0</v>
      </c>
      <c r="BE24" s="776">
        <f t="shared" si="22"/>
        <v>0</v>
      </c>
      <c r="BF24" s="776">
        <f t="shared" si="23"/>
        <v>0</v>
      </c>
      <c r="BG24" s="776">
        <f t="shared" si="24"/>
        <v>0</v>
      </c>
      <c r="BH24" s="776">
        <f t="shared" si="25"/>
        <v>0</v>
      </c>
      <c r="BJ24" s="777" t="str">
        <f t="shared" si="44"/>
        <v>Telephone</v>
      </c>
      <c r="BK24" s="776">
        <f>AV24*('Historical Growth Assumptions'!AY48+1)</f>
        <v>0</v>
      </c>
      <c r="BL24" s="776">
        <f t="shared" si="45"/>
        <v>0</v>
      </c>
      <c r="BM24" s="776">
        <f t="shared" si="26"/>
        <v>0</v>
      </c>
      <c r="BN24" s="776">
        <f t="shared" si="27"/>
        <v>0</v>
      </c>
      <c r="BO24" s="776">
        <f t="shared" si="28"/>
        <v>0</v>
      </c>
      <c r="BP24" s="776">
        <f t="shared" si="29"/>
        <v>0</v>
      </c>
      <c r="BQ24" s="776">
        <f t="shared" si="30"/>
        <v>0</v>
      </c>
      <c r="BR24" s="776">
        <f t="shared" si="31"/>
        <v>0</v>
      </c>
      <c r="BS24" s="776">
        <f t="shared" si="32"/>
        <v>0</v>
      </c>
      <c r="BT24" s="776">
        <f t="shared" si="33"/>
        <v>0</v>
      </c>
      <c r="BU24" s="776">
        <f t="shared" si="34"/>
        <v>0</v>
      </c>
      <c r="BV24" s="776">
        <f t="shared" si="35"/>
        <v>0</v>
      </c>
      <c r="BW24" s="776">
        <f t="shared" si="36"/>
        <v>0</v>
      </c>
    </row>
    <row r="25" spans="2:75">
      <c r="B25" s="777" t="str">
        <f>'First View'!B62</f>
        <v>Wages</v>
      </c>
      <c r="C25" s="776">
        <f>('First View'!F62*('Historical Growth Assumptions'!F49+1))/12</f>
        <v>0</v>
      </c>
      <c r="D25" s="776">
        <f t="shared" si="37"/>
        <v>0</v>
      </c>
      <c r="E25" s="776">
        <f t="shared" si="37"/>
        <v>0</v>
      </c>
      <c r="F25" s="776">
        <f t="shared" si="37"/>
        <v>0</v>
      </c>
      <c r="G25" s="776">
        <f t="shared" si="37"/>
        <v>0</v>
      </c>
      <c r="H25" s="776">
        <f t="shared" si="37"/>
        <v>0</v>
      </c>
      <c r="I25" s="776">
        <f t="shared" si="37"/>
        <v>0</v>
      </c>
      <c r="J25" s="776">
        <f t="shared" si="37"/>
        <v>0</v>
      </c>
      <c r="K25" s="776">
        <f t="shared" si="37"/>
        <v>0</v>
      </c>
      <c r="L25" s="776">
        <f t="shared" si="37"/>
        <v>0</v>
      </c>
      <c r="M25" s="776">
        <f t="shared" si="37"/>
        <v>0</v>
      </c>
      <c r="N25" s="776">
        <f t="shared" si="37"/>
        <v>0</v>
      </c>
      <c r="O25" s="776">
        <f t="shared" ref="O25:O53" si="63">SUM(C25:N25)</f>
        <v>0</v>
      </c>
      <c r="Q25" s="777" t="str">
        <f t="shared" si="38"/>
        <v>Wages</v>
      </c>
      <c r="R25" s="776">
        <f>C25*('Historical Growth Assumptions'!F49+1)</f>
        <v>0</v>
      </c>
      <c r="S25" s="776">
        <f t="shared" ref="S25:AC25" si="64">R25</f>
        <v>0</v>
      </c>
      <c r="T25" s="776">
        <f t="shared" si="64"/>
        <v>0</v>
      </c>
      <c r="U25" s="776">
        <f t="shared" si="64"/>
        <v>0</v>
      </c>
      <c r="V25" s="776">
        <f t="shared" si="64"/>
        <v>0</v>
      </c>
      <c r="W25" s="776">
        <f t="shared" si="64"/>
        <v>0</v>
      </c>
      <c r="X25" s="776">
        <f t="shared" si="64"/>
        <v>0</v>
      </c>
      <c r="Y25" s="776">
        <f t="shared" si="64"/>
        <v>0</v>
      </c>
      <c r="Z25" s="776">
        <f t="shared" si="64"/>
        <v>0</v>
      </c>
      <c r="AA25" s="776">
        <f t="shared" si="64"/>
        <v>0</v>
      </c>
      <c r="AB25" s="776">
        <f t="shared" si="64"/>
        <v>0</v>
      </c>
      <c r="AC25" s="776">
        <f t="shared" si="64"/>
        <v>0</v>
      </c>
      <c r="AD25" s="776">
        <f t="shared" si="3"/>
        <v>0</v>
      </c>
      <c r="AF25" s="777" t="str">
        <f t="shared" si="40"/>
        <v>Wages</v>
      </c>
      <c r="AG25" s="776">
        <f>R25*('Historical Growth Assumptions'!U49+1)</f>
        <v>0</v>
      </c>
      <c r="AH25" s="776">
        <f t="shared" si="41"/>
        <v>0</v>
      </c>
      <c r="AI25" s="776">
        <f t="shared" si="4"/>
        <v>0</v>
      </c>
      <c r="AJ25" s="776">
        <f t="shared" si="5"/>
        <v>0</v>
      </c>
      <c r="AK25" s="776">
        <f t="shared" si="6"/>
        <v>0</v>
      </c>
      <c r="AL25" s="776">
        <f t="shared" si="7"/>
        <v>0</v>
      </c>
      <c r="AM25" s="776">
        <f t="shared" si="8"/>
        <v>0</v>
      </c>
      <c r="AN25" s="776">
        <f t="shared" si="9"/>
        <v>0</v>
      </c>
      <c r="AO25" s="776">
        <f t="shared" si="10"/>
        <v>0</v>
      </c>
      <c r="AP25" s="776">
        <f t="shared" si="11"/>
        <v>0</v>
      </c>
      <c r="AQ25" s="776">
        <f t="shared" si="12"/>
        <v>0</v>
      </c>
      <c r="AR25" s="776">
        <f t="shared" si="13"/>
        <v>0</v>
      </c>
      <c r="AS25" s="776">
        <f t="shared" si="14"/>
        <v>0</v>
      </c>
      <c r="AU25" s="777" t="str">
        <f t="shared" si="42"/>
        <v>Wages</v>
      </c>
      <c r="AV25" s="776">
        <f>AG25*('Historical Growth Assumptions'!AJ49+1)</f>
        <v>0</v>
      </c>
      <c r="AW25" s="776">
        <f t="shared" si="43"/>
        <v>0</v>
      </c>
      <c r="AX25" s="776">
        <f t="shared" si="15"/>
        <v>0</v>
      </c>
      <c r="AY25" s="776">
        <f t="shared" si="16"/>
        <v>0</v>
      </c>
      <c r="AZ25" s="776">
        <f t="shared" si="17"/>
        <v>0</v>
      </c>
      <c r="BA25" s="776">
        <f t="shared" si="18"/>
        <v>0</v>
      </c>
      <c r="BB25" s="776">
        <f t="shared" si="19"/>
        <v>0</v>
      </c>
      <c r="BC25" s="776">
        <f t="shared" si="20"/>
        <v>0</v>
      </c>
      <c r="BD25" s="776">
        <f t="shared" si="21"/>
        <v>0</v>
      </c>
      <c r="BE25" s="776">
        <f t="shared" si="22"/>
        <v>0</v>
      </c>
      <c r="BF25" s="776">
        <f t="shared" si="23"/>
        <v>0</v>
      </c>
      <c r="BG25" s="776">
        <f t="shared" si="24"/>
        <v>0</v>
      </c>
      <c r="BH25" s="776">
        <f t="shared" si="25"/>
        <v>0</v>
      </c>
      <c r="BJ25" s="777" t="str">
        <f t="shared" si="44"/>
        <v>Wages</v>
      </c>
      <c r="BK25" s="776">
        <f>AV25*('Historical Growth Assumptions'!AY49+1)</f>
        <v>0</v>
      </c>
      <c r="BL25" s="776">
        <f t="shared" si="45"/>
        <v>0</v>
      </c>
      <c r="BM25" s="776">
        <f t="shared" si="26"/>
        <v>0</v>
      </c>
      <c r="BN25" s="776">
        <f t="shared" si="27"/>
        <v>0</v>
      </c>
      <c r="BO25" s="776">
        <f t="shared" si="28"/>
        <v>0</v>
      </c>
      <c r="BP25" s="776">
        <f t="shared" si="29"/>
        <v>0</v>
      </c>
      <c r="BQ25" s="776">
        <f t="shared" si="30"/>
        <v>0</v>
      </c>
      <c r="BR25" s="776">
        <f t="shared" si="31"/>
        <v>0</v>
      </c>
      <c r="BS25" s="776">
        <f t="shared" si="32"/>
        <v>0</v>
      </c>
      <c r="BT25" s="776">
        <f t="shared" si="33"/>
        <v>0</v>
      </c>
      <c r="BU25" s="776">
        <f t="shared" si="34"/>
        <v>0</v>
      </c>
      <c r="BV25" s="776">
        <f t="shared" si="35"/>
        <v>0</v>
      </c>
      <c r="BW25" s="776">
        <f t="shared" si="36"/>
        <v>0</v>
      </c>
    </row>
    <row r="26" spans="2:75">
      <c r="B26" s="824" t="s">
        <v>675</v>
      </c>
      <c r="C26" s="825"/>
      <c r="D26" s="825"/>
      <c r="E26" s="825"/>
      <c r="F26" s="825"/>
      <c r="G26" s="825"/>
      <c r="H26" s="825"/>
      <c r="I26" s="825"/>
      <c r="J26" s="825"/>
      <c r="K26" s="825"/>
      <c r="L26" s="825"/>
      <c r="M26" s="825"/>
      <c r="N26" s="825"/>
      <c r="O26" s="826"/>
      <c r="Q26" s="824" t="str">
        <f>B26</f>
        <v>Variable Overheads</v>
      </c>
      <c r="R26" s="825"/>
      <c r="S26" s="825"/>
      <c r="T26" s="825"/>
      <c r="U26" s="825"/>
      <c r="V26" s="825"/>
      <c r="W26" s="825"/>
      <c r="X26" s="825"/>
      <c r="Y26" s="825"/>
      <c r="Z26" s="825"/>
      <c r="AA26" s="825"/>
      <c r="AB26" s="825"/>
      <c r="AC26" s="825"/>
      <c r="AD26" s="826"/>
      <c r="AF26" s="824" t="str">
        <f>Q26</f>
        <v>Variable Overheads</v>
      </c>
      <c r="AG26" s="825"/>
      <c r="AH26" s="825"/>
      <c r="AI26" s="825"/>
      <c r="AJ26" s="825"/>
      <c r="AK26" s="825"/>
      <c r="AL26" s="825"/>
      <c r="AM26" s="825"/>
      <c r="AN26" s="825"/>
      <c r="AO26" s="825"/>
      <c r="AP26" s="825"/>
      <c r="AQ26" s="825"/>
      <c r="AR26" s="825"/>
      <c r="AS26" s="826"/>
      <c r="AU26" s="824" t="str">
        <f>AF26</f>
        <v>Variable Overheads</v>
      </c>
      <c r="AV26" s="825"/>
      <c r="AW26" s="825"/>
      <c r="AX26" s="825"/>
      <c r="AY26" s="825"/>
      <c r="AZ26" s="825"/>
      <c r="BA26" s="825"/>
      <c r="BB26" s="825"/>
      <c r="BC26" s="825"/>
      <c r="BD26" s="825"/>
      <c r="BE26" s="825"/>
      <c r="BF26" s="825"/>
      <c r="BG26" s="825"/>
      <c r="BH26" s="826"/>
      <c r="BJ26" s="824" t="str">
        <f>AU26</f>
        <v>Variable Overheads</v>
      </c>
      <c r="BK26" s="825"/>
      <c r="BL26" s="825"/>
      <c r="BM26" s="825"/>
      <c r="BN26" s="825"/>
      <c r="BO26" s="825"/>
      <c r="BP26" s="825"/>
      <c r="BQ26" s="825"/>
      <c r="BR26" s="825"/>
      <c r="BS26" s="825"/>
      <c r="BT26" s="825"/>
      <c r="BU26" s="825"/>
      <c r="BV26" s="825"/>
      <c r="BW26" s="826"/>
    </row>
    <row r="27" spans="2:75">
      <c r="B27" s="777" t="str">
        <f>'First View'!B63</f>
        <v>Advertising</v>
      </c>
      <c r="C27" s="776">
        <f>('First View'!F63*('Historical Growth Assumptions'!F50+1))/12</f>
        <v>0</v>
      </c>
      <c r="D27" s="776">
        <f>C27</f>
        <v>0</v>
      </c>
      <c r="E27" s="776">
        <f t="shared" ref="E27:N27" si="65">D27</f>
        <v>0</v>
      </c>
      <c r="F27" s="776">
        <f t="shared" si="65"/>
        <v>0</v>
      </c>
      <c r="G27" s="776">
        <f t="shared" si="65"/>
        <v>0</v>
      </c>
      <c r="H27" s="776">
        <f t="shared" si="65"/>
        <v>0</v>
      </c>
      <c r="I27" s="776">
        <f t="shared" si="65"/>
        <v>0</v>
      </c>
      <c r="J27" s="776">
        <f t="shared" si="65"/>
        <v>0</v>
      </c>
      <c r="K27" s="776">
        <f t="shared" si="65"/>
        <v>0</v>
      </c>
      <c r="L27" s="776">
        <f t="shared" si="65"/>
        <v>0</v>
      </c>
      <c r="M27" s="776">
        <f t="shared" si="65"/>
        <v>0</v>
      </c>
      <c r="N27" s="776">
        <f t="shared" si="65"/>
        <v>0</v>
      </c>
      <c r="O27" s="776">
        <f>SUM(C27:N27)</f>
        <v>0</v>
      </c>
      <c r="Q27" s="777" t="str">
        <f>B27</f>
        <v>Advertising</v>
      </c>
      <c r="R27" s="776">
        <f>C27*('Historical Growth Assumptions'!F51+1)</f>
        <v>0</v>
      </c>
      <c r="S27" s="776">
        <f>R27</f>
        <v>0</v>
      </c>
      <c r="T27" s="776">
        <f t="shared" ref="T27:AC27" si="66">S27</f>
        <v>0</v>
      </c>
      <c r="U27" s="776">
        <f t="shared" si="66"/>
        <v>0</v>
      </c>
      <c r="V27" s="776">
        <f t="shared" si="66"/>
        <v>0</v>
      </c>
      <c r="W27" s="776">
        <f t="shared" si="66"/>
        <v>0</v>
      </c>
      <c r="X27" s="776">
        <f t="shared" si="66"/>
        <v>0</v>
      </c>
      <c r="Y27" s="776">
        <f t="shared" si="66"/>
        <v>0</v>
      </c>
      <c r="Z27" s="776">
        <f t="shared" si="66"/>
        <v>0</v>
      </c>
      <c r="AA27" s="776">
        <f t="shared" si="66"/>
        <v>0</v>
      </c>
      <c r="AB27" s="776">
        <f t="shared" si="66"/>
        <v>0</v>
      </c>
      <c r="AC27" s="776">
        <f t="shared" si="66"/>
        <v>0</v>
      </c>
      <c r="AD27" s="776">
        <f>SUM(R27:AC27)</f>
        <v>0</v>
      </c>
      <c r="AF27" s="777" t="str">
        <f>Q27</f>
        <v>Advertising</v>
      </c>
      <c r="AG27" s="776">
        <f>R27*('Historical Growth Assumptions'!U51+1)</f>
        <v>0</v>
      </c>
      <c r="AH27" s="776">
        <f>AG27</f>
        <v>0</v>
      </c>
      <c r="AI27" s="776">
        <f t="shared" ref="AI27:AI37" si="67">AH27</f>
        <v>0</v>
      </c>
      <c r="AJ27" s="776">
        <f t="shared" ref="AJ27:AJ37" si="68">AI27</f>
        <v>0</v>
      </c>
      <c r="AK27" s="776">
        <f t="shared" ref="AK27:AK37" si="69">AJ27</f>
        <v>0</v>
      </c>
      <c r="AL27" s="776">
        <f t="shared" ref="AL27:AL37" si="70">AK27</f>
        <v>0</v>
      </c>
      <c r="AM27" s="776">
        <f t="shared" ref="AM27:AM37" si="71">AL27</f>
        <v>0</v>
      </c>
      <c r="AN27" s="776">
        <f t="shared" ref="AN27:AN37" si="72">AM27</f>
        <v>0</v>
      </c>
      <c r="AO27" s="776">
        <f t="shared" ref="AO27:AO37" si="73">AN27</f>
        <v>0</v>
      </c>
      <c r="AP27" s="776">
        <f t="shared" ref="AP27:AP37" si="74">AO27</f>
        <v>0</v>
      </c>
      <c r="AQ27" s="776">
        <f t="shared" ref="AQ27:AQ37" si="75">AP27</f>
        <v>0</v>
      </c>
      <c r="AR27" s="776">
        <f t="shared" ref="AR27:AR37" si="76">AQ27</f>
        <v>0</v>
      </c>
      <c r="AS27" s="776">
        <f>SUM(AG27:AR27)</f>
        <v>0</v>
      </c>
      <c r="AU27" s="777" t="str">
        <f>AF27</f>
        <v>Advertising</v>
      </c>
      <c r="AV27" s="776">
        <f>AG27*('Historical Growth Assumptions'!AJ51+1)</f>
        <v>0</v>
      </c>
      <c r="AW27" s="776">
        <f>AV27</f>
        <v>0</v>
      </c>
      <c r="AX27" s="776">
        <f t="shared" ref="AX27:AX37" si="77">AW27</f>
        <v>0</v>
      </c>
      <c r="AY27" s="776">
        <f t="shared" ref="AY27:AY37" si="78">AX27</f>
        <v>0</v>
      </c>
      <c r="AZ27" s="776">
        <f t="shared" ref="AZ27:AZ37" si="79">AY27</f>
        <v>0</v>
      </c>
      <c r="BA27" s="776">
        <f t="shared" ref="BA27:BA37" si="80">AZ27</f>
        <v>0</v>
      </c>
      <c r="BB27" s="776">
        <f t="shared" ref="BB27:BB37" si="81">BA27</f>
        <v>0</v>
      </c>
      <c r="BC27" s="776">
        <f t="shared" ref="BC27:BC37" si="82">BB27</f>
        <v>0</v>
      </c>
      <c r="BD27" s="776">
        <f t="shared" ref="BD27:BD37" si="83">BC27</f>
        <v>0</v>
      </c>
      <c r="BE27" s="776">
        <f t="shared" ref="BE27:BE37" si="84">BD27</f>
        <v>0</v>
      </c>
      <c r="BF27" s="776">
        <f t="shared" ref="BF27:BF37" si="85">BE27</f>
        <v>0</v>
      </c>
      <c r="BG27" s="776">
        <f t="shared" ref="BG27:BG37" si="86">BF27</f>
        <v>0</v>
      </c>
      <c r="BH27" s="776">
        <f>SUM(AV27:BG27)</f>
        <v>0</v>
      </c>
      <c r="BJ27" s="777" t="str">
        <f>AU27</f>
        <v>Advertising</v>
      </c>
      <c r="BK27" s="776">
        <f>AV27*('Historical Growth Assumptions'!AY51+1)</f>
        <v>0</v>
      </c>
      <c r="BL27" s="776">
        <f>BK27</f>
        <v>0</v>
      </c>
      <c r="BM27" s="776">
        <f t="shared" ref="BM27:BM37" si="87">BL27</f>
        <v>0</v>
      </c>
      <c r="BN27" s="776">
        <f t="shared" ref="BN27:BN37" si="88">BM27</f>
        <v>0</v>
      </c>
      <c r="BO27" s="776">
        <f t="shared" ref="BO27:BO37" si="89">BN27</f>
        <v>0</v>
      </c>
      <c r="BP27" s="776">
        <f t="shared" ref="BP27:BP37" si="90">BO27</f>
        <v>0</v>
      </c>
      <c r="BQ27" s="776">
        <f t="shared" ref="BQ27:BQ37" si="91">BP27</f>
        <v>0</v>
      </c>
      <c r="BR27" s="776">
        <f t="shared" ref="BR27:BR37" si="92">BQ27</f>
        <v>0</v>
      </c>
      <c r="BS27" s="776">
        <f t="shared" ref="BS27:BS37" si="93">BR27</f>
        <v>0</v>
      </c>
      <c r="BT27" s="776">
        <f t="shared" ref="BT27:BT37" si="94">BS27</f>
        <v>0</v>
      </c>
      <c r="BU27" s="776">
        <f t="shared" ref="BU27:BU37" si="95">BT27</f>
        <v>0</v>
      </c>
      <c r="BV27" s="776">
        <f t="shared" ref="BV27:BV37" si="96">BU27</f>
        <v>0</v>
      </c>
      <c r="BW27" s="776">
        <f>SUM(BK27:BV27)</f>
        <v>0</v>
      </c>
    </row>
    <row r="28" spans="2:75">
      <c r="B28" s="777" t="str">
        <f>'First View'!B64</f>
        <v>Bad debts</v>
      </c>
      <c r="C28" s="776">
        <f>('First View'!F64*('Historical Growth Assumptions'!F51+1))/12</f>
        <v>0</v>
      </c>
      <c r="D28" s="776">
        <f t="shared" ref="D28:N37" si="97">C28</f>
        <v>0</v>
      </c>
      <c r="E28" s="776">
        <f t="shared" si="97"/>
        <v>0</v>
      </c>
      <c r="F28" s="776">
        <f t="shared" si="97"/>
        <v>0</v>
      </c>
      <c r="G28" s="776">
        <f t="shared" si="97"/>
        <v>0</v>
      </c>
      <c r="H28" s="776">
        <f t="shared" si="97"/>
        <v>0</v>
      </c>
      <c r="I28" s="776">
        <f t="shared" si="97"/>
        <v>0</v>
      </c>
      <c r="J28" s="776">
        <f t="shared" si="97"/>
        <v>0</v>
      </c>
      <c r="K28" s="776">
        <f t="shared" si="97"/>
        <v>0</v>
      </c>
      <c r="L28" s="776">
        <f t="shared" si="97"/>
        <v>0</v>
      </c>
      <c r="M28" s="776">
        <f t="shared" si="97"/>
        <v>0</v>
      </c>
      <c r="N28" s="776">
        <f t="shared" si="97"/>
        <v>0</v>
      </c>
      <c r="O28" s="776">
        <f t="shared" si="63"/>
        <v>0</v>
      </c>
      <c r="Q28" s="777" t="str">
        <f t="shared" ref="Q28:Q37" si="98">B28</f>
        <v>Bad debts</v>
      </c>
      <c r="R28" s="776">
        <f>C28*('Historical Growth Assumptions'!F52+1)</f>
        <v>0</v>
      </c>
      <c r="S28" s="776">
        <f t="shared" ref="S28:AC28" si="99">R28</f>
        <v>0</v>
      </c>
      <c r="T28" s="776">
        <f t="shared" si="99"/>
        <v>0</v>
      </c>
      <c r="U28" s="776">
        <f t="shared" si="99"/>
        <v>0</v>
      </c>
      <c r="V28" s="776">
        <f t="shared" si="99"/>
        <v>0</v>
      </c>
      <c r="W28" s="776">
        <f t="shared" si="99"/>
        <v>0</v>
      </c>
      <c r="X28" s="776">
        <f t="shared" si="99"/>
        <v>0</v>
      </c>
      <c r="Y28" s="776">
        <f t="shared" si="99"/>
        <v>0</v>
      </c>
      <c r="Z28" s="776">
        <f t="shared" si="99"/>
        <v>0</v>
      </c>
      <c r="AA28" s="776">
        <f t="shared" si="99"/>
        <v>0</v>
      </c>
      <c r="AB28" s="776">
        <f t="shared" si="99"/>
        <v>0</v>
      </c>
      <c r="AC28" s="776">
        <f t="shared" si="99"/>
        <v>0</v>
      </c>
      <c r="AD28" s="776">
        <f t="shared" ref="AD28:AD45" si="100">SUM(R28:AC28)</f>
        <v>0</v>
      </c>
      <c r="AF28" s="777" t="str">
        <f t="shared" ref="AF28:AF37" si="101">Q28</f>
        <v>Bad debts</v>
      </c>
      <c r="AG28" s="776">
        <f>R28*('Historical Growth Assumptions'!U52+1)</f>
        <v>0</v>
      </c>
      <c r="AH28" s="776">
        <f t="shared" ref="AH28:AH37" si="102">AG28</f>
        <v>0</v>
      </c>
      <c r="AI28" s="776">
        <f t="shared" si="67"/>
        <v>0</v>
      </c>
      <c r="AJ28" s="776">
        <f t="shared" si="68"/>
        <v>0</v>
      </c>
      <c r="AK28" s="776">
        <f t="shared" si="69"/>
        <v>0</v>
      </c>
      <c r="AL28" s="776">
        <f t="shared" si="70"/>
        <v>0</v>
      </c>
      <c r="AM28" s="776">
        <f t="shared" si="71"/>
        <v>0</v>
      </c>
      <c r="AN28" s="776">
        <f t="shared" si="72"/>
        <v>0</v>
      </c>
      <c r="AO28" s="776">
        <f t="shared" si="73"/>
        <v>0</v>
      </c>
      <c r="AP28" s="776">
        <f t="shared" si="74"/>
        <v>0</v>
      </c>
      <c r="AQ28" s="776">
        <f t="shared" si="75"/>
        <v>0</v>
      </c>
      <c r="AR28" s="776">
        <f t="shared" si="76"/>
        <v>0</v>
      </c>
      <c r="AS28" s="776">
        <f t="shared" ref="AS28:AS37" si="103">SUM(AG28:AR28)</f>
        <v>0</v>
      </c>
      <c r="AU28" s="777" t="str">
        <f t="shared" ref="AU28:AU37" si="104">AF28</f>
        <v>Bad debts</v>
      </c>
      <c r="AV28" s="776">
        <f>AG28*('Historical Growth Assumptions'!AJ52+1)</f>
        <v>0</v>
      </c>
      <c r="AW28" s="776">
        <f t="shared" ref="AW28:AW37" si="105">AV28</f>
        <v>0</v>
      </c>
      <c r="AX28" s="776">
        <f t="shared" si="77"/>
        <v>0</v>
      </c>
      <c r="AY28" s="776">
        <f t="shared" si="78"/>
        <v>0</v>
      </c>
      <c r="AZ28" s="776">
        <f t="shared" si="79"/>
        <v>0</v>
      </c>
      <c r="BA28" s="776">
        <f t="shared" si="80"/>
        <v>0</v>
      </c>
      <c r="BB28" s="776">
        <f t="shared" si="81"/>
        <v>0</v>
      </c>
      <c r="BC28" s="776">
        <f t="shared" si="82"/>
        <v>0</v>
      </c>
      <c r="BD28" s="776">
        <f t="shared" si="83"/>
        <v>0</v>
      </c>
      <c r="BE28" s="776">
        <f t="shared" si="84"/>
        <v>0</v>
      </c>
      <c r="BF28" s="776">
        <f t="shared" si="85"/>
        <v>0</v>
      </c>
      <c r="BG28" s="776">
        <f t="shared" si="86"/>
        <v>0</v>
      </c>
      <c r="BH28" s="776">
        <f t="shared" ref="BH28:BH37" si="106">SUM(AV28:BG28)</f>
        <v>0</v>
      </c>
      <c r="BJ28" s="777" t="str">
        <f t="shared" ref="BJ28:BJ37" si="107">AU28</f>
        <v>Bad debts</v>
      </c>
      <c r="BK28" s="776">
        <f>AV28*('Historical Growth Assumptions'!AY52+1)</f>
        <v>0</v>
      </c>
      <c r="BL28" s="776">
        <f t="shared" ref="BL28:BL37" si="108">BK28</f>
        <v>0</v>
      </c>
      <c r="BM28" s="776">
        <f t="shared" si="87"/>
        <v>0</v>
      </c>
      <c r="BN28" s="776">
        <f t="shared" si="88"/>
        <v>0</v>
      </c>
      <c r="BO28" s="776">
        <f t="shared" si="89"/>
        <v>0</v>
      </c>
      <c r="BP28" s="776">
        <f t="shared" si="90"/>
        <v>0</v>
      </c>
      <c r="BQ28" s="776">
        <f t="shared" si="91"/>
        <v>0</v>
      </c>
      <c r="BR28" s="776">
        <f t="shared" si="92"/>
        <v>0</v>
      </c>
      <c r="BS28" s="776">
        <f t="shared" si="93"/>
        <v>0</v>
      </c>
      <c r="BT28" s="776">
        <f t="shared" si="94"/>
        <v>0</v>
      </c>
      <c r="BU28" s="776">
        <f t="shared" si="95"/>
        <v>0</v>
      </c>
      <c r="BV28" s="776">
        <f t="shared" si="96"/>
        <v>0</v>
      </c>
      <c r="BW28" s="776">
        <f t="shared" ref="BW28:BW37" si="109">SUM(BK28:BV28)</f>
        <v>0</v>
      </c>
    </row>
    <row r="29" spans="2:75">
      <c r="B29" s="777" t="str">
        <f>'First View'!B65</f>
        <v>Cleaning</v>
      </c>
      <c r="C29" s="776">
        <f>('First View'!F65*('Historical Growth Assumptions'!F52+1))/12</f>
        <v>0</v>
      </c>
      <c r="D29" s="776">
        <f t="shared" si="97"/>
        <v>0</v>
      </c>
      <c r="E29" s="776">
        <f t="shared" si="97"/>
        <v>0</v>
      </c>
      <c r="F29" s="776">
        <f t="shared" si="97"/>
        <v>0</v>
      </c>
      <c r="G29" s="776">
        <f t="shared" si="97"/>
        <v>0</v>
      </c>
      <c r="H29" s="776">
        <f t="shared" si="97"/>
        <v>0</v>
      </c>
      <c r="I29" s="776">
        <f t="shared" si="97"/>
        <v>0</v>
      </c>
      <c r="J29" s="776">
        <f t="shared" si="97"/>
        <v>0</v>
      </c>
      <c r="K29" s="776">
        <f t="shared" si="97"/>
        <v>0</v>
      </c>
      <c r="L29" s="776">
        <f t="shared" si="97"/>
        <v>0</v>
      </c>
      <c r="M29" s="776">
        <f t="shared" si="97"/>
        <v>0</v>
      </c>
      <c r="N29" s="776">
        <f t="shared" si="97"/>
        <v>0</v>
      </c>
      <c r="O29" s="776">
        <f t="shared" si="63"/>
        <v>0</v>
      </c>
      <c r="Q29" s="777" t="str">
        <f t="shared" si="98"/>
        <v>Cleaning</v>
      </c>
      <c r="R29" s="776">
        <f>C29*('Historical Growth Assumptions'!F53+1)</f>
        <v>0</v>
      </c>
      <c r="S29" s="776">
        <f t="shared" ref="S29:AC29" si="110">R29</f>
        <v>0</v>
      </c>
      <c r="T29" s="776">
        <f t="shared" si="110"/>
        <v>0</v>
      </c>
      <c r="U29" s="776">
        <f t="shared" si="110"/>
        <v>0</v>
      </c>
      <c r="V29" s="776">
        <f t="shared" si="110"/>
        <v>0</v>
      </c>
      <c r="W29" s="776">
        <f t="shared" si="110"/>
        <v>0</v>
      </c>
      <c r="X29" s="776">
        <f t="shared" si="110"/>
        <v>0</v>
      </c>
      <c r="Y29" s="776">
        <f t="shared" si="110"/>
        <v>0</v>
      </c>
      <c r="Z29" s="776">
        <f t="shared" si="110"/>
        <v>0</v>
      </c>
      <c r="AA29" s="776">
        <f t="shared" si="110"/>
        <v>0</v>
      </c>
      <c r="AB29" s="776">
        <f t="shared" si="110"/>
        <v>0</v>
      </c>
      <c r="AC29" s="776">
        <f t="shared" si="110"/>
        <v>0</v>
      </c>
      <c r="AD29" s="776">
        <f t="shared" si="100"/>
        <v>0</v>
      </c>
      <c r="AF29" s="777" t="str">
        <f t="shared" si="101"/>
        <v>Cleaning</v>
      </c>
      <c r="AG29" s="776">
        <f>R29*('Historical Growth Assumptions'!U53+1)</f>
        <v>0</v>
      </c>
      <c r="AH29" s="776">
        <f t="shared" si="102"/>
        <v>0</v>
      </c>
      <c r="AI29" s="776">
        <f t="shared" si="67"/>
        <v>0</v>
      </c>
      <c r="AJ29" s="776">
        <f t="shared" si="68"/>
        <v>0</v>
      </c>
      <c r="AK29" s="776">
        <f t="shared" si="69"/>
        <v>0</v>
      </c>
      <c r="AL29" s="776">
        <f t="shared" si="70"/>
        <v>0</v>
      </c>
      <c r="AM29" s="776">
        <f t="shared" si="71"/>
        <v>0</v>
      </c>
      <c r="AN29" s="776">
        <f t="shared" si="72"/>
        <v>0</v>
      </c>
      <c r="AO29" s="776">
        <f t="shared" si="73"/>
        <v>0</v>
      </c>
      <c r="AP29" s="776">
        <f t="shared" si="74"/>
        <v>0</v>
      </c>
      <c r="AQ29" s="776">
        <f t="shared" si="75"/>
        <v>0</v>
      </c>
      <c r="AR29" s="776">
        <f t="shared" si="76"/>
        <v>0</v>
      </c>
      <c r="AS29" s="776">
        <f t="shared" si="103"/>
        <v>0</v>
      </c>
      <c r="AU29" s="777" t="str">
        <f t="shared" si="104"/>
        <v>Cleaning</v>
      </c>
      <c r="AV29" s="776">
        <f>AG29*('Historical Growth Assumptions'!AJ53+1)</f>
        <v>0</v>
      </c>
      <c r="AW29" s="776">
        <f t="shared" si="105"/>
        <v>0</v>
      </c>
      <c r="AX29" s="776">
        <f t="shared" si="77"/>
        <v>0</v>
      </c>
      <c r="AY29" s="776">
        <f t="shared" si="78"/>
        <v>0</v>
      </c>
      <c r="AZ29" s="776">
        <f t="shared" si="79"/>
        <v>0</v>
      </c>
      <c r="BA29" s="776">
        <f t="shared" si="80"/>
        <v>0</v>
      </c>
      <c r="BB29" s="776">
        <f t="shared" si="81"/>
        <v>0</v>
      </c>
      <c r="BC29" s="776">
        <f t="shared" si="82"/>
        <v>0</v>
      </c>
      <c r="BD29" s="776">
        <f t="shared" si="83"/>
        <v>0</v>
      </c>
      <c r="BE29" s="776">
        <f t="shared" si="84"/>
        <v>0</v>
      </c>
      <c r="BF29" s="776">
        <f t="shared" si="85"/>
        <v>0</v>
      </c>
      <c r="BG29" s="776">
        <f t="shared" si="86"/>
        <v>0</v>
      </c>
      <c r="BH29" s="776">
        <f t="shared" si="106"/>
        <v>0</v>
      </c>
      <c r="BJ29" s="777" t="str">
        <f t="shared" si="107"/>
        <v>Cleaning</v>
      </c>
      <c r="BK29" s="776">
        <f>AV29*('Historical Growth Assumptions'!AY53+1)</f>
        <v>0</v>
      </c>
      <c r="BL29" s="776">
        <f t="shared" si="108"/>
        <v>0</v>
      </c>
      <c r="BM29" s="776">
        <f t="shared" si="87"/>
        <v>0</v>
      </c>
      <c r="BN29" s="776">
        <f t="shared" si="88"/>
        <v>0</v>
      </c>
      <c r="BO29" s="776">
        <f t="shared" si="89"/>
        <v>0</v>
      </c>
      <c r="BP29" s="776">
        <f t="shared" si="90"/>
        <v>0</v>
      </c>
      <c r="BQ29" s="776">
        <f t="shared" si="91"/>
        <v>0</v>
      </c>
      <c r="BR29" s="776">
        <f t="shared" si="92"/>
        <v>0</v>
      </c>
      <c r="BS29" s="776">
        <f t="shared" si="93"/>
        <v>0</v>
      </c>
      <c r="BT29" s="776">
        <f t="shared" si="94"/>
        <v>0</v>
      </c>
      <c r="BU29" s="776">
        <f t="shared" si="95"/>
        <v>0</v>
      </c>
      <c r="BV29" s="776">
        <f t="shared" si="96"/>
        <v>0</v>
      </c>
      <c r="BW29" s="776">
        <f t="shared" si="109"/>
        <v>0</v>
      </c>
    </row>
    <row r="30" spans="2:75">
      <c r="B30" s="777" t="str">
        <f>'First View'!B66</f>
        <v>Donations</v>
      </c>
      <c r="C30" s="776">
        <f>('First View'!F66*('Historical Growth Assumptions'!F53+1))/12</f>
        <v>0</v>
      </c>
      <c r="D30" s="776">
        <f t="shared" si="97"/>
        <v>0</v>
      </c>
      <c r="E30" s="776">
        <f t="shared" si="97"/>
        <v>0</v>
      </c>
      <c r="F30" s="776">
        <f t="shared" si="97"/>
        <v>0</v>
      </c>
      <c r="G30" s="776">
        <f t="shared" si="97"/>
        <v>0</v>
      </c>
      <c r="H30" s="776">
        <f t="shared" si="97"/>
        <v>0</v>
      </c>
      <c r="I30" s="776">
        <f t="shared" si="97"/>
        <v>0</v>
      </c>
      <c r="J30" s="776">
        <f t="shared" si="97"/>
        <v>0</v>
      </c>
      <c r="K30" s="776">
        <f t="shared" si="97"/>
        <v>0</v>
      </c>
      <c r="L30" s="776">
        <f t="shared" si="97"/>
        <v>0</v>
      </c>
      <c r="M30" s="776">
        <f t="shared" si="97"/>
        <v>0</v>
      </c>
      <c r="N30" s="776">
        <f t="shared" si="97"/>
        <v>0</v>
      </c>
      <c r="O30" s="776">
        <f t="shared" si="63"/>
        <v>0</v>
      </c>
      <c r="Q30" s="777" t="str">
        <f t="shared" si="98"/>
        <v>Donations</v>
      </c>
      <c r="R30" s="776">
        <f>C30*('Historical Growth Assumptions'!F54+1)</f>
        <v>0</v>
      </c>
      <c r="S30" s="776">
        <f t="shared" ref="S30:AC30" si="111">R30</f>
        <v>0</v>
      </c>
      <c r="T30" s="776">
        <f t="shared" si="111"/>
        <v>0</v>
      </c>
      <c r="U30" s="776">
        <f t="shared" si="111"/>
        <v>0</v>
      </c>
      <c r="V30" s="776">
        <f t="shared" si="111"/>
        <v>0</v>
      </c>
      <c r="W30" s="776">
        <f t="shared" si="111"/>
        <v>0</v>
      </c>
      <c r="X30" s="776">
        <f t="shared" si="111"/>
        <v>0</v>
      </c>
      <c r="Y30" s="776">
        <f t="shared" si="111"/>
        <v>0</v>
      </c>
      <c r="Z30" s="776">
        <f t="shared" si="111"/>
        <v>0</v>
      </c>
      <c r="AA30" s="776">
        <f t="shared" si="111"/>
        <v>0</v>
      </c>
      <c r="AB30" s="776">
        <f t="shared" si="111"/>
        <v>0</v>
      </c>
      <c r="AC30" s="776">
        <f t="shared" si="111"/>
        <v>0</v>
      </c>
      <c r="AD30" s="776">
        <f t="shared" si="100"/>
        <v>0</v>
      </c>
      <c r="AF30" s="777" t="str">
        <f t="shared" si="101"/>
        <v>Donations</v>
      </c>
      <c r="AG30" s="776">
        <f>R30*('Historical Growth Assumptions'!U54+1)</f>
        <v>0</v>
      </c>
      <c r="AH30" s="776">
        <f t="shared" si="102"/>
        <v>0</v>
      </c>
      <c r="AI30" s="776">
        <f t="shared" si="67"/>
        <v>0</v>
      </c>
      <c r="AJ30" s="776">
        <f t="shared" si="68"/>
        <v>0</v>
      </c>
      <c r="AK30" s="776">
        <f t="shared" si="69"/>
        <v>0</v>
      </c>
      <c r="AL30" s="776">
        <f t="shared" si="70"/>
        <v>0</v>
      </c>
      <c r="AM30" s="776">
        <f t="shared" si="71"/>
        <v>0</v>
      </c>
      <c r="AN30" s="776">
        <f t="shared" si="72"/>
        <v>0</v>
      </c>
      <c r="AO30" s="776">
        <f t="shared" si="73"/>
        <v>0</v>
      </c>
      <c r="AP30" s="776">
        <f t="shared" si="74"/>
        <v>0</v>
      </c>
      <c r="AQ30" s="776">
        <f t="shared" si="75"/>
        <v>0</v>
      </c>
      <c r="AR30" s="776">
        <f t="shared" si="76"/>
        <v>0</v>
      </c>
      <c r="AS30" s="776">
        <f t="shared" si="103"/>
        <v>0</v>
      </c>
      <c r="AU30" s="777" t="str">
        <f t="shared" si="104"/>
        <v>Donations</v>
      </c>
      <c r="AV30" s="776">
        <f>AG30*('Historical Growth Assumptions'!AJ54+1)</f>
        <v>0</v>
      </c>
      <c r="AW30" s="776">
        <f t="shared" si="105"/>
        <v>0</v>
      </c>
      <c r="AX30" s="776">
        <f t="shared" si="77"/>
        <v>0</v>
      </c>
      <c r="AY30" s="776">
        <f t="shared" si="78"/>
        <v>0</v>
      </c>
      <c r="AZ30" s="776">
        <f t="shared" si="79"/>
        <v>0</v>
      </c>
      <c r="BA30" s="776">
        <f t="shared" si="80"/>
        <v>0</v>
      </c>
      <c r="BB30" s="776">
        <f t="shared" si="81"/>
        <v>0</v>
      </c>
      <c r="BC30" s="776">
        <f t="shared" si="82"/>
        <v>0</v>
      </c>
      <c r="BD30" s="776">
        <f t="shared" si="83"/>
        <v>0</v>
      </c>
      <c r="BE30" s="776">
        <f t="shared" si="84"/>
        <v>0</v>
      </c>
      <c r="BF30" s="776">
        <f t="shared" si="85"/>
        <v>0</v>
      </c>
      <c r="BG30" s="776">
        <f t="shared" si="86"/>
        <v>0</v>
      </c>
      <c r="BH30" s="776">
        <f t="shared" si="106"/>
        <v>0</v>
      </c>
      <c r="BJ30" s="777" t="str">
        <f t="shared" si="107"/>
        <v>Donations</v>
      </c>
      <c r="BK30" s="776">
        <f>AV30*('Historical Growth Assumptions'!AY54+1)</f>
        <v>0</v>
      </c>
      <c r="BL30" s="776">
        <f t="shared" si="108"/>
        <v>0</v>
      </c>
      <c r="BM30" s="776">
        <f t="shared" si="87"/>
        <v>0</v>
      </c>
      <c r="BN30" s="776">
        <f t="shared" si="88"/>
        <v>0</v>
      </c>
      <c r="BO30" s="776">
        <f t="shared" si="89"/>
        <v>0</v>
      </c>
      <c r="BP30" s="776">
        <f t="shared" si="90"/>
        <v>0</v>
      </c>
      <c r="BQ30" s="776">
        <f t="shared" si="91"/>
        <v>0</v>
      </c>
      <c r="BR30" s="776">
        <f t="shared" si="92"/>
        <v>0</v>
      </c>
      <c r="BS30" s="776">
        <f t="shared" si="93"/>
        <v>0</v>
      </c>
      <c r="BT30" s="776">
        <f t="shared" si="94"/>
        <v>0</v>
      </c>
      <c r="BU30" s="776">
        <f t="shared" si="95"/>
        <v>0</v>
      </c>
      <c r="BV30" s="776">
        <f t="shared" si="96"/>
        <v>0</v>
      </c>
      <c r="BW30" s="776">
        <f t="shared" si="109"/>
        <v>0</v>
      </c>
    </row>
    <row r="31" spans="2:75">
      <c r="B31" s="777" t="str">
        <f>'First View'!B67</f>
        <v>Entertainment</v>
      </c>
      <c r="C31" s="776">
        <f>('First View'!F67*('Historical Growth Assumptions'!F54+1))/12</f>
        <v>0</v>
      </c>
      <c r="D31" s="776">
        <f t="shared" si="97"/>
        <v>0</v>
      </c>
      <c r="E31" s="776">
        <f t="shared" si="97"/>
        <v>0</v>
      </c>
      <c r="F31" s="776">
        <f t="shared" si="97"/>
        <v>0</v>
      </c>
      <c r="G31" s="776">
        <f t="shared" si="97"/>
        <v>0</v>
      </c>
      <c r="H31" s="776">
        <f t="shared" si="97"/>
        <v>0</v>
      </c>
      <c r="I31" s="776">
        <f t="shared" si="97"/>
        <v>0</v>
      </c>
      <c r="J31" s="776">
        <f t="shared" si="97"/>
        <v>0</v>
      </c>
      <c r="K31" s="776">
        <f t="shared" si="97"/>
        <v>0</v>
      </c>
      <c r="L31" s="776">
        <f t="shared" si="97"/>
        <v>0</v>
      </c>
      <c r="M31" s="776">
        <f t="shared" si="97"/>
        <v>0</v>
      </c>
      <c r="N31" s="776">
        <f t="shared" si="97"/>
        <v>0</v>
      </c>
      <c r="O31" s="776">
        <f t="shared" si="63"/>
        <v>0</v>
      </c>
      <c r="Q31" s="777" t="str">
        <f t="shared" si="98"/>
        <v>Entertainment</v>
      </c>
      <c r="R31" s="776">
        <f>C31*('Historical Growth Assumptions'!F55+1)</f>
        <v>0</v>
      </c>
      <c r="S31" s="776">
        <f t="shared" ref="S31:AC31" si="112">R31</f>
        <v>0</v>
      </c>
      <c r="T31" s="776">
        <f t="shared" si="112"/>
        <v>0</v>
      </c>
      <c r="U31" s="776">
        <f t="shared" si="112"/>
        <v>0</v>
      </c>
      <c r="V31" s="776">
        <f t="shared" si="112"/>
        <v>0</v>
      </c>
      <c r="W31" s="776">
        <f t="shared" si="112"/>
        <v>0</v>
      </c>
      <c r="X31" s="776">
        <f t="shared" si="112"/>
        <v>0</v>
      </c>
      <c r="Y31" s="776">
        <f t="shared" si="112"/>
        <v>0</v>
      </c>
      <c r="Z31" s="776">
        <f t="shared" si="112"/>
        <v>0</v>
      </c>
      <c r="AA31" s="776">
        <f t="shared" si="112"/>
        <v>0</v>
      </c>
      <c r="AB31" s="776">
        <f t="shared" si="112"/>
        <v>0</v>
      </c>
      <c r="AC31" s="776">
        <f t="shared" si="112"/>
        <v>0</v>
      </c>
      <c r="AD31" s="776">
        <f t="shared" si="100"/>
        <v>0</v>
      </c>
      <c r="AF31" s="777" t="str">
        <f t="shared" si="101"/>
        <v>Entertainment</v>
      </c>
      <c r="AG31" s="776">
        <f>R31*('Historical Growth Assumptions'!U55+1)</f>
        <v>0</v>
      </c>
      <c r="AH31" s="776">
        <f t="shared" si="102"/>
        <v>0</v>
      </c>
      <c r="AI31" s="776">
        <f t="shared" si="67"/>
        <v>0</v>
      </c>
      <c r="AJ31" s="776">
        <f t="shared" si="68"/>
        <v>0</v>
      </c>
      <c r="AK31" s="776">
        <f t="shared" si="69"/>
        <v>0</v>
      </c>
      <c r="AL31" s="776">
        <f t="shared" si="70"/>
        <v>0</v>
      </c>
      <c r="AM31" s="776">
        <f t="shared" si="71"/>
        <v>0</v>
      </c>
      <c r="AN31" s="776">
        <f t="shared" si="72"/>
        <v>0</v>
      </c>
      <c r="AO31" s="776">
        <f t="shared" si="73"/>
        <v>0</v>
      </c>
      <c r="AP31" s="776">
        <f t="shared" si="74"/>
        <v>0</v>
      </c>
      <c r="AQ31" s="776">
        <f t="shared" si="75"/>
        <v>0</v>
      </c>
      <c r="AR31" s="776">
        <f t="shared" si="76"/>
        <v>0</v>
      </c>
      <c r="AS31" s="776">
        <f t="shared" si="103"/>
        <v>0</v>
      </c>
      <c r="AU31" s="777" t="str">
        <f t="shared" si="104"/>
        <v>Entertainment</v>
      </c>
      <c r="AV31" s="776">
        <f>AG31*('Historical Growth Assumptions'!AJ55+1)</f>
        <v>0</v>
      </c>
      <c r="AW31" s="776">
        <f t="shared" si="105"/>
        <v>0</v>
      </c>
      <c r="AX31" s="776">
        <f t="shared" si="77"/>
        <v>0</v>
      </c>
      <c r="AY31" s="776">
        <f t="shared" si="78"/>
        <v>0</v>
      </c>
      <c r="AZ31" s="776">
        <f t="shared" si="79"/>
        <v>0</v>
      </c>
      <c r="BA31" s="776">
        <f t="shared" si="80"/>
        <v>0</v>
      </c>
      <c r="BB31" s="776">
        <f t="shared" si="81"/>
        <v>0</v>
      </c>
      <c r="BC31" s="776">
        <f t="shared" si="82"/>
        <v>0</v>
      </c>
      <c r="BD31" s="776">
        <f t="shared" si="83"/>
        <v>0</v>
      </c>
      <c r="BE31" s="776">
        <f t="shared" si="84"/>
        <v>0</v>
      </c>
      <c r="BF31" s="776">
        <f t="shared" si="85"/>
        <v>0</v>
      </c>
      <c r="BG31" s="776">
        <f t="shared" si="86"/>
        <v>0</v>
      </c>
      <c r="BH31" s="776">
        <f t="shared" si="106"/>
        <v>0</v>
      </c>
      <c r="BJ31" s="777" t="str">
        <f t="shared" si="107"/>
        <v>Entertainment</v>
      </c>
      <c r="BK31" s="776">
        <f>AV31*('Historical Growth Assumptions'!AY55+1)</f>
        <v>0</v>
      </c>
      <c r="BL31" s="776">
        <f t="shared" si="108"/>
        <v>0</v>
      </c>
      <c r="BM31" s="776">
        <f t="shared" si="87"/>
        <v>0</v>
      </c>
      <c r="BN31" s="776">
        <f t="shared" si="88"/>
        <v>0</v>
      </c>
      <c r="BO31" s="776">
        <f t="shared" si="89"/>
        <v>0</v>
      </c>
      <c r="BP31" s="776">
        <f t="shared" si="90"/>
        <v>0</v>
      </c>
      <c r="BQ31" s="776">
        <f t="shared" si="91"/>
        <v>0</v>
      </c>
      <c r="BR31" s="776">
        <f t="shared" si="92"/>
        <v>0</v>
      </c>
      <c r="BS31" s="776">
        <f t="shared" si="93"/>
        <v>0</v>
      </c>
      <c r="BT31" s="776">
        <f t="shared" si="94"/>
        <v>0</v>
      </c>
      <c r="BU31" s="776">
        <f t="shared" si="95"/>
        <v>0</v>
      </c>
      <c r="BV31" s="776">
        <f t="shared" si="96"/>
        <v>0</v>
      </c>
      <c r="BW31" s="776">
        <f t="shared" si="109"/>
        <v>0</v>
      </c>
    </row>
    <row r="32" spans="2:75">
      <c r="B32" s="777" t="str">
        <f>'First View'!B68</f>
        <v>Motor expenses</v>
      </c>
      <c r="C32" s="776">
        <f>('First View'!F68*('Historical Growth Assumptions'!F55+1))/12</f>
        <v>0</v>
      </c>
      <c r="D32" s="776">
        <f t="shared" si="97"/>
        <v>0</v>
      </c>
      <c r="E32" s="776">
        <f t="shared" si="97"/>
        <v>0</v>
      </c>
      <c r="F32" s="776">
        <f t="shared" si="97"/>
        <v>0</v>
      </c>
      <c r="G32" s="776">
        <f t="shared" si="97"/>
        <v>0</v>
      </c>
      <c r="H32" s="776">
        <f t="shared" si="97"/>
        <v>0</v>
      </c>
      <c r="I32" s="776">
        <f t="shared" si="97"/>
        <v>0</v>
      </c>
      <c r="J32" s="776">
        <f t="shared" si="97"/>
        <v>0</v>
      </c>
      <c r="K32" s="776">
        <f t="shared" si="97"/>
        <v>0</v>
      </c>
      <c r="L32" s="776">
        <f t="shared" si="97"/>
        <v>0</v>
      </c>
      <c r="M32" s="776">
        <f t="shared" si="97"/>
        <v>0</v>
      </c>
      <c r="N32" s="776">
        <f t="shared" si="97"/>
        <v>0</v>
      </c>
      <c r="O32" s="776">
        <f t="shared" si="63"/>
        <v>0</v>
      </c>
      <c r="Q32" s="777" t="str">
        <f t="shared" si="98"/>
        <v>Motor expenses</v>
      </c>
      <c r="R32" s="776">
        <f>C32*('Historical Growth Assumptions'!F56+1)</f>
        <v>0</v>
      </c>
      <c r="S32" s="776">
        <f t="shared" ref="S32:AC32" si="113">R32</f>
        <v>0</v>
      </c>
      <c r="T32" s="776">
        <f t="shared" si="113"/>
        <v>0</v>
      </c>
      <c r="U32" s="776">
        <f t="shared" si="113"/>
        <v>0</v>
      </c>
      <c r="V32" s="776">
        <f t="shared" si="113"/>
        <v>0</v>
      </c>
      <c r="W32" s="776">
        <f t="shared" si="113"/>
        <v>0</v>
      </c>
      <c r="X32" s="776">
        <f t="shared" si="113"/>
        <v>0</v>
      </c>
      <c r="Y32" s="776">
        <f t="shared" si="113"/>
        <v>0</v>
      </c>
      <c r="Z32" s="776">
        <f t="shared" si="113"/>
        <v>0</v>
      </c>
      <c r="AA32" s="776">
        <f t="shared" si="113"/>
        <v>0</v>
      </c>
      <c r="AB32" s="776">
        <f t="shared" si="113"/>
        <v>0</v>
      </c>
      <c r="AC32" s="776">
        <f t="shared" si="113"/>
        <v>0</v>
      </c>
      <c r="AD32" s="776">
        <f t="shared" si="100"/>
        <v>0</v>
      </c>
      <c r="AF32" s="777" t="str">
        <f t="shared" si="101"/>
        <v>Motor expenses</v>
      </c>
      <c r="AG32" s="776">
        <f>R32*('Historical Growth Assumptions'!U56+1)</f>
        <v>0</v>
      </c>
      <c r="AH32" s="776">
        <f t="shared" si="102"/>
        <v>0</v>
      </c>
      <c r="AI32" s="776">
        <f t="shared" si="67"/>
        <v>0</v>
      </c>
      <c r="AJ32" s="776">
        <f t="shared" si="68"/>
        <v>0</v>
      </c>
      <c r="AK32" s="776">
        <f t="shared" si="69"/>
        <v>0</v>
      </c>
      <c r="AL32" s="776">
        <f t="shared" si="70"/>
        <v>0</v>
      </c>
      <c r="AM32" s="776">
        <f t="shared" si="71"/>
        <v>0</v>
      </c>
      <c r="AN32" s="776">
        <f t="shared" si="72"/>
        <v>0</v>
      </c>
      <c r="AO32" s="776">
        <f t="shared" si="73"/>
        <v>0</v>
      </c>
      <c r="AP32" s="776">
        <f t="shared" si="74"/>
        <v>0</v>
      </c>
      <c r="AQ32" s="776">
        <f t="shared" si="75"/>
        <v>0</v>
      </c>
      <c r="AR32" s="776">
        <f t="shared" si="76"/>
        <v>0</v>
      </c>
      <c r="AS32" s="776">
        <f t="shared" si="103"/>
        <v>0</v>
      </c>
      <c r="AU32" s="777" t="str">
        <f t="shared" si="104"/>
        <v>Motor expenses</v>
      </c>
      <c r="AV32" s="776">
        <f>AG32*('Historical Growth Assumptions'!AJ56+1)</f>
        <v>0</v>
      </c>
      <c r="AW32" s="776">
        <f t="shared" si="105"/>
        <v>0</v>
      </c>
      <c r="AX32" s="776">
        <f t="shared" si="77"/>
        <v>0</v>
      </c>
      <c r="AY32" s="776">
        <f t="shared" si="78"/>
        <v>0</v>
      </c>
      <c r="AZ32" s="776">
        <f t="shared" si="79"/>
        <v>0</v>
      </c>
      <c r="BA32" s="776">
        <f t="shared" si="80"/>
        <v>0</v>
      </c>
      <c r="BB32" s="776">
        <f t="shared" si="81"/>
        <v>0</v>
      </c>
      <c r="BC32" s="776">
        <f t="shared" si="82"/>
        <v>0</v>
      </c>
      <c r="BD32" s="776">
        <f t="shared" si="83"/>
        <v>0</v>
      </c>
      <c r="BE32" s="776">
        <f t="shared" si="84"/>
        <v>0</v>
      </c>
      <c r="BF32" s="776">
        <f t="shared" si="85"/>
        <v>0</v>
      </c>
      <c r="BG32" s="776">
        <f t="shared" si="86"/>
        <v>0</v>
      </c>
      <c r="BH32" s="776">
        <f t="shared" si="106"/>
        <v>0</v>
      </c>
      <c r="BJ32" s="777" t="str">
        <f t="shared" si="107"/>
        <v>Motor expenses</v>
      </c>
      <c r="BK32" s="776">
        <f>AV32*('Historical Growth Assumptions'!AY56+1)</f>
        <v>0</v>
      </c>
      <c r="BL32" s="776">
        <f t="shared" si="108"/>
        <v>0</v>
      </c>
      <c r="BM32" s="776">
        <f t="shared" si="87"/>
        <v>0</v>
      </c>
      <c r="BN32" s="776">
        <f t="shared" si="88"/>
        <v>0</v>
      </c>
      <c r="BO32" s="776">
        <f t="shared" si="89"/>
        <v>0</v>
      </c>
      <c r="BP32" s="776">
        <f t="shared" si="90"/>
        <v>0</v>
      </c>
      <c r="BQ32" s="776">
        <f t="shared" si="91"/>
        <v>0</v>
      </c>
      <c r="BR32" s="776">
        <f t="shared" si="92"/>
        <v>0</v>
      </c>
      <c r="BS32" s="776">
        <f t="shared" si="93"/>
        <v>0</v>
      </c>
      <c r="BT32" s="776">
        <f t="shared" si="94"/>
        <v>0</v>
      </c>
      <c r="BU32" s="776">
        <f t="shared" si="95"/>
        <v>0</v>
      </c>
      <c r="BV32" s="776">
        <f t="shared" si="96"/>
        <v>0</v>
      </c>
      <c r="BW32" s="776">
        <f t="shared" si="109"/>
        <v>0</v>
      </c>
    </row>
    <row r="33" spans="2:75">
      <c r="B33" s="777" t="str">
        <f>'First View'!B69</f>
        <v>Other staff costs</v>
      </c>
      <c r="C33" s="776">
        <f>('First View'!F69*('Historical Growth Assumptions'!F56+1))/12</f>
        <v>0</v>
      </c>
      <c r="D33" s="776">
        <f t="shared" si="97"/>
        <v>0</v>
      </c>
      <c r="E33" s="776">
        <f t="shared" si="97"/>
        <v>0</v>
      </c>
      <c r="F33" s="776">
        <f t="shared" si="97"/>
        <v>0</v>
      </c>
      <c r="G33" s="776">
        <f t="shared" si="97"/>
        <v>0</v>
      </c>
      <c r="H33" s="776">
        <f t="shared" si="97"/>
        <v>0</v>
      </c>
      <c r="I33" s="776">
        <f t="shared" si="97"/>
        <v>0</v>
      </c>
      <c r="J33" s="776">
        <f t="shared" si="97"/>
        <v>0</v>
      </c>
      <c r="K33" s="776">
        <f t="shared" si="97"/>
        <v>0</v>
      </c>
      <c r="L33" s="776">
        <f t="shared" si="97"/>
        <v>0</v>
      </c>
      <c r="M33" s="776">
        <f t="shared" si="97"/>
        <v>0</v>
      </c>
      <c r="N33" s="776">
        <f t="shared" si="97"/>
        <v>0</v>
      </c>
      <c r="O33" s="776">
        <f t="shared" si="63"/>
        <v>0</v>
      </c>
      <c r="Q33" s="777" t="str">
        <f t="shared" si="98"/>
        <v>Other staff costs</v>
      </c>
      <c r="R33" s="776">
        <f>C33*('Historical Growth Assumptions'!F57+1)</f>
        <v>0</v>
      </c>
      <c r="S33" s="776">
        <f t="shared" ref="S33:AC33" si="114">R33</f>
        <v>0</v>
      </c>
      <c r="T33" s="776">
        <f t="shared" si="114"/>
        <v>0</v>
      </c>
      <c r="U33" s="776">
        <f t="shared" si="114"/>
        <v>0</v>
      </c>
      <c r="V33" s="776">
        <f t="shared" si="114"/>
        <v>0</v>
      </c>
      <c r="W33" s="776">
        <f t="shared" si="114"/>
        <v>0</v>
      </c>
      <c r="X33" s="776">
        <f t="shared" si="114"/>
        <v>0</v>
      </c>
      <c r="Y33" s="776">
        <f t="shared" si="114"/>
        <v>0</v>
      </c>
      <c r="Z33" s="776">
        <f t="shared" si="114"/>
        <v>0</v>
      </c>
      <c r="AA33" s="776">
        <f t="shared" si="114"/>
        <v>0</v>
      </c>
      <c r="AB33" s="776">
        <f t="shared" si="114"/>
        <v>0</v>
      </c>
      <c r="AC33" s="776">
        <f t="shared" si="114"/>
        <v>0</v>
      </c>
      <c r="AD33" s="776">
        <f t="shared" si="100"/>
        <v>0</v>
      </c>
      <c r="AF33" s="777" t="str">
        <f t="shared" si="101"/>
        <v>Other staff costs</v>
      </c>
      <c r="AG33" s="776">
        <f>R33*('Historical Growth Assumptions'!U57+1)</f>
        <v>0</v>
      </c>
      <c r="AH33" s="776">
        <f t="shared" si="102"/>
        <v>0</v>
      </c>
      <c r="AI33" s="776">
        <f t="shared" si="67"/>
        <v>0</v>
      </c>
      <c r="AJ33" s="776">
        <f t="shared" si="68"/>
        <v>0</v>
      </c>
      <c r="AK33" s="776">
        <f t="shared" si="69"/>
        <v>0</v>
      </c>
      <c r="AL33" s="776">
        <f t="shared" si="70"/>
        <v>0</v>
      </c>
      <c r="AM33" s="776">
        <f t="shared" si="71"/>
        <v>0</v>
      </c>
      <c r="AN33" s="776">
        <f t="shared" si="72"/>
        <v>0</v>
      </c>
      <c r="AO33" s="776">
        <f t="shared" si="73"/>
        <v>0</v>
      </c>
      <c r="AP33" s="776">
        <f t="shared" si="74"/>
        <v>0</v>
      </c>
      <c r="AQ33" s="776">
        <f t="shared" si="75"/>
        <v>0</v>
      </c>
      <c r="AR33" s="776">
        <f t="shared" si="76"/>
        <v>0</v>
      </c>
      <c r="AS33" s="776">
        <f t="shared" si="103"/>
        <v>0</v>
      </c>
      <c r="AU33" s="777" t="str">
        <f t="shared" si="104"/>
        <v>Other staff costs</v>
      </c>
      <c r="AV33" s="776">
        <f>AG33*('Historical Growth Assumptions'!AJ57+1)</f>
        <v>0</v>
      </c>
      <c r="AW33" s="776">
        <f t="shared" si="105"/>
        <v>0</v>
      </c>
      <c r="AX33" s="776">
        <f t="shared" si="77"/>
        <v>0</v>
      </c>
      <c r="AY33" s="776">
        <f t="shared" si="78"/>
        <v>0</v>
      </c>
      <c r="AZ33" s="776">
        <f t="shared" si="79"/>
        <v>0</v>
      </c>
      <c r="BA33" s="776">
        <f t="shared" si="80"/>
        <v>0</v>
      </c>
      <c r="BB33" s="776">
        <f t="shared" si="81"/>
        <v>0</v>
      </c>
      <c r="BC33" s="776">
        <f t="shared" si="82"/>
        <v>0</v>
      </c>
      <c r="BD33" s="776">
        <f t="shared" si="83"/>
        <v>0</v>
      </c>
      <c r="BE33" s="776">
        <f t="shared" si="84"/>
        <v>0</v>
      </c>
      <c r="BF33" s="776">
        <f t="shared" si="85"/>
        <v>0</v>
      </c>
      <c r="BG33" s="776">
        <f t="shared" si="86"/>
        <v>0</v>
      </c>
      <c r="BH33" s="776">
        <f t="shared" si="106"/>
        <v>0</v>
      </c>
      <c r="BJ33" s="777" t="str">
        <f t="shared" si="107"/>
        <v>Other staff costs</v>
      </c>
      <c r="BK33" s="776">
        <f>AV33*('Historical Growth Assumptions'!AY57+1)</f>
        <v>0</v>
      </c>
      <c r="BL33" s="776">
        <f t="shared" si="108"/>
        <v>0</v>
      </c>
      <c r="BM33" s="776">
        <f t="shared" si="87"/>
        <v>0</v>
      </c>
      <c r="BN33" s="776">
        <f t="shared" si="88"/>
        <v>0</v>
      </c>
      <c r="BO33" s="776">
        <f t="shared" si="89"/>
        <v>0</v>
      </c>
      <c r="BP33" s="776">
        <f t="shared" si="90"/>
        <v>0</v>
      </c>
      <c r="BQ33" s="776">
        <f t="shared" si="91"/>
        <v>0</v>
      </c>
      <c r="BR33" s="776">
        <f t="shared" si="92"/>
        <v>0</v>
      </c>
      <c r="BS33" s="776">
        <f t="shared" si="93"/>
        <v>0</v>
      </c>
      <c r="BT33" s="776">
        <f t="shared" si="94"/>
        <v>0</v>
      </c>
      <c r="BU33" s="776">
        <f t="shared" si="95"/>
        <v>0</v>
      </c>
      <c r="BV33" s="776">
        <f t="shared" si="96"/>
        <v>0</v>
      </c>
      <c r="BW33" s="776">
        <f t="shared" si="109"/>
        <v>0</v>
      </c>
    </row>
    <row r="34" spans="2:75">
      <c r="B34" s="777" t="str">
        <f>'First View'!B70</f>
        <v>Profit/loss on sale of tangible fixed assets</v>
      </c>
      <c r="C34" s="776">
        <f>('First View'!F70*('Historical Growth Assumptions'!F57+1))/12</f>
        <v>0</v>
      </c>
      <c r="D34" s="776">
        <f t="shared" si="97"/>
        <v>0</v>
      </c>
      <c r="E34" s="776">
        <f t="shared" si="97"/>
        <v>0</v>
      </c>
      <c r="F34" s="776">
        <f t="shared" si="97"/>
        <v>0</v>
      </c>
      <c r="G34" s="776">
        <f t="shared" si="97"/>
        <v>0</v>
      </c>
      <c r="H34" s="776">
        <f t="shared" si="97"/>
        <v>0</v>
      </c>
      <c r="I34" s="776">
        <f t="shared" si="97"/>
        <v>0</v>
      </c>
      <c r="J34" s="776">
        <f t="shared" si="97"/>
        <v>0</v>
      </c>
      <c r="K34" s="776">
        <f t="shared" si="97"/>
        <v>0</v>
      </c>
      <c r="L34" s="776">
        <f t="shared" si="97"/>
        <v>0</v>
      </c>
      <c r="M34" s="776">
        <f t="shared" si="97"/>
        <v>0</v>
      </c>
      <c r="N34" s="776">
        <f t="shared" si="97"/>
        <v>0</v>
      </c>
      <c r="O34" s="776">
        <f t="shared" si="63"/>
        <v>0</v>
      </c>
      <c r="Q34" s="777" t="str">
        <f t="shared" si="98"/>
        <v>Profit/loss on sale of tangible fixed assets</v>
      </c>
      <c r="R34" s="776">
        <f>C34*('Historical Growth Assumptions'!F58+1)</f>
        <v>0</v>
      </c>
      <c r="S34" s="776">
        <f t="shared" ref="S34:AC34" si="115">R34</f>
        <v>0</v>
      </c>
      <c r="T34" s="776">
        <f t="shared" si="115"/>
        <v>0</v>
      </c>
      <c r="U34" s="776">
        <f t="shared" si="115"/>
        <v>0</v>
      </c>
      <c r="V34" s="776">
        <f t="shared" si="115"/>
        <v>0</v>
      </c>
      <c r="W34" s="776">
        <f t="shared" si="115"/>
        <v>0</v>
      </c>
      <c r="X34" s="776">
        <f t="shared" si="115"/>
        <v>0</v>
      </c>
      <c r="Y34" s="776">
        <f t="shared" si="115"/>
        <v>0</v>
      </c>
      <c r="Z34" s="776">
        <f t="shared" si="115"/>
        <v>0</v>
      </c>
      <c r="AA34" s="776">
        <f t="shared" si="115"/>
        <v>0</v>
      </c>
      <c r="AB34" s="776">
        <f t="shared" si="115"/>
        <v>0</v>
      </c>
      <c r="AC34" s="776">
        <f t="shared" si="115"/>
        <v>0</v>
      </c>
      <c r="AD34" s="776">
        <f t="shared" si="100"/>
        <v>0</v>
      </c>
      <c r="AF34" s="777" t="str">
        <f t="shared" si="101"/>
        <v>Profit/loss on sale of tangible fixed assets</v>
      </c>
      <c r="AG34" s="776">
        <f>R34*('Historical Growth Assumptions'!U58+1)</f>
        <v>0</v>
      </c>
      <c r="AH34" s="776">
        <f t="shared" si="102"/>
        <v>0</v>
      </c>
      <c r="AI34" s="776">
        <f t="shared" si="67"/>
        <v>0</v>
      </c>
      <c r="AJ34" s="776">
        <f t="shared" si="68"/>
        <v>0</v>
      </c>
      <c r="AK34" s="776">
        <f t="shared" si="69"/>
        <v>0</v>
      </c>
      <c r="AL34" s="776">
        <f t="shared" si="70"/>
        <v>0</v>
      </c>
      <c r="AM34" s="776">
        <f t="shared" si="71"/>
        <v>0</v>
      </c>
      <c r="AN34" s="776">
        <f t="shared" si="72"/>
        <v>0</v>
      </c>
      <c r="AO34" s="776">
        <f t="shared" si="73"/>
        <v>0</v>
      </c>
      <c r="AP34" s="776">
        <f t="shared" si="74"/>
        <v>0</v>
      </c>
      <c r="AQ34" s="776">
        <f t="shared" si="75"/>
        <v>0</v>
      </c>
      <c r="AR34" s="776">
        <f t="shared" si="76"/>
        <v>0</v>
      </c>
      <c r="AS34" s="776">
        <f t="shared" si="103"/>
        <v>0</v>
      </c>
      <c r="AU34" s="777" t="str">
        <f t="shared" si="104"/>
        <v>Profit/loss on sale of tangible fixed assets</v>
      </c>
      <c r="AV34" s="776">
        <f>AG34*('Historical Growth Assumptions'!AJ58+1)</f>
        <v>0</v>
      </c>
      <c r="AW34" s="776">
        <f t="shared" si="105"/>
        <v>0</v>
      </c>
      <c r="AX34" s="776">
        <f t="shared" si="77"/>
        <v>0</v>
      </c>
      <c r="AY34" s="776">
        <f t="shared" si="78"/>
        <v>0</v>
      </c>
      <c r="AZ34" s="776">
        <f t="shared" si="79"/>
        <v>0</v>
      </c>
      <c r="BA34" s="776">
        <f t="shared" si="80"/>
        <v>0</v>
      </c>
      <c r="BB34" s="776">
        <f t="shared" si="81"/>
        <v>0</v>
      </c>
      <c r="BC34" s="776">
        <f t="shared" si="82"/>
        <v>0</v>
      </c>
      <c r="BD34" s="776">
        <f t="shared" si="83"/>
        <v>0</v>
      </c>
      <c r="BE34" s="776">
        <f t="shared" si="84"/>
        <v>0</v>
      </c>
      <c r="BF34" s="776">
        <f t="shared" si="85"/>
        <v>0</v>
      </c>
      <c r="BG34" s="776">
        <f t="shared" si="86"/>
        <v>0</v>
      </c>
      <c r="BH34" s="776">
        <f t="shared" si="106"/>
        <v>0</v>
      </c>
      <c r="BJ34" s="777" t="str">
        <f t="shared" si="107"/>
        <v>Profit/loss on sale of tangible fixed assets</v>
      </c>
      <c r="BK34" s="776">
        <f>AV34*('Historical Growth Assumptions'!AY58+1)</f>
        <v>0</v>
      </c>
      <c r="BL34" s="776">
        <f t="shared" si="108"/>
        <v>0</v>
      </c>
      <c r="BM34" s="776">
        <f t="shared" si="87"/>
        <v>0</v>
      </c>
      <c r="BN34" s="776">
        <f t="shared" si="88"/>
        <v>0</v>
      </c>
      <c r="BO34" s="776">
        <f t="shared" si="89"/>
        <v>0</v>
      </c>
      <c r="BP34" s="776">
        <f t="shared" si="90"/>
        <v>0</v>
      </c>
      <c r="BQ34" s="776">
        <f t="shared" si="91"/>
        <v>0</v>
      </c>
      <c r="BR34" s="776">
        <f t="shared" si="92"/>
        <v>0</v>
      </c>
      <c r="BS34" s="776">
        <f t="shared" si="93"/>
        <v>0</v>
      </c>
      <c r="BT34" s="776">
        <f t="shared" si="94"/>
        <v>0</v>
      </c>
      <c r="BU34" s="776">
        <f t="shared" si="95"/>
        <v>0</v>
      </c>
      <c r="BV34" s="776">
        <f t="shared" si="96"/>
        <v>0</v>
      </c>
      <c r="BW34" s="776">
        <f t="shared" si="109"/>
        <v>0</v>
      </c>
    </row>
    <row r="35" spans="2:75">
      <c r="B35" s="777" t="str">
        <f>'First View'!B71</f>
        <v>Staff welfare</v>
      </c>
      <c r="C35" s="776">
        <f>('First View'!F71*('Historical Growth Assumptions'!F58+1))/12</f>
        <v>0</v>
      </c>
      <c r="D35" s="776">
        <f t="shared" si="97"/>
        <v>0</v>
      </c>
      <c r="E35" s="776">
        <f t="shared" si="97"/>
        <v>0</v>
      </c>
      <c r="F35" s="776">
        <f t="shared" si="97"/>
        <v>0</v>
      </c>
      <c r="G35" s="776">
        <f t="shared" si="97"/>
        <v>0</v>
      </c>
      <c r="H35" s="776">
        <f t="shared" si="97"/>
        <v>0</v>
      </c>
      <c r="I35" s="776">
        <f t="shared" si="97"/>
        <v>0</v>
      </c>
      <c r="J35" s="776">
        <f t="shared" si="97"/>
        <v>0</v>
      </c>
      <c r="K35" s="776">
        <f t="shared" si="97"/>
        <v>0</v>
      </c>
      <c r="L35" s="776">
        <f t="shared" si="97"/>
        <v>0</v>
      </c>
      <c r="M35" s="776">
        <f t="shared" si="97"/>
        <v>0</v>
      </c>
      <c r="N35" s="776">
        <f t="shared" si="97"/>
        <v>0</v>
      </c>
      <c r="O35" s="776">
        <f t="shared" si="63"/>
        <v>0</v>
      </c>
      <c r="Q35" s="777" t="str">
        <f t="shared" si="98"/>
        <v>Staff welfare</v>
      </c>
      <c r="R35" s="776">
        <f>C35*('Historical Growth Assumptions'!F59+1)</f>
        <v>0</v>
      </c>
      <c r="S35" s="776">
        <f t="shared" ref="S35:AC35" si="116">R35</f>
        <v>0</v>
      </c>
      <c r="T35" s="776">
        <f t="shared" si="116"/>
        <v>0</v>
      </c>
      <c r="U35" s="776">
        <f t="shared" si="116"/>
        <v>0</v>
      </c>
      <c r="V35" s="776">
        <f t="shared" si="116"/>
        <v>0</v>
      </c>
      <c r="W35" s="776">
        <f t="shared" si="116"/>
        <v>0</v>
      </c>
      <c r="X35" s="776">
        <f t="shared" si="116"/>
        <v>0</v>
      </c>
      <c r="Y35" s="776">
        <f t="shared" si="116"/>
        <v>0</v>
      </c>
      <c r="Z35" s="776">
        <f t="shared" si="116"/>
        <v>0</v>
      </c>
      <c r="AA35" s="776">
        <f t="shared" si="116"/>
        <v>0</v>
      </c>
      <c r="AB35" s="776">
        <f t="shared" si="116"/>
        <v>0</v>
      </c>
      <c r="AC35" s="776">
        <f t="shared" si="116"/>
        <v>0</v>
      </c>
      <c r="AD35" s="776">
        <f t="shared" si="100"/>
        <v>0</v>
      </c>
      <c r="AF35" s="777" t="str">
        <f t="shared" si="101"/>
        <v>Staff welfare</v>
      </c>
      <c r="AG35" s="776">
        <f>R35*('Historical Growth Assumptions'!U59+1)</f>
        <v>0</v>
      </c>
      <c r="AH35" s="776">
        <f t="shared" si="102"/>
        <v>0</v>
      </c>
      <c r="AI35" s="776">
        <f t="shared" si="67"/>
        <v>0</v>
      </c>
      <c r="AJ35" s="776">
        <f t="shared" si="68"/>
        <v>0</v>
      </c>
      <c r="AK35" s="776">
        <f t="shared" si="69"/>
        <v>0</v>
      </c>
      <c r="AL35" s="776">
        <f t="shared" si="70"/>
        <v>0</v>
      </c>
      <c r="AM35" s="776">
        <f t="shared" si="71"/>
        <v>0</v>
      </c>
      <c r="AN35" s="776">
        <f t="shared" si="72"/>
        <v>0</v>
      </c>
      <c r="AO35" s="776">
        <f t="shared" si="73"/>
        <v>0</v>
      </c>
      <c r="AP35" s="776">
        <f t="shared" si="74"/>
        <v>0</v>
      </c>
      <c r="AQ35" s="776">
        <f t="shared" si="75"/>
        <v>0</v>
      </c>
      <c r="AR35" s="776">
        <f t="shared" si="76"/>
        <v>0</v>
      </c>
      <c r="AS35" s="776">
        <f t="shared" si="103"/>
        <v>0</v>
      </c>
      <c r="AU35" s="777" t="str">
        <f t="shared" si="104"/>
        <v>Staff welfare</v>
      </c>
      <c r="AV35" s="776">
        <f>AG35*('Historical Growth Assumptions'!AJ59+1)</f>
        <v>0</v>
      </c>
      <c r="AW35" s="776">
        <f t="shared" si="105"/>
        <v>0</v>
      </c>
      <c r="AX35" s="776">
        <f t="shared" si="77"/>
        <v>0</v>
      </c>
      <c r="AY35" s="776">
        <f t="shared" si="78"/>
        <v>0</v>
      </c>
      <c r="AZ35" s="776">
        <f t="shared" si="79"/>
        <v>0</v>
      </c>
      <c r="BA35" s="776">
        <f t="shared" si="80"/>
        <v>0</v>
      </c>
      <c r="BB35" s="776">
        <f t="shared" si="81"/>
        <v>0</v>
      </c>
      <c r="BC35" s="776">
        <f t="shared" si="82"/>
        <v>0</v>
      </c>
      <c r="BD35" s="776">
        <f t="shared" si="83"/>
        <v>0</v>
      </c>
      <c r="BE35" s="776">
        <f t="shared" si="84"/>
        <v>0</v>
      </c>
      <c r="BF35" s="776">
        <f t="shared" si="85"/>
        <v>0</v>
      </c>
      <c r="BG35" s="776">
        <f t="shared" si="86"/>
        <v>0</v>
      </c>
      <c r="BH35" s="776">
        <f t="shared" si="106"/>
        <v>0</v>
      </c>
      <c r="BJ35" s="777" t="str">
        <f t="shared" si="107"/>
        <v>Staff welfare</v>
      </c>
      <c r="BK35" s="776">
        <f>AV35*('Historical Growth Assumptions'!AY59+1)</f>
        <v>0</v>
      </c>
      <c r="BL35" s="776">
        <f t="shared" si="108"/>
        <v>0</v>
      </c>
      <c r="BM35" s="776">
        <f t="shared" si="87"/>
        <v>0</v>
      </c>
      <c r="BN35" s="776">
        <f t="shared" si="88"/>
        <v>0</v>
      </c>
      <c r="BO35" s="776">
        <f t="shared" si="89"/>
        <v>0</v>
      </c>
      <c r="BP35" s="776">
        <f t="shared" si="90"/>
        <v>0</v>
      </c>
      <c r="BQ35" s="776">
        <f t="shared" si="91"/>
        <v>0</v>
      </c>
      <c r="BR35" s="776">
        <f t="shared" si="92"/>
        <v>0</v>
      </c>
      <c r="BS35" s="776">
        <f t="shared" si="93"/>
        <v>0</v>
      </c>
      <c r="BT35" s="776">
        <f t="shared" si="94"/>
        <v>0</v>
      </c>
      <c r="BU35" s="776">
        <f t="shared" si="95"/>
        <v>0</v>
      </c>
      <c r="BV35" s="776">
        <f t="shared" si="96"/>
        <v>0</v>
      </c>
      <c r="BW35" s="776">
        <f t="shared" si="109"/>
        <v>0</v>
      </c>
    </row>
    <row r="36" spans="2:75">
      <c r="B36" s="777" t="str">
        <f>'First View'!B72</f>
        <v>Sundry expenses</v>
      </c>
      <c r="C36" s="776">
        <f>('First View'!F72*('Historical Growth Assumptions'!F59+1))/12</f>
        <v>0</v>
      </c>
      <c r="D36" s="776">
        <f t="shared" si="97"/>
        <v>0</v>
      </c>
      <c r="E36" s="776">
        <f t="shared" si="97"/>
        <v>0</v>
      </c>
      <c r="F36" s="776">
        <f t="shared" si="97"/>
        <v>0</v>
      </c>
      <c r="G36" s="776">
        <f t="shared" si="97"/>
        <v>0</v>
      </c>
      <c r="H36" s="776">
        <f t="shared" si="97"/>
        <v>0</v>
      </c>
      <c r="I36" s="776">
        <f t="shared" si="97"/>
        <v>0</v>
      </c>
      <c r="J36" s="776">
        <f t="shared" si="97"/>
        <v>0</v>
      </c>
      <c r="K36" s="776">
        <f t="shared" si="97"/>
        <v>0</v>
      </c>
      <c r="L36" s="776">
        <f t="shared" si="97"/>
        <v>0</v>
      </c>
      <c r="M36" s="776">
        <f t="shared" si="97"/>
        <v>0</v>
      </c>
      <c r="N36" s="776">
        <f t="shared" si="97"/>
        <v>0</v>
      </c>
      <c r="O36" s="776">
        <f t="shared" si="63"/>
        <v>0</v>
      </c>
      <c r="Q36" s="777" t="str">
        <f t="shared" si="98"/>
        <v>Sundry expenses</v>
      </c>
      <c r="R36" s="776">
        <f>C36*('Historical Growth Assumptions'!F60+1)</f>
        <v>0</v>
      </c>
      <c r="S36" s="776">
        <f t="shared" ref="S36:AC36" si="117">R36</f>
        <v>0</v>
      </c>
      <c r="T36" s="776">
        <f t="shared" si="117"/>
        <v>0</v>
      </c>
      <c r="U36" s="776">
        <f t="shared" si="117"/>
        <v>0</v>
      </c>
      <c r="V36" s="776">
        <f t="shared" si="117"/>
        <v>0</v>
      </c>
      <c r="W36" s="776">
        <f t="shared" si="117"/>
        <v>0</v>
      </c>
      <c r="X36" s="776">
        <f t="shared" si="117"/>
        <v>0</v>
      </c>
      <c r="Y36" s="776">
        <f t="shared" si="117"/>
        <v>0</v>
      </c>
      <c r="Z36" s="776">
        <f t="shared" si="117"/>
        <v>0</v>
      </c>
      <c r="AA36" s="776">
        <f t="shared" si="117"/>
        <v>0</v>
      </c>
      <c r="AB36" s="776">
        <f t="shared" si="117"/>
        <v>0</v>
      </c>
      <c r="AC36" s="776">
        <f t="shared" si="117"/>
        <v>0</v>
      </c>
      <c r="AD36" s="776">
        <f t="shared" si="100"/>
        <v>0</v>
      </c>
      <c r="AF36" s="777" t="str">
        <f t="shared" si="101"/>
        <v>Sundry expenses</v>
      </c>
      <c r="AG36" s="776">
        <f>R36*('Historical Growth Assumptions'!U60+1)</f>
        <v>0</v>
      </c>
      <c r="AH36" s="776">
        <f t="shared" si="102"/>
        <v>0</v>
      </c>
      <c r="AI36" s="776">
        <f t="shared" si="67"/>
        <v>0</v>
      </c>
      <c r="AJ36" s="776">
        <f t="shared" si="68"/>
        <v>0</v>
      </c>
      <c r="AK36" s="776">
        <f t="shared" si="69"/>
        <v>0</v>
      </c>
      <c r="AL36" s="776">
        <f t="shared" si="70"/>
        <v>0</v>
      </c>
      <c r="AM36" s="776">
        <f t="shared" si="71"/>
        <v>0</v>
      </c>
      <c r="AN36" s="776">
        <f t="shared" si="72"/>
        <v>0</v>
      </c>
      <c r="AO36" s="776">
        <f t="shared" si="73"/>
        <v>0</v>
      </c>
      <c r="AP36" s="776">
        <f t="shared" si="74"/>
        <v>0</v>
      </c>
      <c r="AQ36" s="776">
        <f t="shared" si="75"/>
        <v>0</v>
      </c>
      <c r="AR36" s="776">
        <f t="shared" si="76"/>
        <v>0</v>
      </c>
      <c r="AS36" s="776">
        <f t="shared" si="103"/>
        <v>0</v>
      </c>
      <c r="AU36" s="777" t="str">
        <f t="shared" si="104"/>
        <v>Sundry expenses</v>
      </c>
      <c r="AV36" s="776">
        <f>AG36*('Historical Growth Assumptions'!AJ60+1)</f>
        <v>0</v>
      </c>
      <c r="AW36" s="776">
        <f t="shared" si="105"/>
        <v>0</v>
      </c>
      <c r="AX36" s="776">
        <f t="shared" si="77"/>
        <v>0</v>
      </c>
      <c r="AY36" s="776">
        <f t="shared" si="78"/>
        <v>0</v>
      </c>
      <c r="AZ36" s="776">
        <f t="shared" si="79"/>
        <v>0</v>
      </c>
      <c r="BA36" s="776">
        <f t="shared" si="80"/>
        <v>0</v>
      </c>
      <c r="BB36" s="776">
        <f t="shared" si="81"/>
        <v>0</v>
      </c>
      <c r="BC36" s="776">
        <f t="shared" si="82"/>
        <v>0</v>
      </c>
      <c r="BD36" s="776">
        <f t="shared" si="83"/>
        <v>0</v>
      </c>
      <c r="BE36" s="776">
        <f t="shared" si="84"/>
        <v>0</v>
      </c>
      <c r="BF36" s="776">
        <f t="shared" si="85"/>
        <v>0</v>
      </c>
      <c r="BG36" s="776">
        <f t="shared" si="86"/>
        <v>0</v>
      </c>
      <c r="BH36" s="776">
        <f t="shared" si="106"/>
        <v>0</v>
      </c>
      <c r="BJ36" s="777" t="str">
        <f t="shared" si="107"/>
        <v>Sundry expenses</v>
      </c>
      <c r="BK36" s="776">
        <f>AV36*('Historical Growth Assumptions'!AY60+1)</f>
        <v>0</v>
      </c>
      <c r="BL36" s="776">
        <f t="shared" si="108"/>
        <v>0</v>
      </c>
      <c r="BM36" s="776">
        <f t="shared" si="87"/>
        <v>0</v>
      </c>
      <c r="BN36" s="776">
        <f t="shared" si="88"/>
        <v>0</v>
      </c>
      <c r="BO36" s="776">
        <f t="shared" si="89"/>
        <v>0</v>
      </c>
      <c r="BP36" s="776">
        <f t="shared" si="90"/>
        <v>0</v>
      </c>
      <c r="BQ36" s="776">
        <f t="shared" si="91"/>
        <v>0</v>
      </c>
      <c r="BR36" s="776">
        <f t="shared" si="92"/>
        <v>0</v>
      </c>
      <c r="BS36" s="776">
        <f t="shared" si="93"/>
        <v>0</v>
      </c>
      <c r="BT36" s="776">
        <f t="shared" si="94"/>
        <v>0</v>
      </c>
      <c r="BU36" s="776">
        <f t="shared" si="95"/>
        <v>0</v>
      </c>
      <c r="BV36" s="776">
        <f t="shared" si="96"/>
        <v>0</v>
      </c>
      <c r="BW36" s="776">
        <f t="shared" si="109"/>
        <v>0</v>
      </c>
    </row>
    <row r="37" spans="2:75">
      <c r="B37" s="777" t="str">
        <f>'First View'!B73</f>
        <v>Travelling</v>
      </c>
      <c r="C37" s="776">
        <f>('First View'!F73*('Historical Growth Assumptions'!F60+1))/12</f>
        <v>0</v>
      </c>
      <c r="D37" s="776">
        <f t="shared" si="97"/>
        <v>0</v>
      </c>
      <c r="E37" s="776">
        <f t="shared" si="97"/>
        <v>0</v>
      </c>
      <c r="F37" s="776">
        <f t="shared" si="97"/>
        <v>0</v>
      </c>
      <c r="G37" s="776">
        <f t="shared" si="97"/>
        <v>0</v>
      </c>
      <c r="H37" s="776">
        <f t="shared" si="97"/>
        <v>0</v>
      </c>
      <c r="I37" s="776">
        <f t="shared" si="97"/>
        <v>0</v>
      </c>
      <c r="J37" s="776">
        <f t="shared" si="97"/>
        <v>0</v>
      </c>
      <c r="K37" s="776">
        <f t="shared" si="97"/>
        <v>0</v>
      </c>
      <c r="L37" s="776">
        <f t="shared" si="97"/>
        <v>0</v>
      </c>
      <c r="M37" s="776">
        <f t="shared" si="97"/>
        <v>0</v>
      </c>
      <c r="N37" s="776">
        <f t="shared" si="97"/>
        <v>0</v>
      </c>
      <c r="O37" s="776">
        <f t="shared" si="63"/>
        <v>0</v>
      </c>
      <c r="Q37" s="777" t="str">
        <f t="shared" si="98"/>
        <v>Travelling</v>
      </c>
      <c r="R37" s="776">
        <f>C37*('Historical Growth Assumptions'!F61+1)</f>
        <v>0</v>
      </c>
      <c r="S37" s="776">
        <f t="shared" ref="S37:AC46" si="118">R37</f>
        <v>0</v>
      </c>
      <c r="T37" s="776">
        <f t="shared" si="118"/>
        <v>0</v>
      </c>
      <c r="U37" s="776">
        <f t="shared" si="118"/>
        <v>0</v>
      </c>
      <c r="V37" s="776">
        <f t="shared" si="118"/>
        <v>0</v>
      </c>
      <c r="W37" s="776">
        <f t="shared" si="118"/>
        <v>0</v>
      </c>
      <c r="X37" s="776">
        <f t="shared" si="118"/>
        <v>0</v>
      </c>
      <c r="Y37" s="776">
        <f t="shared" si="118"/>
        <v>0</v>
      </c>
      <c r="Z37" s="776">
        <f t="shared" si="118"/>
        <v>0</v>
      </c>
      <c r="AA37" s="776">
        <f t="shared" si="118"/>
        <v>0</v>
      </c>
      <c r="AB37" s="776">
        <f t="shared" si="118"/>
        <v>0</v>
      </c>
      <c r="AC37" s="776">
        <f t="shared" si="118"/>
        <v>0</v>
      </c>
      <c r="AD37" s="776">
        <f t="shared" si="100"/>
        <v>0</v>
      </c>
      <c r="AF37" s="777" t="str">
        <f t="shared" si="101"/>
        <v>Travelling</v>
      </c>
      <c r="AG37" s="776">
        <f>R37*('Historical Growth Assumptions'!U61+1)</f>
        <v>0</v>
      </c>
      <c r="AH37" s="776">
        <f t="shared" si="102"/>
        <v>0</v>
      </c>
      <c r="AI37" s="776">
        <f t="shared" si="67"/>
        <v>0</v>
      </c>
      <c r="AJ37" s="776">
        <f t="shared" si="68"/>
        <v>0</v>
      </c>
      <c r="AK37" s="776">
        <f t="shared" si="69"/>
        <v>0</v>
      </c>
      <c r="AL37" s="776">
        <f t="shared" si="70"/>
        <v>0</v>
      </c>
      <c r="AM37" s="776">
        <f t="shared" si="71"/>
        <v>0</v>
      </c>
      <c r="AN37" s="776">
        <f t="shared" si="72"/>
        <v>0</v>
      </c>
      <c r="AO37" s="776">
        <f t="shared" si="73"/>
        <v>0</v>
      </c>
      <c r="AP37" s="776">
        <f t="shared" si="74"/>
        <v>0</v>
      </c>
      <c r="AQ37" s="776">
        <f t="shared" si="75"/>
        <v>0</v>
      </c>
      <c r="AR37" s="776">
        <f t="shared" si="76"/>
        <v>0</v>
      </c>
      <c r="AS37" s="776">
        <f t="shared" si="103"/>
        <v>0</v>
      </c>
      <c r="AU37" s="777" t="str">
        <f t="shared" si="104"/>
        <v>Travelling</v>
      </c>
      <c r="AV37" s="776">
        <f>AG37*('Historical Growth Assumptions'!AJ61+1)</f>
        <v>0</v>
      </c>
      <c r="AW37" s="776">
        <f t="shared" si="105"/>
        <v>0</v>
      </c>
      <c r="AX37" s="776">
        <f t="shared" si="77"/>
        <v>0</v>
      </c>
      <c r="AY37" s="776">
        <f t="shared" si="78"/>
        <v>0</v>
      </c>
      <c r="AZ37" s="776">
        <f t="shared" si="79"/>
        <v>0</v>
      </c>
      <c r="BA37" s="776">
        <f t="shared" si="80"/>
        <v>0</v>
      </c>
      <c r="BB37" s="776">
        <f t="shared" si="81"/>
        <v>0</v>
      </c>
      <c r="BC37" s="776">
        <f t="shared" si="82"/>
        <v>0</v>
      </c>
      <c r="BD37" s="776">
        <f t="shared" si="83"/>
        <v>0</v>
      </c>
      <c r="BE37" s="776">
        <f t="shared" si="84"/>
        <v>0</v>
      </c>
      <c r="BF37" s="776">
        <f t="shared" si="85"/>
        <v>0</v>
      </c>
      <c r="BG37" s="776">
        <f t="shared" si="86"/>
        <v>0</v>
      </c>
      <c r="BH37" s="776">
        <f t="shared" si="106"/>
        <v>0</v>
      </c>
      <c r="BJ37" s="777" t="str">
        <f t="shared" si="107"/>
        <v>Travelling</v>
      </c>
      <c r="BK37" s="776">
        <f>AV37*('Historical Growth Assumptions'!AY61+1)</f>
        <v>0</v>
      </c>
      <c r="BL37" s="776">
        <f t="shared" si="108"/>
        <v>0</v>
      </c>
      <c r="BM37" s="776">
        <f t="shared" si="87"/>
        <v>0</v>
      </c>
      <c r="BN37" s="776">
        <f t="shared" si="88"/>
        <v>0</v>
      </c>
      <c r="BO37" s="776">
        <f t="shared" si="89"/>
        <v>0</v>
      </c>
      <c r="BP37" s="776">
        <f t="shared" si="90"/>
        <v>0</v>
      </c>
      <c r="BQ37" s="776">
        <f t="shared" si="91"/>
        <v>0</v>
      </c>
      <c r="BR37" s="776">
        <f t="shared" si="92"/>
        <v>0</v>
      </c>
      <c r="BS37" s="776">
        <f t="shared" si="93"/>
        <v>0</v>
      </c>
      <c r="BT37" s="776">
        <f t="shared" si="94"/>
        <v>0</v>
      </c>
      <c r="BU37" s="776">
        <f t="shared" si="95"/>
        <v>0</v>
      </c>
      <c r="BV37" s="776">
        <f t="shared" si="96"/>
        <v>0</v>
      </c>
      <c r="BW37" s="776">
        <f t="shared" si="109"/>
        <v>0</v>
      </c>
    </row>
    <row r="38" spans="2:75">
      <c r="B38" s="824" t="str">
        <f>'First View'!B78</f>
        <v>Depreciation</v>
      </c>
      <c r="C38" s="825"/>
      <c r="D38" s="825"/>
      <c r="E38" s="825"/>
      <c r="F38" s="825"/>
      <c r="G38" s="825"/>
      <c r="H38" s="825"/>
      <c r="I38" s="825"/>
      <c r="J38" s="825"/>
      <c r="K38" s="825"/>
      <c r="L38" s="825"/>
      <c r="M38" s="825"/>
      <c r="N38" s="825"/>
      <c r="O38" s="826"/>
      <c r="Q38" s="824" t="str">
        <f>B38</f>
        <v>Depreciation</v>
      </c>
      <c r="R38" s="825"/>
      <c r="S38" s="825"/>
      <c r="T38" s="825"/>
      <c r="U38" s="825"/>
      <c r="V38" s="825"/>
      <c r="W38" s="825"/>
      <c r="X38" s="825"/>
      <c r="Y38" s="825"/>
      <c r="Z38" s="825"/>
      <c r="AA38" s="825"/>
      <c r="AB38" s="825"/>
      <c r="AC38" s="825"/>
      <c r="AD38" s="826"/>
      <c r="AF38" s="824" t="str">
        <f>Q38</f>
        <v>Depreciation</v>
      </c>
      <c r="AG38" s="825"/>
      <c r="AH38" s="825"/>
      <c r="AI38" s="825"/>
      <c r="AJ38" s="825"/>
      <c r="AK38" s="825"/>
      <c r="AL38" s="825"/>
      <c r="AM38" s="825"/>
      <c r="AN38" s="825"/>
      <c r="AO38" s="825"/>
      <c r="AP38" s="825"/>
      <c r="AQ38" s="825"/>
      <c r="AR38" s="825"/>
      <c r="AS38" s="826"/>
      <c r="AU38" s="824" t="str">
        <f>AF38</f>
        <v>Depreciation</v>
      </c>
      <c r="AV38" s="825"/>
      <c r="AW38" s="825"/>
      <c r="AX38" s="825"/>
      <c r="AY38" s="825"/>
      <c r="AZ38" s="825"/>
      <c r="BA38" s="825"/>
      <c r="BB38" s="825"/>
      <c r="BC38" s="825"/>
      <c r="BD38" s="825"/>
      <c r="BE38" s="825"/>
      <c r="BF38" s="825"/>
      <c r="BG38" s="825"/>
      <c r="BH38" s="826"/>
      <c r="BJ38" s="824" t="str">
        <f>AU38</f>
        <v>Depreciation</v>
      </c>
      <c r="BK38" s="825"/>
      <c r="BL38" s="825"/>
      <c r="BM38" s="825"/>
      <c r="BN38" s="825"/>
      <c r="BO38" s="825"/>
      <c r="BP38" s="825"/>
      <c r="BQ38" s="825"/>
      <c r="BR38" s="825"/>
      <c r="BS38" s="825"/>
      <c r="BT38" s="825"/>
      <c r="BU38" s="825"/>
      <c r="BV38" s="825"/>
      <c r="BW38" s="826"/>
    </row>
    <row r="39" spans="2:75">
      <c r="B39" s="777" t="str">
        <f>'First View'!B79</f>
        <v>Depreciation (uncategorised)</v>
      </c>
      <c r="C39" s="776">
        <f>('First View'!F79*('Historical Growth Assumptions'!F64+1))/12</f>
        <v>0</v>
      </c>
      <c r="D39" s="776">
        <f>C39</f>
        <v>0</v>
      </c>
      <c r="E39" s="776">
        <f t="shared" ref="E39:N39" si="119">D39</f>
        <v>0</v>
      </c>
      <c r="F39" s="776">
        <f t="shared" si="119"/>
        <v>0</v>
      </c>
      <c r="G39" s="776">
        <f t="shared" si="119"/>
        <v>0</v>
      </c>
      <c r="H39" s="776">
        <f t="shared" si="119"/>
        <v>0</v>
      </c>
      <c r="I39" s="776">
        <f t="shared" si="119"/>
        <v>0</v>
      </c>
      <c r="J39" s="776">
        <f t="shared" si="119"/>
        <v>0</v>
      </c>
      <c r="K39" s="776">
        <f t="shared" si="119"/>
        <v>0</v>
      </c>
      <c r="L39" s="776">
        <f t="shared" si="119"/>
        <v>0</v>
      </c>
      <c r="M39" s="776">
        <f t="shared" si="119"/>
        <v>0</v>
      </c>
      <c r="N39" s="776">
        <f t="shared" si="119"/>
        <v>0</v>
      </c>
      <c r="O39" s="776">
        <f>SUM(C39:N39)</f>
        <v>0</v>
      </c>
      <c r="Q39" s="777" t="str">
        <f>B39</f>
        <v>Depreciation (uncategorised)</v>
      </c>
      <c r="R39" s="776">
        <f>C39*('Historical Growth Assumptions'!F63+1)</f>
        <v>0</v>
      </c>
      <c r="S39" s="776">
        <f>R39</f>
        <v>0</v>
      </c>
      <c r="T39" s="776">
        <f t="shared" ref="T39:AD39" si="120">S39</f>
        <v>0</v>
      </c>
      <c r="U39" s="776">
        <f t="shared" si="120"/>
        <v>0</v>
      </c>
      <c r="V39" s="776">
        <f t="shared" si="120"/>
        <v>0</v>
      </c>
      <c r="W39" s="776">
        <f t="shared" si="120"/>
        <v>0</v>
      </c>
      <c r="X39" s="776">
        <f t="shared" si="120"/>
        <v>0</v>
      </c>
      <c r="Y39" s="776">
        <f t="shared" si="120"/>
        <v>0</v>
      </c>
      <c r="Z39" s="776">
        <f t="shared" si="120"/>
        <v>0</v>
      </c>
      <c r="AA39" s="776">
        <f t="shared" si="120"/>
        <v>0</v>
      </c>
      <c r="AB39" s="776">
        <f t="shared" si="120"/>
        <v>0</v>
      </c>
      <c r="AC39" s="776">
        <f t="shared" si="120"/>
        <v>0</v>
      </c>
      <c r="AD39" s="776">
        <f t="shared" si="120"/>
        <v>0</v>
      </c>
      <c r="AF39" s="777" t="str">
        <f>Q39</f>
        <v>Depreciation (uncategorised)</v>
      </c>
      <c r="AG39" s="776">
        <f>R39*('Historical Growth Assumptions'!U63+1)</f>
        <v>0</v>
      </c>
      <c r="AH39" s="776">
        <f>AG39</f>
        <v>0</v>
      </c>
      <c r="AI39" s="776">
        <f t="shared" ref="AI39:AS39" si="121">AH39</f>
        <v>0</v>
      </c>
      <c r="AJ39" s="776">
        <f t="shared" si="121"/>
        <v>0</v>
      </c>
      <c r="AK39" s="776">
        <f t="shared" si="121"/>
        <v>0</v>
      </c>
      <c r="AL39" s="776">
        <f t="shared" si="121"/>
        <v>0</v>
      </c>
      <c r="AM39" s="776">
        <f t="shared" si="121"/>
        <v>0</v>
      </c>
      <c r="AN39" s="776">
        <f t="shared" si="121"/>
        <v>0</v>
      </c>
      <c r="AO39" s="776">
        <f t="shared" si="121"/>
        <v>0</v>
      </c>
      <c r="AP39" s="776">
        <f t="shared" si="121"/>
        <v>0</v>
      </c>
      <c r="AQ39" s="776">
        <f t="shared" si="121"/>
        <v>0</v>
      </c>
      <c r="AR39" s="776">
        <f t="shared" si="121"/>
        <v>0</v>
      </c>
      <c r="AS39" s="776">
        <f t="shared" si="121"/>
        <v>0</v>
      </c>
      <c r="AU39" s="777" t="str">
        <f>AF39</f>
        <v>Depreciation (uncategorised)</v>
      </c>
      <c r="AV39" s="776">
        <f>AG39*('Historical Growth Assumptions'!AJ63+1)</f>
        <v>0</v>
      </c>
      <c r="AW39" s="776">
        <f>AV39</f>
        <v>0</v>
      </c>
      <c r="AX39" s="776">
        <f t="shared" ref="AX39:BH39" si="122">AW39</f>
        <v>0</v>
      </c>
      <c r="AY39" s="776">
        <f t="shared" si="122"/>
        <v>0</v>
      </c>
      <c r="AZ39" s="776">
        <f t="shared" si="122"/>
        <v>0</v>
      </c>
      <c r="BA39" s="776">
        <f t="shared" si="122"/>
        <v>0</v>
      </c>
      <c r="BB39" s="776">
        <f t="shared" si="122"/>
        <v>0</v>
      </c>
      <c r="BC39" s="776">
        <f t="shared" si="122"/>
        <v>0</v>
      </c>
      <c r="BD39" s="776">
        <f t="shared" si="122"/>
        <v>0</v>
      </c>
      <c r="BE39" s="776">
        <f t="shared" si="122"/>
        <v>0</v>
      </c>
      <c r="BF39" s="776">
        <f t="shared" si="122"/>
        <v>0</v>
      </c>
      <c r="BG39" s="776">
        <f t="shared" si="122"/>
        <v>0</v>
      </c>
      <c r="BH39" s="776">
        <f t="shared" si="122"/>
        <v>0</v>
      </c>
      <c r="BJ39" s="777" t="str">
        <f>AU39</f>
        <v>Depreciation (uncategorised)</v>
      </c>
      <c r="BK39" s="776">
        <f>AV39*('Historical Growth Assumptions'!AY63+1)</f>
        <v>0</v>
      </c>
      <c r="BL39" s="776">
        <f>BK39</f>
        <v>0</v>
      </c>
      <c r="BM39" s="776">
        <f t="shared" ref="BM39:BW39" si="123">BL39</f>
        <v>0</v>
      </c>
      <c r="BN39" s="776">
        <f t="shared" si="123"/>
        <v>0</v>
      </c>
      <c r="BO39" s="776">
        <f t="shared" si="123"/>
        <v>0</v>
      </c>
      <c r="BP39" s="776">
        <f t="shared" si="123"/>
        <v>0</v>
      </c>
      <c r="BQ39" s="776">
        <f t="shared" si="123"/>
        <v>0</v>
      </c>
      <c r="BR39" s="776">
        <f t="shared" si="123"/>
        <v>0</v>
      </c>
      <c r="BS39" s="776">
        <f t="shared" si="123"/>
        <v>0</v>
      </c>
      <c r="BT39" s="776">
        <f t="shared" si="123"/>
        <v>0</v>
      </c>
      <c r="BU39" s="776">
        <f t="shared" si="123"/>
        <v>0</v>
      </c>
      <c r="BV39" s="776">
        <f t="shared" si="123"/>
        <v>0</v>
      </c>
      <c r="BW39" s="776">
        <f t="shared" si="123"/>
        <v>0</v>
      </c>
    </row>
    <row r="40" spans="2:75">
      <c r="B40" s="777" t="str">
        <f>'First View'!B80</f>
        <v>Leasehold Improvements</v>
      </c>
      <c r="C40" s="776">
        <f>('First View'!F80*('Historical Growth Assumptions'!F65+1))/12</f>
        <v>0</v>
      </c>
      <c r="D40" s="776">
        <f t="shared" ref="D40:N44" si="124">C40</f>
        <v>0</v>
      </c>
      <c r="E40" s="776">
        <f t="shared" si="124"/>
        <v>0</v>
      </c>
      <c r="F40" s="776">
        <f t="shared" si="124"/>
        <v>0</v>
      </c>
      <c r="G40" s="776">
        <f t="shared" si="124"/>
        <v>0</v>
      </c>
      <c r="H40" s="776">
        <f t="shared" si="124"/>
        <v>0</v>
      </c>
      <c r="I40" s="776">
        <f t="shared" si="124"/>
        <v>0</v>
      </c>
      <c r="J40" s="776">
        <f t="shared" si="124"/>
        <v>0</v>
      </c>
      <c r="K40" s="776">
        <f t="shared" si="124"/>
        <v>0</v>
      </c>
      <c r="L40" s="776">
        <f t="shared" si="124"/>
        <v>0</v>
      </c>
      <c r="M40" s="776">
        <f t="shared" si="124"/>
        <v>0</v>
      </c>
      <c r="N40" s="776">
        <f t="shared" si="124"/>
        <v>0</v>
      </c>
      <c r="O40" s="776">
        <f t="shared" ref="O40:O44" si="125">SUM(C40:N40)</f>
        <v>0</v>
      </c>
      <c r="Q40" s="777" t="str">
        <f t="shared" ref="Q40:Q44" si="126">B40</f>
        <v>Leasehold Improvements</v>
      </c>
      <c r="R40" s="776">
        <f>C40*('Historical Growth Assumptions'!F64+1)</f>
        <v>0</v>
      </c>
      <c r="S40" s="776">
        <f t="shared" ref="S40:AD40" si="127">R40</f>
        <v>0</v>
      </c>
      <c r="T40" s="776">
        <f t="shared" si="127"/>
        <v>0</v>
      </c>
      <c r="U40" s="776">
        <f t="shared" si="127"/>
        <v>0</v>
      </c>
      <c r="V40" s="776">
        <f t="shared" si="127"/>
        <v>0</v>
      </c>
      <c r="W40" s="776">
        <f t="shared" si="127"/>
        <v>0</v>
      </c>
      <c r="X40" s="776">
        <f t="shared" si="127"/>
        <v>0</v>
      </c>
      <c r="Y40" s="776">
        <f t="shared" si="127"/>
        <v>0</v>
      </c>
      <c r="Z40" s="776">
        <f t="shared" si="127"/>
        <v>0</v>
      </c>
      <c r="AA40" s="776">
        <f t="shared" si="127"/>
        <v>0</v>
      </c>
      <c r="AB40" s="776">
        <f t="shared" si="127"/>
        <v>0</v>
      </c>
      <c r="AC40" s="776">
        <f t="shared" si="127"/>
        <v>0</v>
      </c>
      <c r="AD40" s="776">
        <f t="shared" si="127"/>
        <v>0</v>
      </c>
      <c r="AF40" s="777" t="str">
        <f t="shared" ref="AF40:AF44" si="128">Q40</f>
        <v>Leasehold Improvements</v>
      </c>
      <c r="AG40" s="776">
        <f>R40*('Historical Growth Assumptions'!U64+1)</f>
        <v>0</v>
      </c>
      <c r="AH40" s="776">
        <f t="shared" ref="AH40:AS40" si="129">AG40</f>
        <v>0</v>
      </c>
      <c r="AI40" s="776">
        <f t="shared" si="129"/>
        <v>0</v>
      </c>
      <c r="AJ40" s="776">
        <f t="shared" si="129"/>
        <v>0</v>
      </c>
      <c r="AK40" s="776">
        <f t="shared" si="129"/>
        <v>0</v>
      </c>
      <c r="AL40" s="776">
        <f t="shared" si="129"/>
        <v>0</v>
      </c>
      <c r="AM40" s="776">
        <f t="shared" si="129"/>
        <v>0</v>
      </c>
      <c r="AN40" s="776">
        <f t="shared" si="129"/>
        <v>0</v>
      </c>
      <c r="AO40" s="776">
        <f t="shared" si="129"/>
        <v>0</v>
      </c>
      <c r="AP40" s="776">
        <f t="shared" si="129"/>
        <v>0</v>
      </c>
      <c r="AQ40" s="776">
        <f t="shared" si="129"/>
        <v>0</v>
      </c>
      <c r="AR40" s="776">
        <f t="shared" si="129"/>
        <v>0</v>
      </c>
      <c r="AS40" s="776">
        <f t="shared" si="129"/>
        <v>0</v>
      </c>
      <c r="AU40" s="777" t="str">
        <f t="shared" ref="AU40:AU44" si="130">AF40</f>
        <v>Leasehold Improvements</v>
      </c>
      <c r="AV40" s="776">
        <f>AG40*('Historical Growth Assumptions'!AJ64+1)</f>
        <v>0</v>
      </c>
      <c r="AW40" s="776">
        <f t="shared" ref="AW40:BH40" si="131">AV40</f>
        <v>0</v>
      </c>
      <c r="AX40" s="776">
        <f t="shared" si="131"/>
        <v>0</v>
      </c>
      <c r="AY40" s="776">
        <f t="shared" si="131"/>
        <v>0</v>
      </c>
      <c r="AZ40" s="776">
        <f t="shared" si="131"/>
        <v>0</v>
      </c>
      <c r="BA40" s="776">
        <f t="shared" si="131"/>
        <v>0</v>
      </c>
      <c r="BB40" s="776">
        <f t="shared" si="131"/>
        <v>0</v>
      </c>
      <c r="BC40" s="776">
        <f t="shared" si="131"/>
        <v>0</v>
      </c>
      <c r="BD40" s="776">
        <f t="shared" si="131"/>
        <v>0</v>
      </c>
      <c r="BE40" s="776">
        <f t="shared" si="131"/>
        <v>0</v>
      </c>
      <c r="BF40" s="776">
        <f t="shared" si="131"/>
        <v>0</v>
      </c>
      <c r="BG40" s="776">
        <f t="shared" si="131"/>
        <v>0</v>
      </c>
      <c r="BH40" s="776">
        <f t="shared" si="131"/>
        <v>0</v>
      </c>
      <c r="BJ40" s="777" t="str">
        <f t="shared" ref="BJ40:BJ44" si="132">AU40</f>
        <v>Leasehold Improvements</v>
      </c>
      <c r="BK40" s="776">
        <f>AV40*('Historical Growth Assumptions'!AY64+1)</f>
        <v>0</v>
      </c>
      <c r="BL40" s="776">
        <f t="shared" ref="BL40:BW40" si="133">BK40</f>
        <v>0</v>
      </c>
      <c r="BM40" s="776">
        <f t="shared" si="133"/>
        <v>0</v>
      </c>
      <c r="BN40" s="776">
        <f t="shared" si="133"/>
        <v>0</v>
      </c>
      <c r="BO40" s="776">
        <f t="shared" si="133"/>
        <v>0</v>
      </c>
      <c r="BP40" s="776">
        <f t="shared" si="133"/>
        <v>0</v>
      </c>
      <c r="BQ40" s="776">
        <f t="shared" si="133"/>
        <v>0</v>
      </c>
      <c r="BR40" s="776">
        <f t="shared" si="133"/>
        <v>0</v>
      </c>
      <c r="BS40" s="776">
        <f t="shared" si="133"/>
        <v>0</v>
      </c>
      <c r="BT40" s="776">
        <f t="shared" si="133"/>
        <v>0</v>
      </c>
      <c r="BU40" s="776">
        <f t="shared" si="133"/>
        <v>0</v>
      </c>
      <c r="BV40" s="776">
        <f t="shared" si="133"/>
        <v>0</v>
      </c>
      <c r="BW40" s="776">
        <f t="shared" si="133"/>
        <v>0</v>
      </c>
    </row>
    <row r="41" spans="2:75">
      <c r="B41" s="777" t="str">
        <f>'First View'!B81</f>
        <v>Plant &amp; Machinery</v>
      </c>
      <c r="C41" s="776">
        <f>('First View'!F81*('Historical Growth Assumptions'!F66+1))/12</f>
        <v>0</v>
      </c>
      <c r="D41" s="776">
        <f t="shared" si="124"/>
        <v>0</v>
      </c>
      <c r="E41" s="776">
        <f t="shared" si="124"/>
        <v>0</v>
      </c>
      <c r="F41" s="776">
        <f t="shared" si="124"/>
        <v>0</v>
      </c>
      <c r="G41" s="776">
        <f t="shared" si="124"/>
        <v>0</v>
      </c>
      <c r="H41" s="776">
        <f t="shared" si="124"/>
        <v>0</v>
      </c>
      <c r="I41" s="776">
        <f t="shared" si="124"/>
        <v>0</v>
      </c>
      <c r="J41" s="776">
        <f t="shared" si="124"/>
        <v>0</v>
      </c>
      <c r="K41" s="776">
        <f t="shared" si="124"/>
        <v>0</v>
      </c>
      <c r="L41" s="776">
        <f t="shared" si="124"/>
        <v>0</v>
      </c>
      <c r="M41" s="776">
        <f t="shared" si="124"/>
        <v>0</v>
      </c>
      <c r="N41" s="776">
        <f t="shared" si="124"/>
        <v>0</v>
      </c>
      <c r="O41" s="776">
        <f t="shared" si="125"/>
        <v>0</v>
      </c>
      <c r="Q41" s="777" t="str">
        <f t="shared" si="126"/>
        <v>Plant &amp; Machinery</v>
      </c>
      <c r="R41" s="776">
        <f>C41*('Historical Growth Assumptions'!F65+1)</f>
        <v>0</v>
      </c>
      <c r="S41" s="776">
        <f t="shared" ref="S41:AD41" si="134">R41</f>
        <v>0</v>
      </c>
      <c r="T41" s="776">
        <f t="shared" si="134"/>
        <v>0</v>
      </c>
      <c r="U41" s="776">
        <f t="shared" si="134"/>
        <v>0</v>
      </c>
      <c r="V41" s="776">
        <f t="shared" si="134"/>
        <v>0</v>
      </c>
      <c r="W41" s="776">
        <f t="shared" si="134"/>
        <v>0</v>
      </c>
      <c r="X41" s="776">
        <f t="shared" si="134"/>
        <v>0</v>
      </c>
      <c r="Y41" s="776">
        <f t="shared" si="134"/>
        <v>0</v>
      </c>
      <c r="Z41" s="776">
        <f t="shared" si="134"/>
        <v>0</v>
      </c>
      <c r="AA41" s="776">
        <f t="shared" si="134"/>
        <v>0</v>
      </c>
      <c r="AB41" s="776">
        <f t="shared" si="134"/>
        <v>0</v>
      </c>
      <c r="AC41" s="776">
        <f t="shared" si="134"/>
        <v>0</v>
      </c>
      <c r="AD41" s="776">
        <f t="shared" si="134"/>
        <v>0</v>
      </c>
      <c r="AF41" s="777" t="str">
        <f t="shared" si="128"/>
        <v>Plant &amp; Machinery</v>
      </c>
      <c r="AG41" s="776">
        <f>R41*('Historical Growth Assumptions'!U65+1)</f>
        <v>0</v>
      </c>
      <c r="AH41" s="776">
        <f t="shared" ref="AH41:AS41" si="135">AG41</f>
        <v>0</v>
      </c>
      <c r="AI41" s="776">
        <f t="shared" si="135"/>
        <v>0</v>
      </c>
      <c r="AJ41" s="776">
        <f t="shared" si="135"/>
        <v>0</v>
      </c>
      <c r="AK41" s="776">
        <f t="shared" si="135"/>
        <v>0</v>
      </c>
      <c r="AL41" s="776">
        <f t="shared" si="135"/>
        <v>0</v>
      </c>
      <c r="AM41" s="776">
        <f t="shared" si="135"/>
        <v>0</v>
      </c>
      <c r="AN41" s="776">
        <f t="shared" si="135"/>
        <v>0</v>
      </c>
      <c r="AO41" s="776">
        <f t="shared" si="135"/>
        <v>0</v>
      </c>
      <c r="AP41" s="776">
        <f t="shared" si="135"/>
        <v>0</v>
      </c>
      <c r="AQ41" s="776">
        <f t="shared" si="135"/>
        <v>0</v>
      </c>
      <c r="AR41" s="776">
        <f t="shared" si="135"/>
        <v>0</v>
      </c>
      <c r="AS41" s="776">
        <f t="shared" si="135"/>
        <v>0</v>
      </c>
      <c r="AU41" s="777" t="str">
        <f t="shared" si="130"/>
        <v>Plant &amp; Machinery</v>
      </c>
      <c r="AV41" s="776">
        <f>AG41*('Historical Growth Assumptions'!AJ65+1)</f>
        <v>0</v>
      </c>
      <c r="AW41" s="776">
        <f t="shared" ref="AW41:BH41" si="136">AV41</f>
        <v>0</v>
      </c>
      <c r="AX41" s="776">
        <f t="shared" si="136"/>
        <v>0</v>
      </c>
      <c r="AY41" s="776">
        <f t="shared" si="136"/>
        <v>0</v>
      </c>
      <c r="AZ41" s="776">
        <f t="shared" si="136"/>
        <v>0</v>
      </c>
      <c r="BA41" s="776">
        <f t="shared" si="136"/>
        <v>0</v>
      </c>
      <c r="BB41" s="776">
        <f t="shared" si="136"/>
        <v>0</v>
      </c>
      <c r="BC41" s="776">
        <f t="shared" si="136"/>
        <v>0</v>
      </c>
      <c r="BD41" s="776">
        <f t="shared" si="136"/>
        <v>0</v>
      </c>
      <c r="BE41" s="776">
        <f t="shared" si="136"/>
        <v>0</v>
      </c>
      <c r="BF41" s="776">
        <f t="shared" si="136"/>
        <v>0</v>
      </c>
      <c r="BG41" s="776">
        <f t="shared" si="136"/>
        <v>0</v>
      </c>
      <c r="BH41" s="776">
        <f t="shared" si="136"/>
        <v>0</v>
      </c>
      <c r="BJ41" s="777" t="str">
        <f t="shared" si="132"/>
        <v>Plant &amp; Machinery</v>
      </c>
      <c r="BK41" s="776">
        <f>AV41*('Historical Growth Assumptions'!AY65+1)</f>
        <v>0</v>
      </c>
      <c r="BL41" s="776">
        <f t="shared" ref="BL41:BW41" si="137">BK41</f>
        <v>0</v>
      </c>
      <c r="BM41" s="776">
        <f t="shared" si="137"/>
        <v>0</v>
      </c>
      <c r="BN41" s="776">
        <f t="shared" si="137"/>
        <v>0</v>
      </c>
      <c r="BO41" s="776">
        <f t="shared" si="137"/>
        <v>0</v>
      </c>
      <c r="BP41" s="776">
        <f t="shared" si="137"/>
        <v>0</v>
      </c>
      <c r="BQ41" s="776">
        <f t="shared" si="137"/>
        <v>0</v>
      </c>
      <c r="BR41" s="776">
        <f t="shared" si="137"/>
        <v>0</v>
      </c>
      <c r="BS41" s="776">
        <f t="shared" si="137"/>
        <v>0</v>
      </c>
      <c r="BT41" s="776">
        <f t="shared" si="137"/>
        <v>0</v>
      </c>
      <c r="BU41" s="776">
        <f t="shared" si="137"/>
        <v>0</v>
      </c>
      <c r="BV41" s="776">
        <f t="shared" si="137"/>
        <v>0</v>
      </c>
      <c r="BW41" s="776">
        <f t="shared" si="137"/>
        <v>0</v>
      </c>
    </row>
    <row r="42" spans="2:75">
      <c r="B42" s="777" t="str">
        <f>'First View'!B82</f>
        <v>Fixtures and Fittings</v>
      </c>
      <c r="C42" s="776">
        <f>('First View'!F82*('Historical Growth Assumptions'!F67+1))/12</f>
        <v>0</v>
      </c>
      <c r="D42" s="776">
        <f t="shared" si="124"/>
        <v>0</v>
      </c>
      <c r="E42" s="776">
        <f t="shared" si="124"/>
        <v>0</v>
      </c>
      <c r="F42" s="776">
        <f t="shared" si="124"/>
        <v>0</v>
      </c>
      <c r="G42" s="776">
        <f t="shared" si="124"/>
        <v>0</v>
      </c>
      <c r="H42" s="776">
        <f t="shared" si="124"/>
        <v>0</v>
      </c>
      <c r="I42" s="776">
        <f t="shared" si="124"/>
        <v>0</v>
      </c>
      <c r="J42" s="776">
        <f t="shared" si="124"/>
        <v>0</v>
      </c>
      <c r="K42" s="776">
        <f t="shared" si="124"/>
        <v>0</v>
      </c>
      <c r="L42" s="776">
        <f t="shared" si="124"/>
        <v>0</v>
      </c>
      <c r="M42" s="776">
        <f t="shared" si="124"/>
        <v>0</v>
      </c>
      <c r="N42" s="776">
        <f t="shared" si="124"/>
        <v>0</v>
      </c>
      <c r="O42" s="776">
        <f t="shared" si="125"/>
        <v>0</v>
      </c>
      <c r="Q42" s="777" t="str">
        <f t="shared" si="126"/>
        <v>Fixtures and Fittings</v>
      </c>
      <c r="R42" s="776">
        <f>C42*('Historical Growth Assumptions'!F66+1)</f>
        <v>0</v>
      </c>
      <c r="S42" s="776">
        <f t="shared" ref="S42:AD42" si="138">R42</f>
        <v>0</v>
      </c>
      <c r="T42" s="776">
        <f t="shared" si="138"/>
        <v>0</v>
      </c>
      <c r="U42" s="776">
        <f t="shared" si="138"/>
        <v>0</v>
      </c>
      <c r="V42" s="776">
        <f t="shared" si="138"/>
        <v>0</v>
      </c>
      <c r="W42" s="776">
        <f t="shared" si="138"/>
        <v>0</v>
      </c>
      <c r="X42" s="776">
        <f t="shared" si="138"/>
        <v>0</v>
      </c>
      <c r="Y42" s="776">
        <f t="shared" si="138"/>
        <v>0</v>
      </c>
      <c r="Z42" s="776">
        <f t="shared" si="138"/>
        <v>0</v>
      </c>
      <c r="AA42" s="776">
        <f t="shared" si="138"/>
        <v>0</v>
      </c>
      <c r="AB42" s="776">
        <f t="shared" si="138"/>
        <v>0</v>
      </c>
      <c r="AC42" s="776">
        <f t="shared" si="138"/>
        <v>0</v>
      </c>
      <c r="AD42" s="776">
        <f t="shared" si="138"/>
        <v>0</v>
      </c>
      <c r="AF42" s="777" t="str">
        <f t="shared" si="128"/>
        <v>Fixtures and Fittings</v>
      </c>
      <c r="AG42" s="776">
        <f>R42*('Historical Growth Assumptions'!U66+1)</f>
        <v>0</v>
      </c>
      <c r="AH42" s="776">
        <f t="shared" ref="AH42:AS42" si="139">AG42</f>
        <v>0</v>
      </c>
      <c r="AI42" s="776">
        <f t="shared" si="139"/>
        <v>0</v>
      </c>
      <c r="AJ42" s="776">
        <f t="shared" si="139"/>
        <v>0</v>
      </c>
      <c r="AK42" s="776">
        <f t="shared" si="139"/>
        <v>0</v>
      </c>
      <c r="AL42" s="776">
        <f t="shared" si="139"/>
        <v>0</v>
      </c>
      <c r="AM42" s="776">
        <f t="shared" si="139"/>
        <v>0</v>
      </c>
      <c r="AN42" s="776">
        <f t="shared" si="139"/>
        <v>0</v>
      </c>
      <c r="AO42" s="776">
        <f t="shared" si="139"/>
        <v>0</v>
      </c>
      <c r="AP42" s="776">
        <f t="shared" si="139"/>
        <v>0</v>
      </c>
      <c r="AQ42" s="776">
        <f t="shared" si="139"/>
        <v>0</v>
      </c>
      <c r="AR42" s="776">
        <f t="shared" si="139"/>
        <v>0</v>
      </c>
      <c r="AS42" s="776">
        <f t="shared" si="139"/>
        <v>0</v>
      </c>
      <c r="AU42" s="777" t="str">
        <f t="shared" si="130"/>
        <v>Fixtures and Fittings</v>
      </c>
      <c r="AV42" s="776">
        <f>AG42*('Historical Growth Assumptions'!AJ66+1)</f>
        <v>0</v>
      </c>
      <c r="AW42" s="776">
        <f t="shared" ref="AW42:BH42" si="140">AV42</f>
        <v>0</v>
      </c>
      <c r="AX42" s="776">
        <f t="shared" si="140"/>
        <v>0</v>
      </c>
      <c r="AY42" s="776">
        <f t="shared" si="140"/>
        <v>0</v>
      </c>
      <c r="AZ42" s="776">
        <f t="shared" si="140"/>
        <v>0</v>
      </c>
      <c r="BA42" s="776">
        <f t="shared" si="140"/>
        <v>0</v>
      </c>
      <c r="BB42" s="776">
        <f t="shared" si="140"/>
        <v>0</v>
      </c>
      <c r="BC42" s="776">
        <f t="shared" si="140"/>
        <v>0</v>
      </c>
      <c r="BD42" s="776">
        <f t="shared" si="140"/>
        <v>0</v>
      </c>
      <c r="BE42" s="776">
        <f t="shared" si="140"/>
        <v>0</v>
      </c>
      <c r="BF42" s="776">
        <f t="shared" si="140"/>
        <v>0</v>
      </c>
      <c r="BG42" s="776">
        <f t="shared" si="140"/>
        <v>0</v>
      </c>
      <c r="BH42" s="776">
        <f t="shared" si="140"/>
        <v>0</v>
      </c>
      <c r="BJ42" s="777" t="str">
        <f t="shared" si="132"/>
        <v>Fixtures and Fittings</v>
      </c>
      <c r="BK42" s="776">
        <f>AV42*('Historical Growth Assumptions'!AY66+1)</f>
        <v>0</v>
      </c>
      <c r="BL42" s="776">
        <f t="shared" ref="BL42:BW42" si="141">BK42</f>
        <v>0</v>
      </c>
      <c r="BM42" s="776">
        <f t="shared" si="141"/>
        <v>0</v>
      </c>
      <c r="BN42" s="776">
        <f t="shared" si="141"/>
        <v>0</v>
      </c>
      <c r="BO42" s="776">
        <f t="shared" si="141"/>
        <v>0</v>
      </c>
      <c r="BP42" s="776">
        <f t="shared" si="141"/>
        <v>0</v>
      </c>
      <c r="BQ42" s="776">
        <f t="shared" si="141"/>
        <v>0</v>
      </c>
      <c r="BR42" s="776">
        <f t="shared" si="141"/>
        <v>0</v>
      </c>
      <c r="BS42" s="776">
        <f t="shared" si="141"/>
        <v>0</v>
      </c>
      <c r="BT42" s="776">
        <f t="shared" si="141"/>
        <v>0</v>
      </c>
      <c r="BU42" s="776">
        <f t="shared" si="141"/>
        <v>0</v>
      </c>
      <c r="BV42" s="776">
        <f t="shared" si="141"/>
        <v>0</v>
      </c>
      <c r="BW42" s="776">
        <f t="shared" si="141"/>
        <v>0</v>
      </c>
    </row>
    <row r="43" spans="2:75">
      <c r="B43" s="777" t="str">
        <f>'First View'!B83</f>
        <v>Motor Vehicles</v>
      </c>
      <c r="C43" s="776">
        <f>('First View'!F83*('Historical Growth Assumptions'!F68+1))/12</f>
        <v>0</v>
      </c>
      <c r="D43" s="776">
        <f t="shared" si="124"/>
        <v>0</v>
      </c>
      <c r="E43" s="776">
        <f t="shared" si="124"/>
        <v>0</v>
      </c>
      <c r="F43" s="776">
        <f t="shared" si="124"/>
        <v>0</v>
      </c>
      <c r="G43" s="776">
        <f t="shared" si="124"/>
        <v>0</v>
      </c>
      <c r="H43" s="776">
        <f t="shared" si="124"/>
        <v>0</v>
      </c>
      <c r="I43" s="776">
        <f t="shared" si="124"/>
        <v>0</v>
      </c>
      <c r="J43" s="776">
        <f t="shared" si="124"/>
        <v>0</v>
      </c>
      <c r="K43" s="776">
        <f t="shared" si="124"/>
        <v>0</v>
      </c>
      <c r="L43" s="776">
        <f t="shared" si="124"/>
        <v>0</v>
      </c>
      <c r="M43" s="776">
        <f t="shared" si="124"/>
        <v>0</v>
      </c>
      <c r="N43" s="776">
        <f t="shared" si="124"/>
        <v>0</v>
      </c>
      <c r="O43" s="776">
        <f t="shared" si="125"/>
        <v>0</v>
      </c>
      <c r="Q43" s="777" t="str">
        <f t="shared" si="126"/>
        <v>Motor Vehicles</v>
      </c>
      <c r="R43" s="776">
        <f>C43*('Historical Growth Assumptions'!F67+1)</f>
        <v>0</v>
      </c>
      <c r="S43" s="776">
        <f t="shared" ref="S43:AD43" si="142">R43</f>
        <v>0</v>
      </c>
      <c r="T43" s="776">
        <f t="shared" si="142"/>
        <v>0</v>
      </c>
      <c r="U43" s="776">
        <f t="shared" si="142"/>
        <v>0</v>
      </c>
      <c r="V43" s="776">
        <f t="shared" si="142"/>
        <v>0</v>
      </c>
      <c r="W43" s="776">
        <f t="shared" si="142"/>
        <v>0</v>
      </c>
      <c r="X43" s="776">
        <f t="shared" si="142"/>
        <v>0</v>
      </c>
      <c r="Y43" s="776">
        <f t="shared" si="142"/>
        <v>0</v>
      </c>
      <c r="Z43" s="776">
        <f t="shared" si="142"/>
        <v>0</v>
      </c>
      <c r="AA43" s="776">
        <f t="shared" si="142"/>
        <v>0</v>
      </c>
      <c r="AB43" s="776">
        <f t="shared" si="142"/>
        <v>0</v>
      </c>
      <c r="AC43" s="776">
        <f t="shared" si="142"/>
        <v>0</v>
      </c>
      <c r="AD43" s="776">
        <f t="shared" si="142"/>
        <v>0</v>
      </c>
      <c r="AF43" s="777" t="str">
        <f t="shared" si="128"/>
        <v>Motor Vehicles</v>
      </c>
      <c r="AG43" s="776">
        <f>R43*('Historical Growth Assumptions'!U67+1)</f>
        <v>0</v>
      </c>
      <c r="AH43" s="776">
        <f t="shared" ref="AH43:AS43" si="143">AG43</f>
        <v>0</v>
      </c>
      <c r="AI43" s="776">
        <f t="shared" si="143"/>
        <v>0</v>
      </c>
      <c r="AJ43" s="776">
        <f t="shared" si="143"/>
        <v>0</v>
      </c>
      <c r="AK43" s="776">
        <f t="shared" si="143"/>
        <v>0</v>
      </c>
      <c r="AL43" s="776">
        <f t="shared" si="143"/>
        <v>0</v>
      </c>
      <c r="AM43" s="776">
        <f t="shared" si="143"/>
        <v>0</v>
      </c>
      <c r="AN43" s="776">
        <f t="shared" si="143"/>
        <v>0</v>
      </c>
      <c r="AO43" s="776">
        <f t="shared" si="143"/>
        <v>0</v>
      </c>
      <c r="AP43" s="776">
        <f t="shared" si="143"/>
        <v>0</v>
      </c>
      <c r="AQ43" s="776">
        <f t="shared" si="143"/>
        <v>0</v>
      </c>
      <c r="AR43" s="776">
        <f t="shared" si="143"/>
        <v>0</v>
      </c>
      <c r="AS43" s="776">
        <f t="shared" si="143"/>
        <v>0</v>
      </c>
      <c r="AU43" s="777" t="str">
        <f t="shared" si="130"/>
        <v>Motor Vehicles</v>
      </c>
      <c r="AV43" s="776">
        <f>AG43*('Historical Growth Assumptions'!AJ67+1)</f>
        <v>0</v>
      </c>
      <c r="AW43" s="776">
        <f t="shared" ref="AW43:BH43" si="144">AV43</f>
        <v>0</v>
      </c>
      <c r="AX43" s="776">
        <f t="shared" si="144"/>
        <v>0</v>
      </c>
      <c r="AY43" s="776">
        <f t="shared" si="144"/>
        <v>0</v>
      </c>
      <c r="AZ43" s="776">
        <f t="shared" si="144"/>
        <v>0</v>
      </c>
      <c r="BA43" s="776">
        <f t="shared" si="144"/>
        <v>0</v>
      </c>
      <c r="BB43" s="776">
        <f t="shared" si="144"/>
        <v>0</v>
      </c>
      <c r="BC43" s="776">
        <f t="shared" si="144"/>
        <v>0</v>
      </c>
      <c r="BD43" s="776">
        <f t="shared" si="144"/>
        <v>0</v>
      </c>
      <c r="BE43" s="776">
        <f t="shared" si="144"/>
        <v>0</v>
      </c>
      <c r="BF43" s="776">
        <f t="shared" si="144"/>
        <v>0</v>
      </c>
      <c r="BG43" s="776">
        <f t="shared" si="144"/>
        <v>0</v>
      </c>
      <c r="BH43" s="776">
        <f t="shared" si="144"/>
        <v>0</v>
      </c>
      <c r="BJ43" s="777" t="str">
        <f t="shared" si="132"/>
        <v>Motor Vehicles</v>
      </c>
      <c r="BK43" s="776">
        <f>AV43*('Historical Growth Assumptions'!AY67+1)</f>
        <v>0</v>
      </c>
      <c r="BL43" s="776">
        <f t="shared" ref="BL43:BW43" si="145">BK43</f>
        <v>0</v>
      </c>
      <c r="BM43" s="776">
        <f t="shared" si="145"/>
        <v>0</v>
      </c>
      <c r="BN43" s="776">
        <f t="shared" si="145"/>
        <v>0</v>
      </c>
      <c r="BO43" s="776">
        <f t="shared" si="145"/>
        <v>0</v>
      </c>
      <c r="BP43" s="776">
        <f t="shared" si="145"/>
        <v>0</v>
      </c>
      <c r="BQ43" s="776">
        <f t="shared" si="145"/>
        <v>0</v>
      </c>
      <c r="BR43" s="776">
        <f t="shared" si="145"/>
        <v>0</v>
      </c>
      <c r="BS43" s="776">
        <f t="shared" si="145"/>
        <v>0</v>
      </c>
      <c r="BT43" s="776">
        <f t="shared" si="145"/>
        <v>0</v>
      </c>
      <c r="BU43" s="776">
        <f t="shared" si="145"/>
        <v>0</v>
      </c>
      <c r="BV43" s="776">
        <f t="shared" si="145"/>
        <v>0</v>
      </c>
      <c r="BW43" s="776">
        <f t="shared" si="145"/>
        <v>0</v>
      </c>
    </row>
    <row r="44" spans="2:75">
      <c r="B44" s="777" t="str">
        <f>'First View'!B84</f>
        <v>Computer Equipment</v>
      </c>
      <c r="C44" s="776">
        <f>('First View'!F84*('Historical Growth Assumptions'!F69+1))/12</f>
        <v>0</v>
      </c>
      <c r="D44" s="776">
        <f t="shared" si="124"/>
        <v>0</v>
      </c>
      <c r="E44" s="776">
        <f t="shared" si="124"/>
        <v>0</v>
      </c>
      <c r="F44" s="776">
        <f t="shared" si="124"/>
        <v>0</v>
      </c>
      <c r="G44" s="776">
        <f t="shared" si="124"/>
        <v>0</v>
      </c>
      <c r="H44" s="776">
        <f t="shared" si="124"/>
        <v>0</v>
      </c>
      <c r="I44" s="776">
        <f t="shared" si="124"/>
        <v>0</v>
      </c>
      <c r="J44" s="776">
        <f t="shared" si="124"/>
        <v>0</v>
      </c>
      <c r="K44" s="776">
        <f t="shared" si="124"/>
        <v>0</v>
      </c>
      <c r="L44" s="776">
        <f t="shared" si="124"/>
        <v>0</v>
      </c>
      <c r="M44" s="776">
        <f t="shared" si="124"/>
        <v>0</v>
      </c>
      <c r="N44" s="776">
        <f t="shared" si="124"/>
        <v>0</v>
      </c>
      <c r="O44" s="776">
        <f t="shared" si="125"/>
        <v>0</v>
      </c>
      <c r="Q44" s="777" t="str">
        <f t="shared" si="126"/>
        <v>Computer Equipment</v>
      </c>
      <c r="R44" s="776">
        <f>C44*('Historical Growth Assumptions'!F68+1)</f>
        <v>0</v>
      </c>
      <c r="S44" s="776">
        <f t="shared" ref="S44:AD44" si="146">R44</f>
        <v>0</v>
      </c>
      <c r="T44" s="776">
        <f t="shared" si="146"/>
        <v>0</v>
      </c>
      <c r="U44" s="776">
        <f t="shared" si="146"/>
        <v>0</v>
      </c>
      <c r="V44" s="776">
        <f t="shared" si="146"/>
        <v>0</v>
      </c>
      <c r="W44" s="776">
        <f t="shared" si="146"/>
        <v>0</v>
      </c>
      <c r="X44" s="776">
        <f t="shared" si="146"/>
        <v>0</v>
      </c>
      <c r="Y44" s="776">
        <f t="shared" si="146"/>
        <v>0</v>
      </c>
      <c r="Z44" s="776">
        <f t="shared" si="146"/>
        <v>0</v>
      </c>
      <c r="AA44" s="776">
        <f t="shared" si="146"/>
        <v>0</v>
      </c>
      <c r="AB44" s="776">
        <f t="shared" si="146"/>
        <v>0</v>
      </c>
      <c r="AC44" s="776">
        <f t="shared" si="146"/>
        <v>0</v>
      </c>
      <c r="AD44" s="776">
        <f t="shared" si="146"/>
        <v>0</v>
      </c>
      <c r="AF44" s="777" t="str">
        <f t="shared" si="128"/>
        <v>Computer Equipment</v>
      </c>
      <c r="AG44" s="776">
        <f>R44*('Historical Growth Assumptions'!U68+1)</f>
        <v>0</v>
      </c>
      <c r="AH44" s="776">
        <f t="shared" ref="AH44:AS44" si="147">AG44</f>
        <v>0</v>
      </c>
      <c r="AI44" s="776">
        <f t="shared" si="147"/>
        <v>0</v>
      </c>
      <c r="AJ44" s="776">
        <f t="shared" si="147"/>
        <v>0</v>
      </c>
      <c r="AK44" s="776">
        <f t="shared" si="147"/>
        <v>0</v>
      </c>
      <c r="AL44" s="776">
        <f t="shared" si="147"/>
        <v>0</v>
      </c>
      <c r="AM44" s="776">
        <f t="shared" si="147"/>
        <v>0</v>
      </c>
      <c r="AN44" s="776">
        <f t="shared" si="147"/>
        <v>0</v>
      </c>
      <c r="AO44" s="776">
        <f t="shared" si="147"/>
        <v>0</v>
      </c>
      <c r="AP44" s="776">
        <f t="shared" si="147"/>
        <v>0</v>
      </c>
      <c r="AQ44" s="776">
        <f t="shared" si="147"/>
        <v>0</v>
      </c>
      <c r="AR44" s="776">
        <f t="shared" si="147"/>
        <v>0</v>
      </c>
      <c r="AS44" s="776">
        <f t="shared" si="147"/>
        <v>0</v>
      </c>
      <c r="AU44" s="777" t="str">
        <f t="shared" si="130"/>
        <v>Computer Equipment</v>
      </c>
      <c r="AV44" s="776">
        <f>AG44*('Historical Growth Assumptions'!AJ68+1)</f>
        <v>0</v>
      </c>
      <c r="AW44" s="776">
        <f t="shared" ref="AW44:BH44" si="148">AV44</f>
        <v>0</v>
      </c>
      <c r="AX44" s="776">
        <f t="shared" si="148"/>
        <v>0</v>
      </c>
      <c r="AY44" s="776">
        <f t="shared" si="148"/>
        <v>0</v>
      </c>
      <c r="AZ44" s="776">
        <f t="shared" si="148"/>
        <v>0</v>
      </c>
      <c r="BA44" s="776">
        <f t="shared" si="148"/>
        <v>0</v>
      </c>
      <c r="BB44" s="776">
        <f t="shared" si="148"/>
        <v>0</v>
      </c>
      <c r="BC44" s="776">
        <f t="shared" si="148"/>
        <v>0</v>
      </c>
      <c r="BD44" s="776">
        <f t="shared" si="148"/>
        <v>0</v>
      </c>
      <c r="BE44" s="776">
        <f t="shared" si="148"/>
        <v>0</v>
      </c>
      <c r="BF44" s="776">
        <f t="shared" si="148"/>
        <v>0</v>
      </c>
      <c r="BG44" s="776">
        <f t="shared" si="148"/>
        <v>0</v>
      </c>
      <c r="BH44" s="776">
        <f t="shared" si="148"/>
        <v>0</v>
      </c>
      <c r="BJ44" s="777" t="str">
        <f t="shared" si="132"/>
        <v>Computer Equipment</v>
      </c>
      <c r="BK44" s="776">
        <f>AV44*('Historical Growth Assumptions'!AY68+1)</f>
        <v>0</v>
      </c>
      <c r="BL44" s="776">
        <f t="shared" ref="BL44:BW44" si="149">BK44</f>
        <v>0</v>
      </c>
      <c r="BM44" s="776">
        <f t="shared" si="149"/>
        <v>0</v>
      </c>
      <c r="BN44" s="776">
        <f t="shared" si="149"/>
        <v>0</v>
      </c>
      <c r="BO44" s="776">
        <f t="shared" si="149"/>
        <v>0</v>
      </c>
      <c r="BP44" s="776">
        <f t="shared" si="149"/>
        <v>0</v>
      </c>
      <c r="BQ44" s="776">
        <f t="shared" si="149"/>
        <v>0</v>
      </c>
      <c r="BR44" s="776">
        <f t="shared" si="149"/>
        <v>0</v>
      </c>
      <c r="BS44" s="776">
        <f t="shared" si="149"/>
        <v>0</v>
      </c>
      <c r="BT44" s="776">
        <f t="shared" si="149"/>
        <v>0</v>
      </c>
      <c r="BU44" s="776">
        <f t="shared" si="149"/>
        <v>0</v>
      </c>
      <c r="BV44" s="776">
        <f t="shared" si="149"/>
        <v>0</v>
      </c>
      <c r="BW44" s="776">
        <f t="shared" si="149"/>
        <v>0</v>
      </c>
    </row>
    <row r="45" spans="2:75">
      <c r="B45" s="824" t="str">
        <f>'First View'!B87</f>
        <v>Finance costs</v>
      </c>
      <c r="C45" s="825">
        <f>R46</f>
        <v>0</v>
      </c>
      <c r="D45" s="825">
        <f t="shared" ref="D45:N46" si="150">C45</f>
        <v>0</v>
      </c>
      <c r="E45" s="825">
        <f t="shared" si="150"/>
        <v>0</v>
      </c>
      <c r="F45" s="825">
        <f t="shared" si="150"/>
        <v>0</v>
      </c>
      <c r="G45" s="825">
        <f t="shared" si="150"/>
        <v>0</v>
      </c>
      <c r="H45" s="825">
        <f t="shared" si="150"/>
        <v>0</v>
      </c>
      <c r="I45" s="825">
        <f t="shared" si="150"/>
        <v>0</v>
      </c>
      <c r="J45" s="825">
        <f t="shared" si="150"/>
        <v>0</v>
      </c>
      <c r="K45" s="825">
        <f t="shared" si="150"/>
        <v>0</v>
      </c>
      <c r="L45" s="825">
        <f t="shared" si="150"/>
        <v>0</v>
      </c>
      <c r="M45" s="825">
        <f t="shared" si="150"/>
        <v>0</v>
      </c>
      <c r="N45" s="825">
        <f t="shared" si="150"/>
        <v>0</v>
      </c>
      <c r="O45" s="826">
        <f t="shared" si="63"/>
        <v>0</v>
      </c>
      <c r="Q45" s="824" t="str">
        <f>B45</f>
        <v>Finance costs</v>
      </c>
      <c r="R45" s="825">
        <f>AG46</f>
        <v>0</v>
      </c>
      <c r="S45" s="825">
        <f t="shared" si="118"/>
        <v>0</v>
      </c>
      <c r="T45" s="825">
        <f t="shared" si="118"/>
        <v>0</v>
      </c>
      <c r="U45" s="825">
        <f t="shared" si="118"/>
        <v>0</v>
      </c>
      <c r="V45" s="825">
        <f t="shared" si="118"/>
        <v>0</v>
      </c>
      <c r="W45" s="825">
        <f t="shared" si="118"/>
        <v>0</v>
      </c>
      <c r="X45" s="825">
        <f t="shared" si="118"/>
        <v>0</v>
      </c>
      <c r="Y45" s="825">
        <f t="shared" si="118"/>
        <v>0</v>
      </c>
      <c r="Z45" s="825">
        <f t="shared" si="118"/>
        <v>0</v>
      </c>
      <c r="AA45" s="825">
        <f t="shared" si="118"/>
        <v>0</v>
      </c>
      <c r="AB45" s="825">
        <f t="shared" si="118"/>
        <v>0</v>
      </c>
      <c r="AC45" s="825">
        <f t="shared" si="118"/>
        <v>0</v>
      </c>
      <c r="AD45" s="826">
        <f t="shared" si="100"/>
        <v>0</v>
      </c>
      <c r="AF45" s="824" t="str">
        <f>Q45</f>
        <v>Finance costs</v>
      </c>
      <c r="AG45" s="825">
        <f>AV46</f>
        <v>0</v>
      </c>
      <c r="AH45" s="825">
        <f t="shared" ref="AH45:AR53" si="151">AG45</f>
        <v>0</v>
      </c>
      <c r="AI45" s="825">
        <f t="shared" si="151"/>
        <v>0</v>
      </c>
      <c r="AJ45" s="825">
        <f t="shared" si="151"/>
        <v>0</v>
      </c>
      <c r="AK45" s="825">
        <f t="shared" si="151"/>
        <v>0</v>
      </c>
      <c r="AL45" s="825">
        <f t="shared" si="151"/>
        <v>0</v>
      </c>
      <c r="AM45" s="825">
        <f t="shared" si="151"/>
        <v>0</v>
      </c>
      <c r="AN45" s="825">
        <f t="shared" si="151"/>
        <v>0</v>
      </c>
      <c r="AO45" s="825">
        <f t="shared" si="151"/>
        <v>0</v>
      </c>
      <c r="AP45" s="825">
        <f t="shared" si="151"/>
        <v>0</v>
      </c>
      <c r="AQ45" s="825">
        <f t="shared" si="151"/>
        <v>0</v>
      </c>
      <c r="AR45" s="825">
        <f t="shared" si="151"/>
        <v>0</v>
      </c>
      <c r="AS45" s="826">
        <f t="shared" ref="AS28:AS45" si="152">SUM(AG45:AR45)</f>
        <v>0</v>
      </c>
      <c r="AU45" s="824" t="str">
        <f>AF45</f>
        <v>Finance costs</v>
      </c>
      <c r="AV45" s="825">
        <f>BK46</f>
        <v>0</v>
      </c>
      <c r="AW45" s="825">
        <f t="shared" ref="AW45:BG53" si="153">AV45</f>
        <v>0</v>
      </c>
      <c r="AX45" s="825">
        <f t="shared" si="153"/>
        <v>0</v>
      </c>
      <c r="AY45" s="825">
        <f t="shared" si="153"/>
        <v>0</v>
      </c>
      <c r="AZ45" s="825">
        <f t="shared" si="153"/>
        <v>0</v>
      </c>
      <c r="BA45" s="825">
        <f t="shared" si="153"/>
        <v>0</v>
      </c>
      <c r="BB45" s="825">
        <f t="shared" si="153"/>
        <v>0</v>
      </c>
      <c r="BC45" s="825">
        <f t="shared" si="153"/>
        <v>0</v>
      </c>
      <c r="BD45" s="825">
        <f t="shared" si="153"/>
        <v>0</v>
      </c>
      <c r="BE45" s="825">
        <f t="shared" si="153"/>
        <v>0</v>
      </c>
      <c r="BF45" s="825">
        <f t="shared" si="153"/>
        <v>0</v>
      </c>
      <c r="BG45" s="825">
        <f t="shared" si="153"/>
        <v>0</v>
      </c>
      <c r="BH45" s="826">
        <f t="shared" ref="BH28:BH45" si="154">SUM(AV45:BG45)</f>
        <v>0</v>
      </c>
      <c r="BJ45" s="824" t="str">
        <f>AU45</f>
        <v>Finance costs</v>
      </c>
      <c r="BK45" s="825">
        <f>BZ46</f>
        <v>0</v>
      </c>
      <c r="BL45" s="825">
        <f t="shared" ref="BL45:BV53" si="155">BK45</f>
        <v>0</v>
      </c>
      <c r="BM45" s="825">
        <f t="shared" si="155"/>
        <v>0</v>
      </c>
      <c r="BN45" s="825">
        <f t="shared" si="155"/>
        <v>0</v>
      </c>
      <c r="BO45" s="825">
        <f t="shared" si="155"/>
        <v>0</v>
      </c>
      <c r="BP45" s="825">
        <f t="shared" si="155"/>
        <v>0</v>
      </c>
      <c r="BQ45" s="825">
        <f t="shared" si="155"/>
        <v>0</v>
      </c>
      <c r="BR45" s="825">
        <f t="shared" si="155"/>
        <v>0</v>
      </c>
      <c r="BS45" s="825">
        <f t="shared" si="155"/>
        <v>0</v>
      </c>
      <c r="BT45" s="825">
        <f t="shared" si="155"/>
        <v>0</v>
      </c>
      <c r="BU45" s="825">
        <f t="shared" si="155"/>
        <v>0</v>
      </c>
      <c r="BV45" s="825">
        <f t="shared" si="155"/>
        <v>0</v>
      </c>
      <c r="BW45" s="826">
        <f t="shared" ref="BW28:BW45" si="156">SUM(BK45:BV45)</f>
        <v>0</v>
      </c>
    </row>
    <row r="46" spans="2:75">
      <c r="B46" s="777" t="str">
        <f>'First View'!B88</f>
        <v>Bank charges</v>
      </c>
      <c r="C46" s="776">
        <f>'First View'!F88*(1+'Forecast Assumptions 1'!F74)/12</f>
        <v>0</v>
      </c>
      <c r="D46" s="776">
        <f>C46</f>
        <v>0</v>
      </c>
      <c r="E46" s="776">
        <f t="shared" si="150"/>
        <v>0</v>
      </c>
      <c r="F46" s="776">
        <f t="shared" si="150"/>
        <v>0</v>
      </c>
      <c r="G46" s="776">
        <f t="shared" si="150"/>
        <v>0</v>
      </c>
      <c r="H46" s="776">
        <f t="shared" si="150"/>
        <v>0</v>
      </c>
      <c r="I46" s="776">
        <f t="shared" si="150"/>
        <v>0</v>
      </c>
      <c r="J46" s="776">
        <f t="shared" si="150"/>
        <v>0</v>
      </c>
      <c r="K46" s="776">
        <f t="shared" si="150"/>
        <v>0</v>
      </c>
      <c r="L46" s="776">
        <f t="shared" si="150"/>
        <v>0</v>
      </c>
      <c r="M46" s="776">
        <f t="shared" si="150"/>
        <v>0</v>
      </c>
      <c r="N46" s="776">
        <f t="shared" si="150"/>
        <v>0</v>
      </c>
      <c r="O46" s="776">
        <f>SUM(C46:N46)</f>
        <v>0</v>
      </c>
      <c r="Q46" s="777" t="str">
        <f>B46</f>
        <v>Bank charges</v>
      </c>
      <c r="R46" s="776">
        <f>C46*('Historical Growth Assumptions'!F70+1)</f>
        <v>0</v>
      </c>
      <c r="S46" s="776">
        <f>R46</f>
        <v>0</v>
      </c>
      <c r="T46" s="776">
        <f t="shared" si="118"/>
        <v>0</v>
      </c>
      <c r="U46" s="776">
        <f t="shared" si="118"/>
        <v>0</v>
      </c>
      <c r="V46" s="776">
        <f t="shared" si="118"/>
        <v>0</v>
      </c>
      <c r="W46" s="776">
        <f t="shared" si="118"/>
        <v>0</v>
      </c>
      <c r="X46" s="776">
        <f t="shared" si="118"/>
        <v>0</v>
      </c>
      <c r="Y46" s="776">
        <f t="shared" si="118"/>
        <v>0</v>
      </c>
      <c r="Z46" s="776">
        <f t="shared" si="118"/>
        <v>0</v>
      </c>
      <c r="AA46" s="776">
        <f t="shared" si="118"/>
        <v>0</v>
      </c>
      <c r="AB46" s="776">
        <f t="shared" si="118"/>
        <v>0</v>
      </c>
      <c r="AC46" s="776">
        <f t="shared" si="118"/>
        <v>0</v>
      </c>
      <c r="AD46" s="776">
        <f>SUM(R46:AC46)</f>
        <v>0</v>
      </c>
      <c r="AF46" s="777" t="str">
        <f>Q46</f>
        <v>Bank charges</v>
      </c>
      <c r="AG46" s="776">
        <f>R46*('Historical Growth Assumptions'!U70+1)</f>
        <v>0</v>
      </c>
      <c r="AH46" s="776">
        <f>AG46</f>
        <v>0</v>
      </c>
      <c r="AI46" s="776">
        <f t="shared" si="151"/>
        <v>0</v>
      </c>
      <c r="AJ46" s="776">
        <f t="shared" si="151"/>
        <v>0</v>
      </c>
      <c r="AK46" s="776">
        <f t="shared" si="151"/>
        <v>0</v>
      </c>
      <c r="AL46" s="776">
        <f t="shared" si="151"/>
        <v>0</v>
      </c>
      <c r="AM46" s="776">
        <f t="shared" si="151"/>
        <v>0</v>
      </c>
      <c r="AN46" s="776">
        <f t="shared" si="151"/>
        <v>0</v>
      </c>
      <c r="AO46" s="776">
        <f t="shared" si="151"/>
        <v>0</v>
      </c>
      <c r="AP46" s="776">
        <f t="shared" si="151"/>
        <v>0</v>
      </c>
      <c r="AQ46" s="776">
        <f t="shared" si="151"/>
        <v>0</v>
      </c>
      <c r="AR46" s="776">
        <f t="shared" si="151"/>
        <v>0</v>
      </c>
      <c r="AS46" s="776">
        <f>SUM(AG46:AR46)</f>
        <v>0</v>
      </c>
      <c r="AU46" s="777" t="str">
        <f>AF46</f>
        <v>Bank charges</v>
      </c>
      <c r="AV46" s="776">
        <f>AG46*('Historical Growth Assumptions'!AJ70+1)</f>
        <v>0</v>
      </c>
      <c r="AW46" s="776">
        <f>AV46</f>
        <v>0</v>
      </c>
      <c r="AX46" s="776">
        <f t="shared" si="153"/>
        <v>0</v>
      </c>
      <c r="AY46" s="776">
        <f t="shared" si="153"/>
        <v>0</v>
      </c>
      <c r="AZ46" s="776">
        <f t="shared" si="153"/>
        <v>0</v>
      </c>
      <c r="BA46" s="776">
        <f t="shared" si="153"/>
        <v>0</v>
      </c>
      <c r="BB46" s="776">
        <f t="shared" si="153"/>
        <v>0</v>
      </c>
      <c r="BC46" s="776">
        <f t="shared" si="153"/>
        <v>0</v>
      </c>
      <c r="BD46" s="776">
        <f t="shared" si="153"/>
        <v>0</v>
      </c>
      <c r="BE46" s="776">
        <f t="shared" si="153"/>
        <v>0</v>
      </c>
      <c r="BF46" s="776">
        <f t="shared" si="153"/>
        <v>0</v>
      </c>
      <c r="BG46" s="776">
        <f t="shared" si="153"/>
        <v>0</v>
      </c>
      <c r="BH46" s="776">
        <f>SUM(AV46:BG46)</f>
        <v>0</v>
      </c>
      <c r="BJ46" s="777" t="str">
        <f>AU46</f>
        <v>Bank charges</v>
      </c>
      <c r="BK46" s="776">
        <f>AV46*('Historical Growth Assumptions'!AY70+1)</f>
        <v>0</v>
      </c>
      <c r="BL46" s="776">
        <f>BK46</f>
        <v>0</v>
      </c>
      <c r="BM46" s="776">
        <f t="shared" si="155"/>
        <v>0</v>
      </c>
      <c r="BN46" s="776">
        <f t="shared" si="155"/>
        <v>0</v>
      </c>
      <c r="BO46" s="776">
        <f t="shared" si="155"/>
        <v>0</v>
      </c>
      <c r="BP46" s="776">
        <f t="shared" si="155"/>
        <v>0</v>
      </c>
      <c r="BQ46" s="776">
        <f t="shared" si="155"/>
        <v>0</v>
      </c>
      <c r="BR46" s="776">
        <f t="shared" si="155"/>
        <v>0</v>
      </c>
      <c r="BS46" s="776">
        <f t="shared" si="155"/>
        <v>0</v>
      </c>
      <c r="BT46" s="776">
        <f t="shared" si="155"/>
        <v>0</v>
      </c>
      <c r="BU46" s="776">
        <f t="shared" si="155"/>
        <v>0</v>
      </c>
      <c r="BV46" s="776">
        <f t="shared" si="155"/>
        <v>0</v>
      </c>
      <c r="BW46" s="776">
        <f>SUM(BK46:BV46)</f>
        <v>0</v>
      </c>
    </row>
    <row r="47" spans="2:75">
      <c r="B47" s="777" t="str">
        <f>'First View'!B89</f>
        <v>Loan Arrangement Fee's</v>
      </c>
      <c r="C47" s="776">
        <f>'First View'!F89*(1+'Forecast Assumptions 1'!F75)/12</f>
        <v>0</v>
      </c>
      <c r="D47" s="776">
        <f t="shared" ref="D47:N53" si="157">C47</f>
        <v>0</v>
      </c>
      <c r="E47" s="776">
        <f t="shared" si="157"/>
        <v>0</v>
      </c>
      <c r="F47" s="776">
        <f t="shared" si="157"/>
        <v>0</v>
      </c>
      <c r="G47" s="776">
        <f t="shared" si="157"/>
        <v>0</v>
      </c>
      <c r="H47" s="776">
        <f t="shared" si="157"/>
        <v>0</v>
      </c>
      <c r="I47" s="776">
        <f t="shared" si="157"/>
        <v>0</v>
      </c>
      <c r="J47" s="776">
        <f t="shared" si="157"/>
        <v>0</v>
      </c>
      <c r="K47" s="776">
        <f t="shared" si="157"/>
        <v>0</v>
      </c>
      <c r="L47" s="776">
        <f t="shared" si="157"/>
        <v>0</v>
      </c>
      <c r="M47" s="776">
        <f t="shared" si="157"/>
        <v>0</v>
      </c>
      <c r="N47" s="776">
        <f t="shared" si="157"/>
        <v>0</v>
      </c>
      <c r="O47" s="776">
        <f t="shared" si="63"/>
        <v>0</v>
      </c>
      <c r="Q47" s="777" t="str">
        <f t="shared" ref="Q47:Q53" si="158">B47</f>
        <v>Loan Arrangement Fee's</v>
      </c>
      <c r="R47" s="776">
        <f>C47*('Historical Growth Assumptions'!F71+1)</f>
        <v>0</v>
      </c>
      <c r="S47" s="776">
        <f t="shared" ref="S47:AC47" si="159">R47</f>
        <v>0</v>
      </c>
      <c r="T47" s="776">
        <f t="shared" si="159"/>
        <v>0</v>
      </c>
      <c r="U47" s="776">
        <f t="shared" si="159"/>
        <v>0</v>
      </c>
      <c r="V47" s="776">
        <f t="shared" si="159"/>
        <v>0</v>
      </c>
      <c r="W47" s="776">
        <f t="shared" si="159"/>
        <v>0</v>
      </c>
      <c r="X47" s="776">
        <f t="shared" si="159"/>
        <v>0</v>
      </c>
      <c r="Y47" s="776">
        <f t="shared" si="159"/>
        <v>0</v>
      </c>
      <c r="Z47" s="776">
        <f t="shared" si="159"/>
        <v>0</v>
      </c>
      <c r="AA47" s="776">
        <f t="shared" si="159"/>
        <v>0</v>
      </c>
      <c r="AB47" s="776">
        <f t="shared" si="159"/>
        <v>0</v>
      </c>
      <c r="AC47" s="776">
        <f t="shared" si="159"/>
        <v>0</v>
      </c>
      <c r="AD47" s="776">
        <f t="shared" ref="AD47:AD54" si="160">SUM(R47:AC47)</f>
        <v>0</v>
      </c>
      <c r="AF47" s="777" t="str">
        <f t="shared" ref="AF47:AF53" si="161">Q47</f>
        <v>Loan Arrangement Fee's</v>
      </c>
      <c r="AG47" s="776">
        <f>R47*('Historical Growth Assumptions'!U71+1)</f>
        <v>0</v>
      </c>
      <c r="AH47" s="776">
        <f t="shared" ref="AH47:AH53" si="162">AG47</f>
        <v>0</v>
      </c>
      <c r="AI47" s="776">
        <f t="shared" si="151"/>
        <v>0</v>
      </c>
      <c r="AJ47" s="776">
        <f t="shared" si="151"/>
        <v>0</v>
      </c>
      <c r="AK47" s="776">
        <f t="shared" si="151"/>
        <v>0</v>
      </c>
      <c r="AL47" s="776">
        <f t="shared" si="151"/>
        <v>0</v>
      </c>
      <c r="AM47" s="776">
        <f t="shared" si="151"/>
        <v>0</v>
      </c>
      <c r="AN47" s="776">
        <f t="shared" si="151"/>
        <v>0</v>
      </c>
      <c r="AO47" s="776">
        <f t="shared" si="151"/>
        <v>0</v>
      </c>
      <c r="AP47" s="776">
        <f t="shared" si="151"/>
        <v>0</v>
      </c>
      <c r="AQ47" s="776">
        <f t="shared" si="151"/>
        <v>0</v>
      </c>
      <c r="AR47" s="776">
        <f t="shared" si="151"/>
        <v>0</v>
      </c>
      <c r="AS47" s="776">
        <f t="shared" ref="AS47:AS54" si="163">SUM(AG47:AR47)</f>
        <v>0</v>
      </c>
      <c r="AU47" s="777" t="str">
        <f t="shared" ref="AU47:AU53" si="164">AF47</f>
        <v>Loan Arrangement Fee's</v>
      </c>
      <c r="AV47" s="776">
        <f>AG47*('Historical Growth Assumptions'!AJ71+1)</f>
        <v>0</v>
      </c>
      <c r="AW47" s="776">
        <f t="shared" ref="AW47:AW53" si="165">AV47</f>
        <v>0</v>
      </c>
      <c r="AX47" s="776">
        <f t="shared" si="153"/>
        <v>0</v>
      </c>
      <c r="AY47" s="776">
        <f t="shared" si="153"/>
        <v>0</v>
      </c>
      <c r="AZ47" s="776">
        <f t="shared" si="153"/>
        <v>0</v>
      </c>
      <c r="BA47" s="776">
        <f t="shared" si="153"/>
        <v>0</v>
      </c>
      <c r="BB47" s="776">
        <f t="shared" si="153"/>
        <v>0</v>
      </c>
      <c r="BC47" s="776">
        <f t="shared" si="153"/>
        <v>0</v>
      </c>
      <c r="BD47" s="776">
        <f t="shared" si="153"/>
        <v>0</v>
      </c>
      <c r="BE47" s="776">
        <f t="shared" si="153"/>
        <v>0</v>
      </c>
      <c r="BF47" s="776">
        <f t="shared" si="153"/>
        <v>0</v>
      </c>
      <c r="BG47" s="776">
        <f t="shared" si="153"/>
        <v>0</v>
      </c>
      <c r="BH47" s="776">
        <f t="shared" ref="BH47:BH54" si="166">SUM(AV47:BG47)</f>
        <v>0</v>
      </c>
      <c r="BJ47" s="777" t="str">
        <f t="shared" ref="BJ47:BJ53" si="167">AU47</f>
        <v>Loan Arrangement Fee's</v>
      </c>
      <c r="BK47" s="776">
        <f>AV47*('Historical Growth Assumptions'!AY71+1)</f>
        <v>0</v>
      </c>
      <c r="BL47" s="776">
        <f t="shared" ref="BL47:BL53" si="168">BK47</f>
        <v>0</v>
      </c>
      <c r="BM47" s="776">
        <f t="shared" si="155"/>
        <v>0</v>
      </c>
      <c r="BN47" s="776">
        <f t="shared" si="155"/>
        <v>0</v>
      </c>
      <c r="BO47" s="776">
        <f t="shared" si="155"/>
        <v>0</v>
      </c>
      <c r="BP47" s="776">
        <f t="shared" si="155"/>
        <v>0</v>
      </c>
      <c r="BQ47" s="776">
        <f t="shared" si="155"/>
        <v>0</v>
      </c>
      <c r="BR47" s="776">
        <f t="shared" si="155"/>
        <v>0</v>
      </c>
      <c r="BS47" s="776">
        <f t="shared" si="155"/>
        <v>0</v>
      </c>
      <c r="BT47" s="776">
        <f t="shared" si="155"/>
        <v>0</v>
      </c>
      <c r="BU47" s="776">
        <f t="shared" si="155"/>
        <v>0</v>
      </c>
      <c r="BV47" s="776">
        <f t="shared" si="155"/>
        <v>0</v>
      </c>
      <c r="BW47" s="776">
        <f t="shared" ref="BW47:BW54" si="169">SUM(BK47:BV47)</f>
        <v>0</v>
      </c>
    </row>
    <row r="48" spans="2:75">
      <c r="B48" s="777" t="str">
        <f>'First View'!B90</f>
        <v>Bank Loan Interest</v>
      </c>
      <c r="C48" s="776">
        <f>'First View'!F90*(1+'Forecast Assumptions 1'!F76)/12</f>
        <v>0</v>
      </c>
      <c r="D48" s="776">
        <f t="shared" si="157"/>
        <v>0</v>
      </c>
      <c r="E48" s="776">
        <f t="shared" si="157"/>
        <v>0</v>
      </c>
      <c r="F48" s="776">
        <f t="shared" si="157"/>
        <v>0</v>
      </c>
      <c r="G48" s="776">
        <f t="shared" si="157"/>
        <v>0</v>
      </c>
      <c r="H48" s="776">
        <f t="shared" si="157"/>
        <v>0</v>
      </c>
      <c r="I48" s="776">
        <f t="shared" si="157"/>
        <v>0</v>
      </c>
      <c r="J48" s="776">
        <f t="shared" si="157"/>
        <v>0</v>
      </c>
      <c r="K48" s="776">
        <f t="shared" si="157"/>
        <v>0</v>
      </c>
      <c r="L48" s="776">
        <f t="shared" si="157"/>
        <v>0</v>
      </c>
      <c r="M48" s="776">
        <f t="shared" si="157"/>
        <v>0</v>
      </c>
      <c r="N48" s="776">
        <f t="shared" si="157"/>
        <v>0</v>
      </c>
      <c r="O48" s="776">
        <f t="shared" si="63"/>
        <v>0</v>
      </c>
      <c r="Q48" s="777" t="str">
        <f t="shared" si="158"/>
        <v>Bank Loan Interest</v>
      </c>
      <c r="R48" s="776">
        <f>C48*('Historical Growth Assumptions'!F72+1)</f>
        <v>0</v>
      </c>
      <c r="S48" s="776">
        <f t="shared" ref="S48:AC48" si="170">R48</f>
        <v>0</v>
      </c>
      <c r="T48" s="776">
        <f t="shared" si="170"/>
        <v>0</v>
      </c>
      <c r="U48" s="776">
        <f t="shared" si="170"/>
        <v>0</v>
      </c>
      <c r="V48" s="776">
        <f>U48</f>
        <v>0</v>
      </c>
      <c r="W48" s="776">
        <f t="shared" si="170"/>
        <v>0</v>
      </c>
      <c r="X48" s="776">
        <f t="shared" si="170"/>
        <v>0</v>
      </c>
      <c r="Y48" s="776">
        <f t="shared" si="170"/>
        <v>0</v>
      </c>
      <c r="Z48" s="776">
        <f t="shared" si="170"/>
        <v>0</v>
      </c>
      <c r="AA48" s="776">
        <f t="shared" si="170"/>
        <v>0</v>
      </c>
      <c r="AB48" s="776">
        <f t="shared" si="170"/>
        <v>0</v>
      </c>
      <c r="AC48" s="776">
        <f t="shared" si="170"/>
        <v>0</v>
      </c>
      <c r="AD48" s="776">
        <f t="shared" si="160"/>
        <v>0</v>
      </c>
      <c r="AF48" s="777" t="str">
        <f t="shared" si="161"/>
        <v>Bank Loan Interest</v>
      </c>
      <c r="AG48" s="776">
        <f>R48*('Historical Growth Assumptions'!U72+1)</f>
        <v>0</v>
      </c>
      <c r="AH48" s="776">
        <f t="shared" si="162"/>
        <v>0</v>
      </c>
      <c r="AI48" s="776">
        <f t="shared" si="151"/>
        <v>0</v>
      </c>
      <c r="AJ48" s="776">
        <f t="shared" si="151"/>
        <v>0</v>
      </c>
      <c r="AK48" s="776">
        <f>AJ48</f>
        <v>0</v>
      </c>
      <c r="AL48" s="776">
        <f t="shared" si="151"/>
        <v>0</v>
      </c>
      <c r="AM48" s="776">
        <f t="shared" si="151"/>
        <v>0</v>
      </c>
      <c r="AN48" s="776">
        <f t="shared" si="151"/>
        <v>0</v>
      </c>
      <c r="AO48" s="776">
        <f t="shared" si="151"/>
        <v>0</v>
      </c>
      <c r="AP48" s="776">
        <f t="shared" si="151"/>
        <v>0</v>
      </c>
      <c r="AQ48" s="776">
        <f t="shared" si="151"/>
        <v>0</v>
      </c>
      <c r="AR48" s="776">
        <f t="shared" si="151"/>
        <v>0</v>
      </c>
      <c r="AS48" s="776">
        <f t="shared" si="163"/>
        <v>0</v>
      </c>
      <c r="AU48" s="777" t="str">
        <f t="shared" si="164"/>
        <v>Bank Loan Interest</v>
      </c>
      <c r="AV48" s="776">
        <f>AG48*('Historical Growth Assumptions'!AJ72+1)</f>
        <v>0</v>
      </c>
      <c r="AW48" s="776">
        <f t="shared" si="165"/>
        <v>0</v>
      </c>
      <c r="AX48" s="776">
        <f t="shared" si="153"/>
        <v>0</v>
      </c>
      <c r="AY48" s="776">
        <f t="shared" si="153"/>
        <v>0</v>
      </c>
      <c r="AZ48" s="776">
        <f>AY48</f>
        <v>0</v>
      </c>
      <c r="BA48" s="776">
        <f t="shared" si="153"/>
        <v>0</v>
      </c>
      <c r="BB48" s="776">
        <f t="shared" si="153"/>
        <v>0</v>
      </c>
      <c r="BC48" s="776">
        <f t="shared" si="153"/>
        <v>0</v>
      </c>
      <c r="BD48" s="776">
        <f t="shared" si="153"/>
        <v>0</v>
      </c>
      <c r="BE48" s="776">
        <f t="shared" si="153"/>
        <v>0</v>
      </c>
      <c r="BF48" s="776">
        <f t="shared" si="153"/>
        <v>0</v>
      </c>
      <c r="BG48" s="776">
        <f t="shared" si="153"/>
        <v>0</v>
      </c>
      <c r="BH48" s="776">
        <f t="shared" si="166"/>
        <v>0</v>
      </c>
      <c r="BJ48" s="777" t="str">
        <f t="shared" si="167"/>
        <v>Bank Loan Interest</v>
      </c>
      <c r="BK48" s="776">
        <f>AV48*('Historical Growth Assumptions'!AY72+1)</f>
        <v>0</v>
      </c>
      <c r="BL48" s="776">
        <f t="shared" si="168"/>
        <v>0</v>
      </c>
      <c r="BM48" s="776">
        <f t="shared" si="155"/>
        <v>0</v>
      </c>
      <c r="BN48" s="776">
        <f t="shared" si="155"/>
        <v>0</v>
      </c>
      <c r="BO48" s="776">
        <f>BN48</f>
        <v>0</v>
      </c>
      <c r="BP48" s="776">
        <f t="shared" si="155"/>
        <v>0</v>
      </c>
      <c r="BQ48" s="776">
        <f t="shared" si="155"/>
        <v>0</v>
      </c>
      <c r="BR48" s="776">
        <f t="shared" si="155"/>
        <v>0</v>
      </c>
      <c r="BS48" s="776">
        <f t="shared" si="155"/>
        <v>0</v>
      </c>
      <c r="BT48" s="776">
        <f t="shared" si="155"/>
        <v>0</v>
      </c>
      <c r="BU48" s="776">
        <f t="shared" si="155"/>
        <v>0</v>
      </c>
      <c r="BV48" s="776">
        <f t="shared" si="155"/>
        <v>0</v>
      </c>
      <c r="BW48" s="776">
        <f t="shared" si="169"/>
        <v>0</v>
      </c>
    </row>
    <row r="49" spans="2:75">
      <c r="B49" s="777" t="str">
        <f>'First View'!B91</f>
        <v>Interest Payable</v>
      </c>
      <c r="C49" s="776">
        <f>'First View'!F91*(1+'Forecast Assumptions 1'!F77)/12</f>
        <v>0</v>
      </c>
      <c r="D49" s="776">
        <f t="shared" si="157"/>
        <v>0</v>
      </c>
      <c r="E49" s="776">
        <f t="shared" si="157"/>
        <v>0</v>
      </c>
      <c r="F49" s="776">
        <f t="shared" si="157"/>
        <v>0</v>
      </c>
      <c r="G49" s="776">
        <f t="shared" si="157"/>
        <v>0</v>
      </c>
      <c r="H49" s="776">
        <f t="shared" si="157"/>
        <v>0</v>
      </c>
      <c r="I49" s="776">
        <f t="shared" si="157"/>
        <v>0</v>
      </c>
      <c r="J49" s="776">
        <f t="shared" si="157"/>
        <v>0</v>
      </c>
      <c r="K49" s="776">
        <f t="shared" si="157"/>
        <v>0</v>
      </c>
      <c r="L49" s="776">
        <f t="shared" si="157"/>
        <v>0</v>
      </c>
      <c r="M49" s="776">
        <f t="shared" si="157"/>
        <v>0</v>
      </c>
      <c r="N49" s="776">
        <f t="shared" si="157"/>
        <v>0</v>
      </c>
      <c r="O49" s="776">
        <f t="shared" si="63"/>
        <v>0</v>
      </c>
      <c r="Q49" s="777" t="str">
        <f t="shared" si="158"/>
        <v>Interest Payable</v>
      </c>
      <c r="R49" s="776">
        <f>C49*('Historical Growth Assumptions'!F73+1)</f>
        <v>0</v>
      </c>
      <c r="S49" s="776">
        <f t="shared" ref="S49:AC49" si="171">R49</f>
        <v>0</v>
      </c>
      <c r="T49" s="776">
        <f t="shared" si="171"/>
        <v>0</v>
      </c>
      <c r="U49" s="776">
        <f t="shared" si="171"/>
        <v>0</v>
      </c>
      <c r="V49" s="776">
        <f t="shared" si="171"/>
        <v>0</v>
      </c>
      <c r="W49" s="776">
        <f t="shared" si="171"/>
        <v>0</v>
      </c>
      <c r="X49" s="776">
        <f t="shared" si="171"/>
        <v>0</v>
      </c>
      <c r="Y49" s="776">
        <f t="shared" si="171"/>
        <v>0</v>
      </c>
      <c r="Z49" s="776">
        <f t="shared" si="171"/>
        <v>0</v>
      </c>
      <c r="AA49" s="776">
        <f t="shared" si="171"/>
        <v>0</v>
      </c>
      <c r="AB49" s="776">
        <f t="shared" si="171"/>
        <v>0</v>
      </c>
      <c r="AC49" s="776">
        <f t="shared" si="171"/>
        <v>0</v>
      </c>
      <c r="AD49" s="776">
        <f t="shared" si="160"/>
        <v>0</v>
      </c>
      <c r="AF49" s="777" t="str">
        <f t="shared" si="161"/>
        <v>Interest Payable</v>
      </c>
      <c r="AG49" s="776">
        <f>R49*('Historical Growth Assumptions'!U73+1)</f>
        <v>0</v>
      </c>
      <c r="AH49" s="776">
        <f t="shared" si="162"/>
        <v>0</v>
      </c>
      <c r="AI49" s="776">
        <f t="shared" si="151"/>
        <v>0</v>
      </c>
      <c r="AJ49" s="776">
        <f t="shared" si="151"/>
        <v>0</v>
      </c>
      <c r="AK49" s="776">
        <f t="shared" ref="AK49:AK53" si="172">AJ49</f>
        <v>0</v>
      </c>
      <c r="AL49" s="776">
        <f t="shared" si="151"/>
        <v>0</v>
      </c>
      <c r="AM49" s="776">
        <f t="shared" si="151"/>
        <v>0</v>
      </c>
      <c r="AN49" s="776">
        <f t="shared" si="151"/>
        <v>0</v>
      </c>
      <c r="AO49" s="776">
        <f t="shared" si="151"/>
        <v>0</v>
      </c>
      <c r="AP49" s="776">
        <f t="shared" si="151"/>
        <v>0</v>
      </c>
      <c r="AQ49" s="776">
        <f t="shared" si="151"/>
        <v>0</v>
      </c>
      <c r="AR49" s="776">
        <f t="shared" si="151"/>
        <v>0</v>
      </c>
      <c r="AS49" s="776">
        <f t="shared" si="163"/>
        <v>0</v>
      </c>
      <c r="AU49" s="777" t="str">
        <f t="shared" si="164"/>
        <v>Interest Payable</v>
      </c>
      <c r="AV49" s="776">
        <f>AG49*('Historical Growth Assumptions'!AJ73+1)</f>
        <v>0</v>
      </c>
      <c r="AW49" s="776">
        <f t="shared" si="165"/>
        <v>0</v>
      </c>
      <c r="AX49" s="776">
        <f t="shared" si="153"/>
        <v>0</v>
      </c>
      <c r="AY49" s="776">
        <f t="shared" si="153"/>
        <v>0</v>
      </c>
      <c r="AZ49" s="776">
        <f t="shared" ref="AZ49:AZ53" si="173">AY49</f>
        <v>0</v>
      </c>
      <c r="BA49" s="776">
        <f t="shared" si="153"/>
        <v>0</v>
      </c>
      <c r="BB49" s="776">
        <f t="shared" si="153"/>
        <v>0</v>
      </c>
      <c r="BC49" s="776">
        <f t="shared" si="153"/>
        <v>0</v>
      </c>
      <c r="BD49" s="776">
        <f t="shared" si="153"/>
        <v>0</v>
      </c>
      <c r="BE49" s="776">
        <f t="shared" si="153"/>
        <v>0</v>
      </c>
      <c r="BF49" s="776">
        <f t="shared" si="153"/>
        <v>0</v>
      </c>
      <c r="BG49" s="776">
        <f t="shared" si="153"/>
        <v>0</v>
      </c>
      <c r="BH49" s="776">
        <f t="shared" si="166"/>
        <v>0</v>
      </c>
      <c r="BJ49" s="777" t="str">
        <f t="shared" si="167"/>
        <v>Interest Payable</v>
      </c>
      <c r="BK49" s="776">
        <f>AV49*('Historical Growth Assumptions'!AY73+1)</f>
        <v>0</v>
      </c>
      <c r="BL49" s="776">
        <f t="shared" si="168"/>
        <v>0</v>
      </c>
      <c r="BM49" s="776">
        <f t="shared" si="155"/>
        <v>0</v>
      </c>
      <c r="BN49" s="776">
        <f t="shared" si="155"/>
        <v>0</v>
      </c>
      <c r="BO49" s="776">
        <f t="shared" ref="BO49:BO53" si="174">BN49</f>
        <v>0</v>
      </c>
      <c r="BP49" s="776">
        <f t="shared" si="155"/>
        <v>0</v>
      </c>
      <c r="BQ49" s="776">
        <f t="shared" si="155"/>
        <v>0</v>
      </c>
      <c r="BR49" s="776">
        <f t="shared" si="155"/>
        <v>0</v>
      </c>
      <c r="BS49" s="776">
        <f t="shared" si="155"/>
        <v>0</v>
      </c>
      <c r="BT49" s="776">
        <f t="shared" si="155"/>
        <v>0</v>
      </c>
      <c r="BU49" s="776">
        <f t="shared" si="155"/>
        <v>0</v>
      </c>
      <c r="BV49" s="776">
        <f t="shared" si="155"/>
        <v>0</v>
      </c>
      <c r="BW49" s="776">
        <f t="shared" si="169"/>
        <v>0</v>
      </c>
    </row>
    <row r="50" spans="2:75">
      <c r="B50" s="777" t="str">
        <f>'First View'!B92</f>
        <v>Invoice Finance Interest Payable</v>
      </c>
      <c r="C50" s="776">
        <f>'First View'!F92*(1+'Forecast Assumptions 1'!F78)/12</f>
        <v>0</v>
      </c>
      <c r="D50" s="776">
        <f t="shared" si="157"/>
        <v>0</v>
      </c>
      <c r="E50" s="776">
        <f t="shared" si="157"/>
        <v>0</v>
      </c>
      <c r="F50" s="776">
        <f t="shared" si="157"/>
        <v>0</v>
      </c>
      <c r="G50" s="776">
        <f t="shared" si="157"/>
        <v>0</v>
      </c>
      <c r="H50" s="776">
        <f t="shared" si="157"/>
        <v>0</v>
      </c>
      <c r="I50" s="776">
        <f t="shared" si="157"/>
        <v>0</v>
      </c>
      <c r="J50" s="776">
        <f t="shared" si="157"/>
        <v>0</v>
      </c>
      <c r="K50" s="776">
        <f t="shared" si="157"/>
        <v>0</v>
      </c>
      <c r="L50" s="776">
        <f t="shared" si="157"/>
        <v>0</v>
      </c>
      <c r="M50" s="776">
        <f t="shared" si="157"/>
        <v>0</v>
      </c>
      <c r="N50" s="776">
        <f t="shared" si="157"/>
        <v>0</v>
      </c>
      <c r="O50" s="776">
        <f t="shared" si="63"/>
        <v>0</v>
      </c>
      <c r="Q50" s="777" t="str">
        <f t="shared" si="158"/>
        <v>Invoice Finance Interest Payable</v>
      </c>
      <c r="R50" s="776">
        <f>C50*('Historical Growth Assumptions'!F74+1)</f>
        <v>0</v>
      </c>
      <c r="S50" s="776">
        <f t="shared" ref="S50:AC50" si="175">R50</f>
        <v>0</v>
      </c>
      <c r="T50" s="776">
        <f t="shared" si="175"/>
        <v>0</v>
      </c>
      <c r="U50" s="776">
        <f t="shared" si="175"/>
        <v>0</v>
      </c>
      <c r="V50" s="776">
        <f t="shared" si="175"/>
        <v>0</v>
      </c>
      <c r="W50" s="776">
        <f t="shared" si="175"/>
        <v>0</v>
      </c>
      <c r="X50" s="776">
        <f t="shared" si="175"/>
        <v>0</v>
      </c>
      <c r="Y50" s="776">
        <f t="shared" si="175"/>
        <v>0</v>
      </c>
      <c r="Z50" s="776">
        <f t="shared" si="175"/>
        <v>0</v>
      </c>
      <c r="AA50" s="776">
        <f t="shared" si="175"/>
        <v>0</v>
      </c>
      <c r="AB50" s="776">
        <f t="shared" si="175"/>
        <v>0</v>
      </c>
      <c r="AC50" s="776">
        <f t="shared" si="175"/>
        <v>0</v>
      </c>
      <c r="AD50" s="776">
        <f t="shared" si="160"/>
        <v>0</v>
      </c>
      <c r="AF50" s="777" t="str">
        <f t="shared" si="161"/>
        <v>Invoice Finance Interest Payable</v>
      </c>
      <c r="AG50" s="776">
        <f>R50*('Historical Growth Assumptions'!U74+1)</f>
        <v>0</v>
      </c>
      <c r="AH50" s="776">
        <f t="shared" si="162"/>
        <v>0</v>
      </c>
      <c r="AI50" s="776">
        <f t="shared" si="151"/>
        <v>0</v>
      </c>
      <c r="AJ50" s="776">
        <f t="shared" si="151"/>
        <v>0</v>
      </c>
      <c r="AK50" s="776">
        <f t="shared" si="172"/>
        <v>0</v>
      </c>
      <c r="AL50" s="776">
        <f t="shared" si="151"/>
        <v>0</v>
      </c>
      <c r="AM50" s="776">
        <f t="shared" si="151"/>
        <v>0</v>
      </c>
      <c r="AN50" s="776">
        <f t="shared" si="151"/>
        <v>0</v>
      </c>
      <c r="AO50" s="776">
        <f t="shared" si="151"/>
        <v>0</v>
      </c>
      <c r="AP50" s="776">
        <f t="shared" si="151"/>
        <v>0</v>
      </c>
      <c r="AQ50" s="776">
        <f t="shared" si="151"/>
        <v>0</v>
      </c>
      <c r="AR50" s="776">
        <f t="shared" si="151"/>
        <v>0</v>
      </c>
      <c r="AS50" s="776">
        <f t="shared" si="163"/>
        <v>0</v>
      </c>
      <c r="AU50" s="777" t="str">
        <f t="shared" si="164"/>
        <v>Invoice Finance Interest Payable</v>
      </c>
      <c r="AV50" s="776">
        <f>AG50*('Historical Growth Assumptions'!AJ74+1)</f>
        <v>0</v>
      </c>
      <c r="AW50" s="776">
        <f t="shared" si="165"/>
        <v>0</v>
      </c>
      <c r="AX50" s="776">
        <f t="shared" si="153"/>
        <v>0</v>
      </c>
      <c r="AY50" s="776">
        <f t="shared" si="153"/>
        <v>0</v>
      </c>
      <c r="AZ50" s="776">
        <f t="shared" si="173"/>
        <v>0</v>
      </c>
      <c r="BA50" s="776">
        <f t="shared" si="153"/>
        <v>0</v>
      </c>
      <c r="BB50" s="776">
        <f t="shared" si="153"/>
        <v>0</v>
      </c>
      <c r="BC50" s="776">
        <f t="shared" si="153"/>
        <v>0</v>
      </c>
      <c r="BD50" s="776">
        <f t="shared" si="153"/>
        <v>0</v>
      </c>
      <c r="BE50" s="776">
        <f t="shared" si="153"/>
        <v>0</v>
      </c>
      <c r="BF50" s="776">
        <f t="shared" si="153"/>
        <v>0</v>
      </c>
      <c r="BG50" s="776">
        <f t="shared" si="153"/>
        <v>0</v>
      </c>
      <c r="BH50" s="776">
        <f t="shared" si="166"/>
        <v>0</v>
      </c>
      <c r="BJ50" s="777" t="str">
        <f t="shared" si="167"/>
        <v>Invoice Finance Interest Payable</v>
      </c>
      <c r="BK50" s="776">
        <f>AV50*('Historical Growth Assumptions'!AY74+1)</f>
        <v>0</v>
      </c>
      <c r="BL50" s="776">
        <f t="shared" si="168"/>
        <v>0</v>
      </c>
      <c r="BM50" s="776">
        <f t="shared" si="155"/>
        <v>0</v>
      </c>
      <c r="BN50" s="776">
        <f t="shared" si="155"/>
        <v>0</v>
      </c>
      <c r="BO50" s="776">
        <f t="shared" si="174"/>
        <v>0</v>
      </c>
      <c r="BP50" s="776">
        <f t="shared" si="155"/>
        <v>0</v>
      </c>
      <c r="BQ50" s="776">
        <f t="shared" si="155"/>
        <v>0</v>
      </c>
      <c r="BR50" s="776">
        <f t="shared" si="155"/>
        <v>0</v>
      </c>
      <c r="BS50" s="776">
        <f t="shared" si="155"/>
        <v>0</v>
      </c>
      <c r="BT50" s="776">
        <f t="shared" si="155"/>
        <v>0</v>
      </c>
      <c r="BU50" s="776">
        <f t="shared" si="155"/>
        <v>0</v>
      </c>
      <c r="BV50" s="776">
        <f t="shared" si="155"/>
        <v>0</v>
      </c>
      <c r="BW50" s="776">
        <f t="shared" si="169"/>
        <v>0</v>
      </c>
    </row>
    <row r="51" spans="2:75">
      <c r="B51" s="777" t="str">
        <f>'First View'!B93</f>
        <v>Non Bank Interest on Loans</v>
      </c>
      <c r="C51" s="776">
        <f>'First View'!F93*(1+'Forecast Assumptions 1'!F79)/12</f>
        <v>0</v>
      </c>
      <c r="D51" s="776">
        <f t="shared" si="157"/>
        <v>0</v>
      </c>
      <c r="E51" s="776">
        <f t="shared" si="157"/>
        <v>0</v>
      </c>
      <c r="F51" s="776">
        <f t="shared" si="157"/>
        <v>0</v>
      </c>
      <c r="G51" s="776">
        <f t="shared" si="157"/>
        <v>0</v>
      </c>
      <c r="H51" s="776">
        <f t="shared" si="157"/>
        <v>0</v>
      </c>
      <c r="I51" s="776">
        <f t="shared" si="157"/>
        <v>0</v>
      </c>
      <c r="J51" s="776">
        <f t="shared" si="157"/>
        <v>0</v>
      </c>
      <c r="K51" s="776">
        <f t="shared" si="157"/>
        <v>0</v>
      </c>
      <c r="L51" s="776">
        <f t="shared" si="157"/>
        <v>0</v>
      </c>
      <c r="M51" s="776">
        <f t="shared" si="157"/>
        <v>0</v>
      </c>
      <c r="N51" s="776">
        <f t="shared" si="157"/>
        <v>0</v>
      </c>
      <c r="O51" s="776">
        <f t="shared" si="63"/>
        <v>0</v>
      </c>
      <c r="Q51" s="777" t="str">
        <f t="shared" si="158"/>
        <v>Non Bank Interest on Loans</v>
      </c>
      <c r="R51" s="776">
        <f>C51*('Historical Growth Assumptions'!F75+1)</f>
        <v>0</v>
      </c>
      <c r="S51" s="776">
        <f t="shared" ref="S51:AC51" si="176">R51</f>
        <v>0</v>
      </c>
      <c r="T51" s="776">
        <f t="shared" si="176"/>
        <v>0</v>
      </c>
      <c r="U51" s="776">
        <f t="shared" si="176"/>
        <v>0</v>
      </c>
      <c r="V51" s="776">
        <f t="shared" si="176"/>
        <v>0</v>
      </c>
      <c r="W51" s="776">
        <f t="shared" si="176"/>
        <v>0</v>
      </c>
      <c r="X51" s="776">
        <f t="shared" si="176"/>
        <v>0</v>
      </c>
      <c r="Y51" s="776">
        <f t="shared" si="176"/>
        <v>0</v>
      </c>
      <c r="Z51" s="776">
        <f t="shared" si="176"/>
        <v>0</v>
      </c>
      <c r="AA51" s="776">
        <f t="shared" si="176"/>
        <v>0</v>
      </c>
      <c r="AB51" s="776">
        <f t="shared" si="176"/>
        <v>0</v>
      </c>
      <c r="AC51" s="776">
        <f t="shared" si="176"/>
        <v>0</v>
      </c>
      <c r="AD51" s="776">
        <f t="shared" si="160"/>
        <v>0</v>
      </c>
      <c r="AF51" s="777" t="str">
        <f t="shared" si="161"/>
        <v>Non Bank Interest on Loans</v>
      </c>
      <c r="AG51" s="776">
        <f>R51*('Historical Growth Assumptions'!U75+1)</f>
        <v>0</v>
      </c>
      <c r="AH51" s="776">
        <f t="shared" si="162"/>
        <v>0</v>
      </c>
      <c r="AI51" s="776">
        <f t="shared" si="151"/>
        <v>0</v>
      </c>
      <c r="AJ51" s="776">
        <f t="shared" si="151"/>
        <v>0</v>
      </c>
      <c r="AK51" s="776">
        <f t="shared" si="172"/>
        <v>0</v>
      </c>
      <c r="AL51" s="776">
        <f t="shared" si="151"/>
        <v>0</v>
      </c>
      <c r="AM51" s="776">
        <f t="shared" si="151"/>
        <v>0</v>
      </c>
      <c r="AN51" s="776">
        <f t="shared" si="151"/>
        <v>0</v>
      </c>
      <c r="AO51" s="776">
        <f t="shared" si="151"/>
        <v>0</v>
      </c>
      <c r="AP51" s="776">
        <f t="shared" si="151"/>
        <v>0</v>
      </c>
      <c r="AQ51" s="776">
        <f t="shared" si="151"/>
        <v>0</v>
      </c>
      <c r="AR51" s="776">
        <f t="shared" si="151"/>
        <v>0</v>
      </c>
      <c r="AS51" s="776">
        <f t="shared" si="163"/>
        <v>0</v>
      </c>
      <c r="AU51" s="777" t="str">
        <f t="shared" si="164"/>
        <v>Non Bank Interest on Loans</v>
      </c>
      <c r="AV51" s="776">
        <f>AG51*('Historical Growth Assumptions'!AJ75+1)</f>
        <v>0</v>
      </c>
      <c r="AW51" s="776">
        <f t="shared" si="165"/>
        <v>0</v>
      </c>
      <c r="AX51" s="776">
        <f t="shared" si="153"/>
        <v>0</v>
      </c>
      <c r="AY51" s="776">
        <f t="shared" si="153"/>
        <v>0</v>
      </c>
      <c r="AZ51" s="776">
        <f t="shared" si="173"/>
        <v>0</v>
      </c>
      <c r="BA51" s="776">
        <f t="shared" si="153"/>
        <v>0</v>
      </c>
      <c r="BB51" s="776">
        <f t="shared" si="153"/>
        <v>0</v>
      </c>
      <c r="BC51" s="776">
        <f t="shared" si="153"/>
        <v>0</v>
      </c>
      <c r="BD51" s="776">
        <f t="shared" si="153"/>
        <v>0</v>
      </c>
      <c r="BE51" s="776">
        <f t="shared" si="153"/>
        <v>0</v>
      </c>
      <c r="BF51" s="776">
        <f t="shared" si="153"/>
        <v>0</v>
      </c>
      <c r="BG51" s="776">
        <f t="shared" si="153"/>
        <v>0</v>
      </c>
      <c r="BH51" s="776">
        <f t="shared" si="166"/>
        <v>0</v>
      </c>
      <c r="BJ51" s="777" t="str">
        <f t="shared" si="167"/>
        <v>Non Bank Interest on Loans</v>
      </c>
      <c r="BK51" s="776">
        <f>AV51*('Historical Growth Assumptions'!AY75+1)</f>
        <v>0</v>
      </c>
      <c r="BL51" s="776">
        <f t="shared" si="168"/>
        <v>0</v>
      </c>
      <c r="BM51" s="776">
        <f t="shared" si="155"/>
        <v>0</v>
      </c>
      <c r="BN51" s="776">
        <f t="shared" si="155"/>
        <v>0</v>
      </c>
      <c r="BO51" s="776">
        <f t="shared" si="174"/>
        <v>0</v>
      </c>
      <c r="BP51" s="776">
        <f t="shared" si="155"/>
        <v>0</v>
      </c>
      <c r="BQ51" s="776">
        <f t="shared" si="155"/>
        <v>0</v>
      </c>
      <c r="BR51" s="776">
        <f t="shared" si="155"/>
        <v>0</v>
      </c>
      <c r="BS51" s="776">
        <f t="shared" si="155"/>
        <v>0</v>
      </c>
      <c r="BT51" s="776">
        <f t="shared" si="155"/>
        <v>0</v>
      </c>
      <c r="BU51" s="776">
        <f t="shared" si="155"/>
        <v>0</v>
      </c>
      <c r="BV51" s="776">
        <f t="shared" si="155"/>
        <v>0</v>
      </c>
      <c r="BW51" s="776">
        <f t="shared" si="169"/>
        <v>0</v>
      </c>
    </row>
    <row r="52" spans="2:75">
      <c r="B52" s="777" t="str">
        <f>'First View'!B94</f>
        <v>Interest on PAYE</v>
      </c>
      <c r="C52" s="776">
        <f>'First View'!F94*(1+'Forecast Assumptions 1'!F80)/12</f>
        <v>0</v>
      </c>
      <c r="D52" s="776">
        <f t="shared" si="157"/>
        <v>0</v>
      </c>
      <c r="E52" s="776">
        <f t="shared" si="157"/>
        <v>0</v>
      </c>
      <c r="F52" s="776">
        <f t="shared" si="157"/>
        <v>0</v>
      </c>
      <c r="G52" s="776">
        <f t="shared" si="157"/>
        <v>0</v>
      </c>
      <c r="H52" s="776">
        <f t="shared" si="157"/>
        <v>0</v>
      </c>
      <c r="I52" s="776">
        <f t="shared" si="157"/>
        <v>0</v>
      </c>
      <c r="J52" s="776">
        <f t="shared" si="157"/>
        <v>0</v>
      </c>
      <c r="K52" s="776">
        <f t="shared" si="157"/>
        <v>0</v>
      </c>
      <c r="L52" s="776">
        <f t="shared" si="157"/>
        <v>0</v>
      </c>
      <c r="M52" s="776">
        <f t="shared" si="157"/>
        <v>0</v>
      </c>
      <c r="N52" s="776">
        <f t="shared" si="157"/>
        <v>0</v>
      </c>
      <c r="O52" s="776">
        <f t="shared" si="63"/>
        <v>0</v>
      </c>
      <c r="Q52" s="777" t="str">
        <f t="shared" si="158"/>
        <v>Interest on PAYE</v>
      </c>
      <c r="R52" s="776">
        <f>C52*('Historical Growth Assumptions'!F76+1)</f>
        <v>0</v>
      </c>
      <c r="S52" s="776">
        <f t="shared" ref="S52:AC52" si="177">R52</f>
        <v>0</v>
      </c>
      <c r="T52" s="776">
        <f t="shared" si="177"/>
        <v>0</v>
      </c>
      <c r="U52" s="776">
        <f t="shared" si="177"/>
        <v>0</v>
      </c>
      <c r="V52" s="776">
        <f t="shared" si="177"/>
        <v>0</v>
      </c>
      <c r="W52" s="776">
        <f t="shared" si="177"/>
        <v>0</v>
      </c>
      <c r="X52" s="776">
        <f t="shared" si="177"/>
        <v>0</v>
      </c>
      <c r="Y52" s="776">
        <f t="shared" si="177"/>
        <v>0</v>
      </c>
      <c r="Z52" s="776">
        <f t="shared" si="177"/>
        <v>0</v>
      </c>
      <c r="AA52" s="776">
        <f t="shared" si="177"/>
        <v>0</v>
      </c>
      <c r="AB52" s="776">
        <f t="shared" si="177"/>
        <v>0</v>
      </c>
      <c r="AC52" s="776">
        <f t="shared" si="177"/>
        <v>0</v>
      </c>
      <c r="AD52" s="776">
        <f t="shared" si="160"/>
        <v>0</v>
      </c>
      <c r="AF52" s="777" t="str">
        <f t="shared" si="161"/>
        <v>Interest on PAYE</v>
      </c>
      <c r="AG52" s="776">
        <f>R52*('Historical Growth Assumptions'!U76+1)</f>
        <v>0</v>
      </c>
      <c r="AH52" s="776">
        <f t="shared" si="162"/>
        <v>0</v>
      </c>
      <c r="AI52" s="776">
        <f t="shared" si="151"/>
        <v>0</v>
      </c>
      <c r="AJ52" s="776">
        <f t="shared" si="151"/>
        <v>0</v>
      </c>
      <c r="AK52" s="776">
        <f t="shared" si="172"/>
        <v>0</v>
      </c>
      <c r="AL52" s="776">
        <f t="shared" si="151"/>
        <v>0</v>
      </c>
      <c r="AM52" s="776">
        <f t="shared" si="151"/>
        <v>0</v>
      </c>
      <c r="AN52" s="776">
        <f t="shared" si="151"/>
        <v>0</v>
      </c>
      <c r="AO52" s="776">
        <f t="shared" si="151"/>
        <v>0</v>
      </c>
      <c r="AP52" s="776">
        <f t="shared" si="151"/>
        <v>0</v>
      </c>
      <c r="AQ52" s="776">
        <f t="shared" si="151"/>
        <v>0</v>
      </c>
      <c r="AR52" s="776">
        <f t="shared" si="151"/>
        <v>0</v>
      </c>
      <c r="AS52" s="776">
        <f t="shared" si="163"/>
        <v>0</v>
      </c>
      <c r="AU52" s="777" t="str">
        <f t="shared" si="164"/>
        <v>Interest on PAYE</v>
      </c>
      <c r="AV52" s="776">
        <f>AG52*('Historical Growth Assumptions'!AJ76+1)</f>
        <v>0</v>
      </c>
      <c r="AW52" s="776">
        <f t="shared" si="165"/>
        <v>0</v>
      </c>
      <c r="AX52" s="776">
        <f t="shared" si="153"/>
        <v>0</v>
      </c>
      <c r="AY52" s="776">
        <f t="shared" si="153"/>
        <v>0</v>
      </c>
      <c r="AZ52" s="776">
        <f t="shared" si="173"/>
        <v>0</v>
      </c>
      <c r="BA52" s="776">
        <f t="shared" si="153"/>
        <v>0</v>
      </c>
      <c r="BB52" s="776">
        <f t="shared" si="153"/>
        <v>0</v>
      </c>
      <c r="BC52" s="776">
        <f t="shared" si="153"/>
        <v>0</v>
      </c>
      <c r="BD52" s="776">
        <f t="shared" si="153"/>
        <v>0</v>
      </c>
      <c r="BE52" s="776">
        <f t="shared" si="153"/>
        <v>0</v>
      </c>
      <c r="BF52" s="776">
        <f t="shared" si="153"/>
        <v>0</v>
      </c>
      <c r="BG52" s="776">
        <f t="shared" si="153"/>
        <v>0</v>
      </c>
      <c r="BH52" s="776">
        <f t="shared" si="166"/>
        <v>0</v>
      </c>
      <c r="BJ52" s="777" t="str">
        <f t="shared" si="167"/>
        <v>Interest on PAYE</v>
      </c>
      <c r="BK52" s="776">
        <f>AV52*('Historical Growth Assumptions'!AY76+1)</f>
        <v>0</v>
      </c>
      <c r="BL52" s="776">
        <f t="shared" si="168"/>
        <v>0</v>
      </c>
      <c r="BM52" s="776">
        <f t="shared" si="155"/>
        <v>0</v>
      </c>
      <c r="BN52" s="776">
        <f t="shared" si="155"/>
        <v>0</v>
      </c>
      <c r="BO52" s="776">
        <f t="shared" si="174"/>
        <v>0</v>
      </c>
      <c r="BP52" s="776">
        <f t="shared" si="155"/>
        <v>0</v>
      </c>
      <c r="BQ52" s="776">
        <f t="shared" si="155"/>
        <v>0</v>
      </c>
      <c r="BR52" s="776">
        <f t="shared" si="155"/>
        <v>0</v>
      </c>
      <c r="BS52" s="776">
        <f t="shared" si="155"/>
        <v>0</v>
      </c>
      <c r="BT52" s="776">
        <f t="shared" si="155"/>
        <v>0</v>
      </c>
      <c r="BU52" s="776">
        <f t="shared" si="155"/>
        <v>0</v>
      </c>
      <c r="BV52" s="776">
        <f t="shared" si="155"/>
        <v>0</v>
      </c>
      <c r="BW52" s="776">
        <f t="shared" si="169"/>
        <v>0</v>
      </c>
    </row>
    <row r="53" spans="2:75">
      <c r="B53" s="777" t="str">
        <f>'First View'!B95</f>
        <v>Hire Purchase</v>
      </c>
      <c r="C53" s="776">
        <f>'First View'!F95*(1+'Forecast Assumptions 1'!F81)/12</f>
        <v>0</v>
      </c>
      <c r="D53" s="776">
        <f t="shared" si="157"/>
        <v>0</v>
      </c>
      <c r="E53" s="776">
        <f t="shared" si="157"/>
        <v>0</v>
      </c>
      <c r="F53" s="776">
        <f t="shared" si="157"/>
        <v>0</v>
      </c>
      <c r="G53" s="776">
        <f t="shared" si="157"/>
        <v>0</v>
      </c>
      <c r="H53" s="776">
        <f t="shared" si="157"/>
        <v>0</v>
      </c>
      <c r="I53" s="776">
        <f t="shared" si="157"/>
        <v>0</v>
      </c>
      <c r="J53" s="776">
        <f t="shared" si="157"/>
        <v>0</v>
      </c>
      <c r="K53" s="776">
        <f t="shared" si="157"/>
        <v>0</v>
      </c>
      <c r="L53" s="776">
        <f t="shared" si="157"/>
        <v>0</v>
      </c>
      <c r="M53" s="776">
        <f t="shared" si="157"/>
        <v>0</v>
      </c>
      <c r="N53" s="776">
        <f t="shared" si="157"/>
        <v>0</v>
      </c>
      <c r="O53" s="776">
        <f t="shared" si="63"/>
        <v>0</v>
      </c>
      <c r="Q53" s="777" t="str">
        <f t="shared" si="158"/>
        <v>Hire Purchase</v>
      </c>
      <c r="R53" s="776">
        <f>C53*('Historical Growth Assumptions'!F77+1)</f>
        <v>0</v>
      </c>
      <c r="S53" s="776">
        <f t="shared" ref="S53:AC53" si="178">R53</f>
        <v>0</v>
      </c>
      <c r="T53" s="776">
        <f t="shared" si="178"/>
        <v>0</v>
      </c>
      <c r="U53" s="776">
        <f t="shared" si="178"/>
        <v>0</v>
      </c>
      <c r="V53" s="776">
        <f t="shared" si="178"/>
        <v>0</v>
      </c>
      <c r="W53" s="776">
        <f t="shared" si="178"/>
        <v>0</v>
      </c>
      <c r="X53" s="776">
        <f t="shared" si="178"/>
        <v>0</v>
      </c>
      <c r="Y53" s="776">
        <f t="shared" si="178"/>
        <v>0</v>
      </c>
      <c r="Z53" s="776">
        <f t="shared" si="178"/>
        <v>0</v>
      </c>
      <c r="AA53" s="776">
        <f t="shared" si="178"/>
        <v>0</v>
      </c>
      <c r="AB53" s="776">
        <f t="shared" si="178"/>
        <v>0</v>
      </c>
      <c r="AC53" s="776">
        <f t="shared" si="178"/>
        <v>0</v>
      </c>
      <c r="AD53" s="776">
        <f t="shared" si="160"/>
        <v>0</v>
      </c>
      <c r="AF53" s="777" t="str">
        <f t="shared" si="161"/>
        <v>Hire Purchase</v>
      </c>
      <c r="AG53" s="776">
        <f>R53*('Historical Growth Assumptions'!U77+1)</f>
        <v>0</v>
      </c>
      <c r="AH53" s="776">
        <f t="shared" si="162"/>
        <v>0</v>
      </c>
      <c r="AI53" s="776">
        <f t="shared" si="151"/>
        <v>0</v>
      </c>
      <c r="AJ53" s="776">
        <f t="shared" si="151"/>
        <v>0</v>
      </c>
      <c r="AK53" s="776">
        <f t="shared" si="172"/>
        <v>0</v>
      </c>
      <c r="AL53" s="776">
        <f t="shared" si="151"/>
        <v>0</v>
      </c>
      <c r="AM53" s="776">
        <f t="shared" si="151"/>
        <v>0</v>
      </c>
      <c r="AN53" s="776">
        <f t="shared" si="151"/>
        <v>0</v>
      </c>
      <c r="AO53" s="776">
        <f t="shared" si="151"/>
        <v>0</v>
      </c>
      <c r="AP53" s="776">
        <f t="shared" si="151"/>
        <v>0</v>
      </c>
      <c r="AQ53" s="776">
        <f t="shared" si="151"/>
        <v>0</v>
      </c>
      <c r="AR53" s="776">
        <f t="shared" si="151"/>
        <v>0</v>
      </c>
      <c r="AS53" s="776">
        <f t="shared" si="163"/>
        <v>0</v>
      </c>
      <c r="AU53" s="777" t="str">
        <f t="shared" si="164"/>
        <v>Hire Purchase</v>
      </c>
      <c r="AV53" s="776">
        <f>AG53*('Historical Growth Assumptions'!AJ77+1)</f>
        <v>0</v>
      </c>
      <c r="AW53" s="776">
        <f t="shared" si="165"/>
        <v>0</v>
      </c>
      <c r="AX53" s="776">
        <f t="shared" si="153"/>
        <v>0</v>
      </c>
      <c r="AY53" s="776">
        <f t="shared" si="153"/>
        <v>0</v>
      </c>
      <c r="AZ53" s="776">
        <f t="shared" si="173"/>
        <v>0</v>
      </c>
      <c r="BA53" s="776">
        <f t="shared" si="153"/>
        <v>0</v>
      </c>
      <c r="BB53" s="776">
        <f t="shared" si="153"/>
        <v>0</v>
      </c>
      <c r="BC53" s="776">
        <f t="shared" si="153"/>
        <v>0</v>
      </c>
      <c r="BD53" s="776">
        <f t="shared" si="153"/>
        <v>0</v>
      </c>
      <c r="BE53" s="776">
        <f t="shared" si="153"/>
        <v>0</v>
      </c>
      <c r="BF53" s="776">
        <f t="shared" si="153"/>
        <v>0</v>
      </c>
      <c r="BG53" s="776">
        <f t="shared" si="153"/>
        <v>0</v>
      </c>
      <c r="BH53" s="776">
        <f t="shared" si="166"/>
        <v>0</v>
      </c>
      <c r="BJ53" s="777" t="str">
        <f t="shared" si="167"/>
        <v>Hire Purchase</v>
      </c>
      <c r="BK53" s="776">
        <f>AV53*('Historical Growth Assumptions'!AY77+1)</f>
        <v>0</v>
      </c>
      <c r="BL53" s="776">
        <f t="shared" si="168"/>
        <v>0</v>
      </c>
      <c r="BM53" s="776">
        <f t="shared" si="155"/>
        <v>0</v>
      </c>
      <c r="BN53" s="776">
        <f t="shared" si="155"/>
        <v>0</v>
      </c>
      <c r="BO53" s="776">
        <f t="shared" si="174"/>
        <v>0</v>
      </c>
      <c r="BP53" s="776">
        <f t="shared" si="155"/>
        <v>0</v>
      </c>
      <c r="BQ53" s="776">
        <f t="shared" si="155"/>
        <v>0</v>
      </c>
      <c r="BR53" s="776">
        <f t="shared" si="155"/>
        <v>0</v>
      </c>
      <c r="BS53" s="776">
        <f t="shared" si="155"/>
        <v>0</v>
      </c>
      <c r="BT53" s="776">
        <f t="shared" si="155"/>
        <v>0</v>
      </c>
      <c r="BU53" s="776">
        <f t="shared" si="155"/>
        <v>0</v>
      </c>
      <c r="BV53" s="776">
        <f t="shared" si="155"/>
        <v>0</v>
      </c>
      <c r="BW53" s="776">
        <f t="shared" si="169"/>
        <v>0</v>
      </c>
    </row>
    <row r="54" spans="2:75">
      <c r="B54" s="778" t="s">
        <v>468</v>
      </c>
      <c r="C54" s="779">
        <f>SUM(C6:C25)+SUM(C27:C37)+SUM(C46:C53)+SUM(C39:C44)</f>
        <v>0</v>
      </c>
      <c r="D54" s="779">
        <f t="shared" ref="D54:O54" si="179">SUM(D6:D25)+SUM(D27:D37)+SUM(D46:D53)+SUM(D39:D44)</f>
        <v>0</v>
      </c>
      <c r="E54" s="779">
        <f t="shared" si="179"/>
        <v>0</v>
      </c>
      <c r="F54" s="779">
        <f t="shared" si="179"/>
        <v>0</v>
      </c>
      <c r="G54" s="779">
        <f t="shared" si="179"/>
        <v>0</v>
      </c>
      <c r="H54" s="779">
        <f t="shared" si="179"/>
        <v>0</v>
      </c>
      <c r="I54" s="779">
        <f t="shared" si="179"/>
        <v>0</v>
      </c>
      <c r="J54" s="779">
        <f t="shared" si="179"/>
        <v>0</v>
      </c>
      <c r="K54" s="779">
        <f t="shared" si="179"/>
        <v>0</v>
      </c>
      <c r="L54" s="779">
        <f t="shared" si="179"/>
        <v>0</v>
      </c>
      <c r="M54" s="779">
        <f t="shared" si="179"/>
        <v>0</v>
      </c>
      <c r="N54" s="779">
        <f t="shared" si="179"/>
        <v>0</v>
      </c>
      <c r="O54" s="779">
        <f t="shared" si="179"/>
        <v>0</v>
      </c>
      <c r="Q54" s="778" t="str">
        <f>B54</f>
        <v>Total Overheads</v>
      </c>
      <c r="R54" s="779">
        <f>SUM(R6:R25)+SUM(R27:R37)+SUM(R46:R53)+SUM(R39:R44)</f>
        <v>0</v>
      </c>
      <c r="S54" s="779">
        <f>SUM(S6:S25)+SUM(S27:S37)+SUM(S46:S53)+SUM(S39:S44)</f>
        <v>0</v>
      </c>
      <c r="T54" s="779">
        <f>SUM(T6:T25)+SUM(T27:T37)+SUM(T46:T53)+SUM(T39:T44)</f>
        <v>0</v>
      </c>
      <c r="U54" s="779">
        <f t="shared" ref="U54:AD54" si="180">SUM(U6:U25)+SUM(U27:U37)+SUM(U46:U53)+SUM(U39:U44)</f>
        <v>0</v>
      </c>
      <c r="V54" s="779">
        <f t="shared" si="180"/>
        <v>0</v>
      </c>
      <c r="W54" s="779">
        <f t="shared" si="180"/>
        <v>0</v>
      </c>
      <c r="X54" s="779">
        <f t="shared" si="180"/>
        <v>0</v>
      </c>
      <c r="Y54" s="779">
        <f t="shared" si="180"/>
        <v>0</v>
      </c>
      <c r="Z54" s="779">
        <f t="shared" si="180"/>
        <v>0</v>
      </c>
      <c r="AA54" s="779">
        <f t="shared" si="180"/>
        <v>0</v>
      </c>
      <c r="AB54" s="779">
        <f t="shared" si="180"/>
        <v>0</v>
      </c>
      <c r="AC54" s="779">
        <f t="shared" si="180"/>
        <v>0</v>
      </c>
      <c r="AD54" s="779">
        <f t="shared" si="180"/>
        <v>0</v>
      </c>
      <c r="AF54" s="778" t="str">
        <f>Q54</f>
        <v>Total Overheads</v>
      </c>
      <c r="AG54" s="779">
        <f>SUM(AG6:AG25)+SUM(AG27:AG37)+SUM(AG46:AG53)+SUM(AG39:AG44)</f>
        <v>0</v>
      </c>
      <c r="AH54" s="779">
        <f>SUM(AH6:AH25)+SUM(AH27:AH37)+SUM(AH46:AH53)+SUM(AH39:AH44)</f>
        <v>0</v>
      </c>
      <c r="AI54" s="779">
        <f>SUM(AI6:AI25)+SUM(AI27:AI37)+SUM(AI46:AI53)+SUM(AI39:AI44)</f>
        <v>0</v>
      </c>
      <c r="AJ54" s="779">
        <f t="shared" ref="AJ54" si="181">SUM(AJ6:AJ25)+SUM(AJ27:AJ37)+SUM(AJ46:AJ53)+SUM(AJ39:AJ44)</f>
        <v>0</v>
      </c>
      <c r="AK54" s="779">
        <f t="shared" ref="AK54" si="182">SUM(AK6:AK25)+SUM(AK27:AK37)+SUM(AK46:AK53)+SUM(AK39:AK44)</f>
        <v>0</v>
      </c>
      <c r="AL54" s="779">
        <f t="shared" ref="AL54" si="183">SUM(AL6:AL25)+SUM(AL27:AL37)+SUM(AL46:AL53)+SUM(AL39:AL44)</f>
        <v>0</v>
      </c>
      <c r="AM54" s="779">
        <f t="shared" ref="AM54" si="184">SUM(AM6:AM25)+SUM(AM27:AM37)+SUM(AM46:AM53)+SUM(AM39:AM44)</f>
        <v>0</v>
      </c>
      <c r="AN54" s="779">
        <f t="shared" ref="AN54" si="185">SUM(AN6:AN25)+SUM(AN27:AN37)+SUM(AN46:AN53)+SUM(AN39:AN44)</f>
        <v>0</v>
      </c>
      <c r="AO54" s="779">
        <f t="shared" ref="AO54" si="186">SUM(AO6:AO25)+SUM(AO27:AO37)+SUM(AO46:AO53)+SUM(AO39:AO44)</f>
        <v>0</v>
      </c>
      <c r="AP54" s="779">
        <f t="shared" ref="AP54" si="187">SUM(AP6:AP25)+SUM(AP27:AP37)+SUM(AP46:AP53)+SUM(AP39:AP44)</f>
        <v>0</v>
      </c>
      <c r="AQ54" s="779">
        <f t="shared" ref="AQ54" si="188">SUM(AQ6:AQ25)+SUM(AQ27:AQ37)+SUM(AQ46:AQ53)+SUM(AQ39:AQ44)</f>
        <v>0</v>
      </c>
      <c r="AR54" s="779">
        <f t="shared" ref="AR54" si="189">SUM(AR6:AR25)+SUM(AR27:AR37)+SUM(AR46:AR53)+SUM(AR39:AR44)</f>
        <v>0</v>
      </c>
      <c r="AS54" s="779">
        <f t="shared" ref="AS54" si="190">SUM(AS6:AS25)+SUM(AS27:AS37)+SUM(AS46:AS53)+SUM(AS39:AS44)</f>
        <v>0</v>
      </c>
      <c r="AU54" s="778" t="str">
        <f>AF54</f>
        <v>Total Overheads</v>
      </c>
      <c r="AV54" s="779">
        <f>SUM(AV6:AV25)+SUM(AV27:AV37)+SUM(AV46:AV53)+SUM(AV39:AV44)</f>
        <v>0</v>
      </c>
      <c r="AW54" s="779">
        <f>SUM(AW6:AW25)+SUM(AW27:AW37)+SUM(AW46:AW53)+SUM(AW39:AW44)</f>
        <v>0</v>
      </c>
      <c r="AX54" s="779">
        <f>SUM(AX6:AX25)+SUM(AX27:AX37)+SUM(AX46:AX53)+SUM(AX39:AX44)</f>
        <v>0</v>
      </c>
      <c r="AY54" s="779">
        <f t="shared" ref="AY54" si="191">SUM(AY6:AY25)+SUM(AY27:AY37)+SUM(AY46:AY53)+SUM(AY39:AY44)</f>
        <v>0</v>
      </c>
      <c r="AZ54" s="779">
        <f t="shared" ref="AZ54" si="192">SUM(AZ6:AZ25)+SUM(AZ27:AZ37)+SUM(AZ46:AZ53)+SUM(AZ39:AZ44)</f>
        <v>0</v>
      </c>
      <c r="BA54" s="779">
        <f t="shared" ref="BA54" si="193">SUM(BA6:BA25)+SUM(BA27:BA37)+SUM(BA46:BA53)+SUM(BA39:BA44)</f>
        <v>0</v>
      </c>
      <c r="BB54" s="779">
        <f t="shared" ref="BB54" si="194">SUM(BB6:BB25)+SUM(BB27:BB37)+SUM(BB46:BB53)+SUM(BB39:BB44)</f>
        <v>0</v>
      </c>
      <c r="BC54" s="779">
        <f t="shared" ref="BC54" si="195">SUM(BC6:BC25)+SUM(BC27:BC37)+SUM(BC46:BC53)+SUM(BC39:BC44)</f>
        <v>0</v>
      </c>
      <c r="BD54" s="779">
        <f t="shared" ref="BD54" si="196">SUM(BD6:BD25)+SUM(BD27:BD37)+SUM(BD46:BD53)+SUM(BD39:BD44)</f>
        <v>0</v>
      </c>
      <c r="BE54" s="779">
        <f t="shared" ref="BE54" si="197">SUM(BE6:BE25)+SUM(BE27:BE37)+SUM(BE46:BE53)+SUM(BE39:BE44)</f>
        <v>0</v>
      </c>
      <c r="BF54" s="779">
        <f t="shared" ref="BF54" si="198">SUM(BF6:BF25)+SUM(BF27:BF37)+SUM(BF46:BF53)+SUM(BF39:BF44)</f>
        <v>0</v>
      </c>
      <c r="BG54" s="779">
        <f t="shared" ref="BG54" si="199">SUM(BG6:BG25)+SUM(BG27:BG37)+SUM(BG46:BG53)+SUM(BG39:BG44)</f>
        <v>0</v>
      </c>
      <c r="BH54" s="779">
        <f t="shared" ref="BH54" si="200">SUM(BH6:BH25)+SUM(BH27:BH37)+SUM(BH46:BH53)+SUM(BH39:BH44)</f>
        <v>0</v>
      </c>
      <c r="BJ54" s="778" t="str">
        <f>AU54</f>
        <v>Total Overheads</v>
      </c>
      <c r="BK54" s="779">
        <f>SUM(BK6:BK25)+SUM(BK27:BK37)+SUM(BK46:BK53)+SUM(BK39:BK44)</f>
        <v>0</v>
      </c>
      <c r="BL54" s="779">
        <f>SUM(BL6:BL25)+SUM(BL27:BL37)+SUM(BL46:BL53)+SUM(BL39:BL44)</f>
        <v>0</v>
      </c>
      <c r="BM54" s="779">
        <f>SUM(BM6:BM25)+SUM(BM27:BM37)+SUM(BM46:BM53)+SUM(BM39:BM44)</f>
        <v>0</v>
      </c>
      <c r="BN54" s="779">
        <f t="shared" ref="BN54" si="201">SUM(BN6:BN25)+SUM(BN27:BN37)+SUM(BN46:BN53)+SUM(BN39:BN44)</f>
        <v>0</v>
      </c>
      <c r="BO54" s="779">
        <f t="shared" ref="BO54" si="202">SUM(BO6:BO25)+SUM(BO27:BO37)+SUM(BO46:BO53)+SUM(BO39:BO44)</f>
        <v>0</v>
      </c>
      <c r="BP54" s="779">
        <f t="shared" ref="BP54" si="203">SUM(BP6:BP25)+SUM(BP27:BP37)+SUM(BP46:BP53)+SUM(BP39:BP44)</f>
        <v>0</v>
      </c>
      <c r="BQ54" s="779">
        <f t="shared" ref="BQ54" si="204">SUM(BQ6:BQ25)+SUM(BQ27:BQ37)+SUM(BQ46:BQ53)+SUM(BQ39:BQ44)</f>
        <v>0</v>
      </c>
      <c r="BR54" s="779">
        <f t="shared" ref="BR54" si="205">SUM(BR6:BR25)+SUM(BR27:BR37)+SUM(BR46:BR53)+SUM(BR39:BR44)</f>
        <v>0</v>
      </c>
      <c r="BS54" s="779">
        <f t="shared" ref="BS54" si="206">SUM(BS6:BS25)+SUM(BS27:BS37)+SUM(BS46:BS53)+SUM(BS39:BS44)</f>
        <v>0</v>
      </c>
      <c r="BT54" s="779">
        <f t="shared" ref="BT54" si="207">SUM(BT6:BT25)+SUM(BT27:BT37)+SUM(BT46:BT53)+SUM(BT39:BT44)</f>
        <v>0</v>
      </c>
      <c r="BU54" s="779">
        <f t="shared" ref="BU54" si="208">SUM(BU6:BU25)+SUM(BU27:BU37)+SUM(BU46:BU53)+SUM(BU39:BU44)</f>
        <v>0</v>
      </c>
      <c r="BV54" s="779">
        <f t="shared" ref="BV54" si="209">SUM(BV6:BV25)+SUM(BV27:BV37)+SUM(BV46:BV53)+SUM(BV39:BV44)</f>
        <v>0</v>
      </c>
      <c r="BW54" s="779">
        <f t="shared" ref="BW54" si="210">SUM(BW6:BW25)+SUM(BW27:BW37)+SUM(BW46:BW53)+SUM(BW39:BW44)</f>
        <v>0</v>
      </c>
    </row>
    <row r="55" spans="2:75" s="755" customFormat="1"/>
    <row r="56" spans="2:75" s="755" customFormat="1"/>
    <row r="57" spans="2:75" s="755" customFormat="1"/>
    <row r="58" spans="2:75" s="755" customFormat="1"/>
    <row r="59" spans="2:75" s="755" customFormat="1"/>
    <row r="60" spans="2:75" s="755" customFormat="1"/>
    <row r="61" spans="2:75" s="755" customFormat="1"/>
    <row r="62" spans="2:75" s="755" customFormat="1"/>
    <row r="63" spans="2:75" s="755" customFormat="1"/>
    <row r="64" spans="2:75" s="755" customFormat="1"/>
    <row r="65" s="755" customFormat="1"/>
    <row r="66" s="755" customFormat="1"/>
    <row r="67" s="755" customFormat="1"/>
    <row r="68" s="755" customFormat="1"/>
    <row r="69" s="755" customFormat="1"/>
    <row r="70" s="755" customFormat="1"/>
    <row r="71" s="755" customFormat="1"/>
    <row r="72" s="755" customFormat="1"/>
  </sheetData>
  <mergeCells count="20">
    <mergeCell ref="AU26:BH26"/>
    <mergeCell ref="AU45:BH45"/>
    <mergeCell ref="B26:O26"/>
    <mergeCell ref="B5:O5"/>
    <mergeCell ref="B45:O45"/>
    <mergeCell ref="Q5:AD5"/>
    <mergeCell ref="Q26:AD26"/>
    <mergeCell ref="Q45:AD45"/>
    <mergeCell ref="BJ5:BW5"/>
    <mergeCell ref="BJ26:BW26"/>
    <mergeCell ref="BJ45:BW45"/>
    <mergeCell ref="B38:O38"/>
    <mergeCell ref="Q38:AD38"/>
    <mergeCell ref="AF38:AS38"/>
    <mergeCell ref="AU38:BH38"/>
    <mergeCell ref="BJ38:BW38"/>
    <mergeCell ref="AF5:AS5"/>
    <mergeCell ref="AF26:AS26"/>
    <mergeCell ref="AF45:AS45"/>
    <mergeCell ref="AU5:BH5"/>
  </mergeCells>
  <phoneticPr fontId="7" type="noConversion"/>
  <printOptions horizontalCentered="1" verticalCentered="1"/>
  <pageMargins left="0.21" right="0.2" top="0.39370078740157483" bottom="0.31496062992125984" header="0.15748031496062992" footer="0.27559055118110237"/>
  <pageSetup paperSize="9" scale="54" orientation="landscape" horizontalDpi="4294967292" verticalDpi="4294967292" r:id="rId1"/>
  <headerFooter alignWithMargins="0">
    <oddHeader>&amp;F</oddHeader>
    <oddFooter>&amp;C&amp;"Helv,Bold"&amp;10Strictly Company Confidential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>
    <pageSetUpPr fitToPage="1"/>
  </sheetPr>
  <dimension ref="B2:BW61"/>
  <sheetViews>
    <sheetView showGridLines="0" topLeftCell="AR1" zoomScale="115" zoomScaleNormal="115" zoomScaleSheetLayoutView="50" workbookViewId="0">
      <selection activeCell="B16" sqref="B16"/>
    </sheetView>
  </sheetViews>
  <sheetFormatPr defaultColWidth="9.6640625" defaultRowHeight="12.75" customHeight="1"/>
  <cols>
    <col min="1" max="1" width="2.6640625" style="325" customWidth="1"/>
    <col min="2" max="2" width="17.77734375" style="325" customWidth="1"/>
    <col min="3" max="3" width="10.109375" style="325" customWidth="1"/>
    <col min="4" max="14" width="9.6640625" style="325" customWidth="1"/>
    <col min="15" max="15" width="10.6640625" style="325" bestFit="1" customWidth="1"/>
    <col min="16" max="16" width="2.109375" style="325" customWidth="1"/>
    <col min="17" max="17" width="16.109375" style="325" bestFit="1" customWidth="1"/>
    <col min="18" max="18" width="9.88671875" style="325" bestFit="1" customWidth="1"/>
    <col min="19" max="19" width="13.88671875" style="325" bestFit="1" customWidth="1"/>
    <col min="20" max="29" width="9.6640625" style="325"/>
    <col min="30" max="30" width="10.88671875" style="325" bestFit="1" customWidth="1"/>
    <col min="31" max="31" width="2" style="325" customWidth="1"/>
    <col min="32" max="32" width="17.21875" style="325" bestFit="1" customWidth="1"/>
    <col min="33" max="43" width="9.6640625" style="325"/>
    <col min="44" max="44" width="10.33203125" style="325" bestFit="1" customWidth="1"/>
    <col min="45" max="45" width="9.109375" style="325" customWidth="1"/>
    <col min="46" max="46" width="9.6640625" style="325"/>
    <col min="47" max="47" width="17.21875" style="325" bestFit="1" customWidth="1"/>
    <col min="48" max="57" width="9.6640625" style="325"/>
    <col min="58" max="58" width="10.88671875" style="325" bestFit="1" customWidth="1"/>
    <col min="59" max="59" width="7" style="325" customWidth="1"/>
    <col min="60" max="61" width="9.6640625" style="325"/>
    <col min="62" max="62" width="17.21875" style="325" bestFit="1" customWidth="1"/>
    <col min="63" max="71" width="9.6640625" style="325"/>
    <col min="72" max="72" width="10.88671875" style="325" bestFit="1" customWidth="1"/>
    <col min="73" max="16384" width="9.6640625" style="325"/>
  </cols>
  <sheetData>
    <row r="2" spans="2:75" ht="12.75" customHeight="1">
      <c r="B2" s="325" t="s">
        <v>613</v>
      </c>
      <c r="P2" s="645"/>
      <c r="Q2" s="645"/>
    </row>
    <row r="3" spans="2:75" s="645" customFormat="1" ht="12.75" customHeight="1">
      <c r="B3" s="325" t="str">
        <f>'First View'!B3</f>
        <v>Aquatech</v>
      </c>
      <c r="C3" s="325"/>
      <c r="D3" s="325"/>
      <c r="E3" s="325"/>
      <c r="F3" s="325"/>
      <c r="G3" s="325"/>
      <c r="H3" s="325"/>
      <c r="I3" s="325"/>
      <c r="J3" s="325"/>
      <c r="K3" s="325"/>
      <c r="L3" s="325"/>
      <c r="M3" s="325"/>
      <c r="N3" s="325"/>
      <c r="O3" s="325"/>
    </row>
    <row r="4" spans="2:75" ht="12.75" customHeight="1">
      <c r="B4" s="870" t="s">
        <v>92</v>
      </c>
      <c r="C4" s="871">
        <f ca="1">'Key Drivers'!B5</f>
        <v>45833</v>
      </c>
      <c r="D4" s="871">
        <f ca="1">EOMONTH(C4,0)+1</f>
        <v>45839</v>
      </c>
      <c r="E4" s="871">
        <f t="shared" ref="E4:N4" ca="1" si="0">EOMONTH(D4,0)+1</f>
        <v>45870</v>
      </c>
      <c r="F4" s="871">
        <f t="shared" ca="1" si="0"/>
        <v>45901</v>
      </c>
      <c r="G4" s="871">
        <f t="shared" ca="1" si="0"/>
        <v>45931</v>
      </c>
      <c r="H4" s="871">
        <f t="shared" ca="1" si="0"/>
        <v>45962</v>
      </c>
      <c r="I4" s="871">
        <f t="shared" ca="1" si="0"/>
        <v>45992</v>
      </c>
      <c r="J4" s="871">
        <f t="shared" ca="1" si="0"/>
        <v>46023</v>
      </c>
      <c r="K4" s="871">
        <f t="shared" ca="1" si="0"/>
        <v>46054</v>
      </c>
      <c r="L4" s="871">
        <f t="shared" ca="1" si="0"/>
        <v>46082</v>
      </c>
      <c r="M4" s="871">
        <f t="shared" ca="1" si="0"/>
        <v>46113</v>
      </c>
      <c r="N4" s="871">
        <f t="shared" ca="1" si="0"/>
        <v>46143</v>
      </c>
      <c r="O4" s="872" t="s">
        <v>3</v>
      </c>
      <c r="P4" s="645"/>
      <c r="Q4" s="870" t="s">
        <v>93</v>
      </c>
      <c r="R4" s="871">
        <f ca="1">EOMONTH(N4,0)+1</f>
        <v>46174</v>
      </c>
      <c r="S4" s="871">
        <f ca="1">EOMONTH(R4,0)+1</f>
        <v>46204</v>
      </c>
      <c r="T4" s="871">
        <f t="shared" ref="T4:AC4" ca="1" si="1">EOMONTH(S4,0)+1</f>
        <v>46235</v>
      </c>
      <c r="U4" s="871">
        <f t="shared" ca="1" si="1"/>
        <v>46266</v>
      </c>
      <c r="V4" s="871">
        <f t="shared" ca="1" si="1"/>
        <v>46296</v>
      </c>
      <c r="W4" s="871">
        <f t="shared" ca="1" si="1"/>
        <v>46327</v>
      </c>
      <c r="X4" s="871">
        <f t="shared" ca="1" si="1"/>
        <v>46357</v>
      </c>
      <c r="Y4" s="871">
        <f t="shared" ca="1" si="1"/>
        <v>46388</v>
      </c>
      <c r="Z4" s="871">
        <f t="shared" ca="1" si="1"/>
        <v>46419</v>
      </c>
      <c r="AA4" s="871">
        <f t="shared" ca="1" si="1"/>
        <v>46447</v>
      </c>
      <c r="AB4" s="871">
        <f t="shared" ca="1" si="1"/>
        <v>46478</v>
      </c>
      <c r="AC4" s="871">
        <f t="shared" ca="1" si="1"/>
        <v>46508</v>
      </c>
      <c r="AD4" s="872" t="s">
        <v>3</v>
      </c>
      <c r="AF4" s="870" t="s">
        <v>94</v>
      </c>
      <c r="AG4" s="871">
        <f ca="1">EOMONTH(AC4,0)+1</f>
        <v>46539</v>
      </c>
      <c r="AH4" s="871">
        <f ca="1">EOMONTH(AG4,0)+1</f>
        <v>46569</v>
      </c>
      <c r="AI4" s="871">
        <f t="shared" ref="AI4:AR4" ca="1" si="2">EOMONTH(AH4,0)+1</f>
        <v>46600</v>
      </c>
      <c r="AJ4" s="871">
        <f t="shared" ca="1" si="2"/>
        <v>46631</v>
      </c>
      <c r="AK4" s="871">
        <f t="shared" ca="1" si="2"/>
        <v>46661</v>
      </c>
      <c r="AL4" s="871">
        <f t="shared" ca="1" si="2"/>
        <v>46692</v>
      </c>
      <c r="AM4" s="871">
        <f t="shared" ca="1" si="2"/>
        <v>46722</v>
      </c>
      <c r="AN4" s="871">
        <f t="shared" ca="1" si="2"/>
        <v>46753</v>
      </c>
      <c r="AO4" s="871">
        <f t="shared" ca="1" si="2"/>
        <v>46784</v>
      </c>
      <c r="AP4" s="871">
        <f t="shared" ca="1" si="2"/>
        <v>46813</v>
      </c>
      <c r="AQ4" s="871">
        <f t="shared" ca="1" si="2"/>
        <v>46844</v>
      </c>
      <c r="AR4" s="871">
        <f t="shared" ca="1" si="2"/>
        <v>46874</v>
      </c>
      <c r="AS4" s="872" t="s">
        <v>3</v>
      </c>
      <c r="AU4" s="870" t="s">
        <v>95</v>
      </c>
      <c r="AV4" s="871">
        <f ca="1">EOMONTH(AR4,0)+1</f>
        <v>46905</v>
      </c>
      <c r="AW4" s="871">
        <f ca="1">EOMONTH(AV4,0)+1</f>
        <v>46935</v>
      </c>
      <c r="AX4" s="871">
        <f t="shared" ref="AX4:BG4" ca="1" si="3">EOMONTH(AW4,0)+1</f>
        <v>46966</v>
      </c>
      <c r="AY4" s="871">
        <f t="shared" ca="1" si="3"/>
        <v>46997</v>
      </c>
      <c r="AZ4" s="871">
        <f t="shared" ca="1" si="3"/>
        <v>47027</v>
      </c>
      <c r="BA4" s="871">
        <f t="shared" ca="1" si="3"/>
        <v>47058</v>
      </c>
      <c r="BB4" s="871">
        <f t="shared" ca="1" si="3"/>
        <v>47088</v>
      </c>
      <c r="BC4" s="871">
        <f t="shared" ca="1" si="3"/>
        <v>47119</v>
      </c>
      <c r="BD4" s="871">
        <f t="shared" ca="1" si="3"/>
        <v>47150</v>
      </c>
      <c r="BE4" s="871">
        <f t="shared" ca="1" si="3"/>
        <v>47178</v>
      </c>
      <c r="BF4" s="871">
        <f t="shared" ca="1" si="3"/>
        <v>47209</v>
      </c>
      <c r="BG4" s="871">
        <f t="shared" ca="1" si="3"/>
        <v>47239</v>
      </c>
      <c r="BH4" s="872" t="s">
        <v>3</v>
      </c>
      <c r="BJ4" s="870" t="s">
        <v>96</v>
      </c>
      <c r="BK4" s="871">
        <f ca="1">EOMONTH(BG4,0)+1</f>
        <v>47270</v>
      </c>
      <c r="BL4" s="871">
        <f ca="1">EOMONTH(BK4,0)+1</f>
        <v>47300</v>
      </c>
      <c r="BM4" s="871">
        <f t="shared" ref="BM4:BV4" ca="1" si="4">EOMONTH(BL4,0)+1</f>
        <v>47331</v>
      </c>
      <c r="BN4" s="871">
        <f t="shared" ca="1" si="4"/>
        <v>47362</v>
      </c>
      <c r="BO4" s="871">
        <f t="shared" ca="1" si="4"/>
        <v>47392</v>
      </c>
      <c r="BP4" s="871">
        <f t="shared" ca="1" si="4"/>
        <v>47423</v>
      </c>
      <c r="BQ4" s="871">
        <f t="shared" ca="1" si="4"/>
        <v>47453</v>
      </c>
      <c r="BR4" s="871">
        <f t="shared" ca="1" si="4"/>
        <v>47484</v>
      </c>
      <c r="BS4" s="871">
        <f t="shared" ca="1" si="4"/>
        <v>47515</v>
      </c>
      <c r="BT4" s="871">
        <f t="shared" ca="1" si="4"/>
        <v>47543</v>
      </c>
      <c r="BU4" s="871">
        <f t="shared" ca="1" si="4"/>
        <v>47574</v>
      </c>
      <c r="BV4" s="871">
        <f t="shared" ca="1" si="4"/>
        <v>47604</v>
      </c>
      <c r="BW4" s="871" t="s">
        <v>3</v>
      </c>
    </row>
    <row r="5" spans="2:75" ht="12.75" customHeight="1">
      <c r="B5" s="870" t="s">
        <v>117</v>
      </c>
      <c r="C5" s="653">
        <f>'Sales Budget'!C6</f>
        <v>0</v>
      </c>
      <c r="D5" s="653">
        <f>'Sales Budget'!D6</f>
        <v>0</v>
      </c>
      <c r="E5" s="653">
        <f>'Sales Budget'!E6</f>
        <v>0</v>
      </c>
      <c r="F5" s="653">
        <f>'Sales Budget'!F6</f>
        <v>0</v>
      </c>
      <c r="G5" s="653">
        <f>'Sales Budget'!G6</f>
        <v>0</v>
      </c>
      <c r="H5" s="653">
        <f>'Sales Budget'!H6</f>
        <v>0</v>
      </c>
      <c r="I5" s="653">
        <f>'Sales Budget'!I6</f>
        <v>0</v>
      </c>
      <c r="J5" s="653">
        <f>'Sales Budget'!J6</f>
        <v>0</v>
      </c>
      <c r="K5" s="653">
        <f>'Sales Budget'!K6</f>
        <v>0</v>
      </c>
      <c r="L5" s="653">
        <f>'Sales Budget'!L6</f>
        <v>0</v>
      </c>
      <c r="M5" s="653">
        <f>'Sales Budget'!M6</f>
        <v>0</v>
      </c>
      <c r="N5" s="653">
        <f>'Sales Budget'!N6</f>
        <v>0</v>
      </c>
      <c r="O5" s="653">
        <f>SUM(C5:N5)</f>
        <v>0</v>
      </c>
      <c r="Q5" s="870" t="s">
        <v>117</v>
      </c>
      <c r="R5" s="653">
        <f>'Sales Budget'!C17</f>
        <v>0</v>
      </c>
      <c r="S5" s="653">
        <f>'Sales Budget'!D17</f>
        <v>0</v>
      </c>
      <c r="T5" s="653">
        <f>'Sales Budget'!E17</f>
        <v>0</v>
      </c>
      <c r="U5" s="653">
        <f>'Sales Budget'!F17</f>
        <v>0</v>
      </c>
      <c r="V5" s="653">
        <f>'Sales Budget'!G17</f>
        <v>0</v>
      </c>
      <c r="W5" s="653">
        <f>'Sales Budget'!H17</f>
        <v>0</v>
      </c>
      <c r="X5" s="653">
        <f>'Sales Budget'!I17</f>
        <v>0</v>
      </c>
      <c r="Y5" s="653">
        <f>'Sales Budget'!J17</f>
        <v>0</v>
      </c>
      <c r="Z5" s="653">
        <f>'Sales Budget'!K17</f>
        <v>0</v>
      </c>
      <c r="AA5" s="653">
        <f>'Sales Budget'!L17</f>
        <v>0</v>
      </c>
      <c r="AB5" s="653">
        <f>'Sales Budget'!M17</f>
        <v>0</v>
      </c>
      <c r="AC5" s="653">
        <f>'Sales Budget'!N17</f>
        <v>0</v>
      </c>
      <c r="AD5" s="653">
        <f t="shared" ref="AD5" si="5">SUM(R5:AC5)</f>
        <v>0</v>
      </c>
      <c r="AF5" s="870" t="s">
        <v>117</v>
      </c>
      <c r="AG5" s="653">
        <f>'Sales Budget'!C28</f>
        <v>0</v>
      </c>
      <c r="AH5" s="653">
        <f>'Sales Budget'!D28</f>
        <v>0</v>
      </c>
      <c r="AI5" s="653">
        <f>'Sales Budget'!E28</f>
        <v>0</v>
      </c>
      <c r="AJ5" s="653">
        <f>'Sales Budget'!F28</f>
        <v>0</v>
      </c>
      <c r="AK5" s="653">
        <f>'Sales Budget'!G28</f>
        <v>0</v>
      </c>
      <c r="AL5" s="653">
        <f>'Sales Budget'!H28</f>
        <v>0</v>
      </c>
      <c r="AM5" s="653">
        <f>'Sales Budget'!I28</f>
        <v>0</v>
      </c>
      <c r="AN5" s="653">
        <f>'Sales Budget'!J28</f>
        <v>0</v>
      </c>
      <c r="AO5" s="653">
        <f>'Sales Budget'!K28</f>
        <v>0</v>
      </c>
      <c r="AP5" s="653">
        <f>'Sales Budget'!L28</f>
        <v>0</v>
      </c>
      <c r="AQ5" s="653">
        <f>'Sales Budget'!M28</f>
        <v>0</v>
      </c>
      <c r="AR5" s="653">
        <f>'Sales Budget'!N28</f>
        <v>0</v>
      </c>
      <c r="AS5" s="653">
        <f t="shared" ref="AS5" si="6">SUM(AG5:AR5)</f>
        <v>0</v>
      </c>
      <c r="AU5" s="870" t="s">
        <v>117</v>
      </c>
      <c r="AV5" s="653">
        <f>'Sales Budget'!C39</f>
        <v>0</v>
      </c>
      <c r="AW5" s="653">
        <f>'Sales Budget'!D39</f>
        <v>0</v>
      </c>
      <c r="AX5" s="653">
        <f>'Sales Budget'!E39</f>
        <v>0</v>
      </c>
      <c r="AY5" s="653">
        <f>'Sales Budget'!F39</f>
        <v>0</v>
      </c>
      <c r="AZ5" s="653">
        <f>'Sales Budget'!G39</f>
        <v>0</v>
      </c>
      <c r="BA5" s="653">
        <f>'Sales Budget'!H39</f>
        <v>0</v>
      </c>
      <c r="BB5" s="653">
        <f>'Sales Budget'!I39</f>
        <v>0</v>
      </c>
      <c r="BC5" s="653">
        <f>'Sales Budget'!J39</f>
        <v>0</v>
      </c>
      <c r="BD5" s="653">
        <f>'Sales Budget'!K39</f>
        <v>0</v>
      </c>
      <c r="BE5" s="653">
        <f>'Sales Budget'!L39</f>
        <v>0</v>
      </c>
      <c r="BF5" s="653">
        <f>'Sales Budget'!M39</f>
        <v>0</v>
      </c>
      <c r="BG5" s="653">
        <f>'Sales Budget'!N39</f>
        <v>0</v>
      </c>
      <c r="BH5" s="653">
        <f t="shared" ref="BH5" si="7">SUM(AV5:BG5)</f>
        <v>0</v>
      </c>
      <c r="BJ5" s="870" t="s">
        <v>117</v>
      </c>
      <c r="BK5" s="653">
        <f>'Sales Budget'!C50</f>
        <v>0</v>
      </c>
      <c r="BL5" s="653">
        <f>'Sales Budget'!D50</f>
        <v>0</v>
      </c>
      <c r="BM5" s="653">
        <f>'Sales Budget'!E50</f>
        <v>0</v>
      </c>
      <c r="BN5" s="653">
        <f>'Sales Budget'!F50</f>
        <v>0</v>
      </c>
      <c r="BO5" s="653">
        <f>'Sales Budget'!G50</f>
        <v>0</v>
      </c>
      <c r="BP5" s="653">
        <f>'Sales Budget'!H50</f>
        <v>0</v>
      </c>
      <c r="BQ5" s="653">
        <f>'Sales Budget'!I50</f>
        <v>0</v>
      </c>
      <c r="BR5" s="653">
        <f>'Sales Budget'!J50</f>
        <v>0</v>
      </c>
      <c r="BS5" s="653">
        <f>'Sales Budget'!K50</f>
        <v>0</v>
      </c>
      <c r="BT5" s="653">
        <f>'Sales Budget'!L50</f>
        <v>0</v>
      </c>
      <c r="BU5" s="653">
        <f>'Sales Budget'!M50</f>
        <v>0</v>
      </c>
      <c r="BV5" s="653">
        <f>'Sales Budget'!N50</f>
        <v>0</v>
      </c>
      <c r="BW5" s="653">
        <f t="shared" ref="BW5" si="8">SUM(BK5:BV5)</f>
        <v>0</v>
      </c>
    </row>
    <row r="6" spans="2:75" s="723" customFormat="1" ht="12.75" customHeight="1">
      <c r="AF6" s="882"/>
      <c r="AU6" s="882"/>
      <c r="BJ6" s="882"/>
    </row>
    <row r="7" spans="2:75" ht="12.75" customHeight="1">
      <c r="B7" s="870" t="s">
        <v>5</v>
      </c>
      <c r="C7" s="874">
        <f>O7/12</f>
        <v>0</v>
      </c>
      <c r="D7" s="874">
        <f t="shared" ref="D7:M7" si="9">$O$7/12</f>
        <v>0</v>
      </c>
      <c r="E7" s="874">
        <f t="shared" si="9"/>
        <v>0</v>
      </c>
      <c r="F7" s="874">
        <f t="shared" si="9"/>
        <v>0</v>
      </c>
      <c r="G7" s="874">
        <f t="shared" si="9"/>
        <v>0</v>
      </c>
      <c r="H7" s="874">
        <f t="shared" si="9"/>
        <v>0</v>
      </c>
      <c r="I7" s="874">
        <f t="shared" si="9"/>
        <v>0</v>
      </c>
      <c r="J7" s="874">
        <f t="shared" si="9"/>
        <v>0</v>
      </c>
      <c r="K7" s="874">
        <f t="shared" si="9"/>
        <v>0</v>
      </c>
      <c r="L7" s="874">
        <f t="shared" si="9"/>
        <v>0</v>
      </c>
      <c r="M7" s="874">
        <f t="shared" si="9"/>
        <v>0</v>
      </c>
      <c r="N7" s="874">
        <f>$O$7/12</f>
        <v>0</v>
      </c>
      <c r="O7" s="874">
        <f>'Forecast Assumptions 1'!D19</f>
        <v>0</v>
      </c>
      <c r="P7" s="722"/>
      <c r="Q7" s="870" t="s">
        <v>5</v>
      </c>
      <c r="R7" s="874">
        <f>AD7/12</f>
        <v>0</v>
      </c>
      <c r="S7" s="874">
        <f t="shared" ref="S7:AB7" si="10">$AD$7/12</f>
        <v>0</v>
      </c>
      <c r="T7" s="874">
        <f t="shared" si="10"/>
        <v>0</v>
      </c>
      <c r="U7" s="874">
        <f t="shared" si="10"/>
        <v>0</v>
      </c>
      <c r="V7" s="874">
        <f t="shared" si="10"/>
        <v>0</v>
      </c>
      <c r="W7" s="874">
        <f t="shared" si="10"/>
        <v>0</v>
      </c>
      <c r="X7" s="874">
        <f t="shared" si="10"/>
        <v>0</v>
      </c>
      <c r="Y7" s="874">
        <f t="shared" si="10"/>
        <v>0</v>
      </c>
      <c r="Z7" s="874">
        <f t="shared" si="10"/>
        <v>0</v>
      </c>
      <c r="AA7" s="874">
        <f t="shared" si="10"/>
        <v>0</v>
      </c>
      <c r="AB7" s="874">
        <f t="shared" si="10"/>
        <v>0</v>
      </c>
      <c r="AC7" s="874">
        <f>$AD$7/12</f>
        <v>0</v>
      </c>
      <c r="AD7" s="874">
        <f>'Forecast Assumptions 1'!E19</f>
        <v>0</v>
      </c>
      <c r="AE7" s="421"/>
      <c r="AF7" s="873" t="s">
        <v>5</v>
      </c>
      <c r="AG7" s="874">
        <f>$AS$7/12</f>
        <v>0</v>
      </c>
      <c r="AH7" s="874">
        <f t="shared" ref="AH7:AR7" si="11">$AS$7/12</f>
        <v>0</v>
      </c>
      <c r="AI7" s="874">
        <f t="shared" si="11"/>
        <v>0</v>
      </c>
      <c r="AJ7" s="874">
        <f t="shared" si="11"/>
        <v>0</v>
      </c>
      <c r="AK7" s="874">
        <f t="shared" si="11"/>
        <v>0</v>
      </c>
      <c r="AL7" s="874">
        <f t="shared" si="11"/>
        <v>0</v>
      </c>
      <c r="AM7" s="874">
        <f t="shared" si="11"/>
        <v>0</v>
      </c>
      <c r="AN7" s="874">
        <f t="shared" si="11"/>
        <v>0</v>
      </c>
      <c r="AO7" s="874">
        <f t="shared" si="11"/>
        <v>0</v>
      </c>
      <c r="AP7" s="874">
        <f t="shared" si="11"/>
        <v>0</v>
      </c>
      <c r="AQ7" s="874">
        <f t="shared" si="11"/>
        <v>0</v>
      </c>
      <c r="AR7" s="874">
        <f t="shared" si="11"/>
        <v>0</v>
      </c>
      <c r="AS7" s="874">
        <f>'Forecast Assumptions 1'!F19</f>
        <v>0</v>
      </c>
      <c r="AT7" s="421"/>
      <c r="AU7" s="873" t="s">
        <v>5</v>
      </c>
      <c r="AV7" s="874">
        <f>$BH$7/12</f>
        <v>0</v>
      </c>
      <c r="AW7" s="874">
        <f t="shared" ref="AW7:BG7" si="12">$BH$7/12</f>
        <v>0</v>
      </c>
      <c r="AX7" s="874">
        <f t="shared" si="12"/>
        <v>0</v>
      </c>
      <c r="AY7" s="874">
        <f t="shared" si="12"/>
        <v>0</v>
      </c>
      <c r="AZ7" s="874">
        <f t="shared" si="12"/>
        <v>0</v>
      </c>
      <c r="BA7" s="874">
        <f t="shared" si="12"/>
        <v>0</v>
      </c>
      <c r="BB7" s="874">
        <f t="shared" si="12"/>
        <v>0</v>
      </c>
      <c r="BC7" s="874">
        <f t="shared" si="12"/>
        <v>0</v>
      </c>
      <c r="BD7" s="874">
        <f t="shared" si="12"/>
        <v>0</v>
      </c>
      <c r="BE7" s="874">
        <f t="shared" si="12"/>
        <v>0</v>
      </c>
      <c r="BF7" s="874">
        <f t="shared" si="12"/>
        <v>0</v>
      </c>
      <c r="BG7" s="874">
        <f t="shared" si="12"/>
        <v>0</v>
      </c>
      <c r="BH7" s="874">
        <f>'Forecast Assumptions 1'!G19</f>
        <v>0</v>
      </c>
      <c r="BI7" s="421"/>
      <c r="BJ7" s="873" t="s">
        <v>5</v>
      </c>
      <c r="BK7" s="874">
        <f>$BW$7/12</f>
        <v>0</v>
      </c>
      <c r="BL7" s="874">
        <f t="shared" ref="BL7:BV7" si="13">$BW$7/12</f>
        <v>0</v>
      </c>
      <c r="BM7" s="874">
        <f t="shared" si="13"/>
        <v>0</v>
      </c>
      <c r="BN7" s="874">
        <f t="shared" si="13"/>
        <v>0</v>
      </c>
      <c r="BO7" s="874">
        <f t="shared" si="13"/>
        <v>0</v>
      </c>
      <c r="BP7" s="874">
        <f t="shared" si="13"/>
        <v>0</v>
      </c>
      <c r="BQ7" s="874">
        <f t="shared" si="13"/>
        <v>0</v>
      </c>
      <c r="BR7" s="874">
        <f t="shared" si="13"/>
        <v>0</v>
      </c>
      <c r="BS7" s="874">
        <f t="shared" si="13"/>
        <v>0</v>
      </c>
      <c r="BT7" s="874">
        <f t="shared" si="13"/>
        <v>0</v>
      </c>
      <c r="BU7" s="874">
        <f t="shared" si="13"/>
        <v>0</v>
      </c>
      <c r="BV7" s="874">
        <f t="shared" si="13"/>
        <v>0</v>
      </c>
      <c r="BW7" s="874">
        <f>'Forecast Assumptions 1'!H19</f>
        <v>0</v>
      </c>
    </row>
    <row r="8" spans="2:75" s="724" customFormat="1" ht="12.75" customHeight="1">
      <c r="B8" s="725"/>
      <c r="AF8" s="725"/>
      <c r="AU8" s="725"/>
      <c r="BJ8" s="725"/>
    </row>
    <row r="9" spans="2:75" ht="12.75" customHeight="1">
      <c r="B9" s="870" t="s">
        <v>6</v>
      </c>
      <c r="C9" s="874">
        <f>C5-C7</f>
        <v>0</v>
      </c>
      <c r="D9" s="874">
        <f>D5-D7</f>
        <v>0</v>
      </c>
      <c r="E9" s="874">
        <f>E5-E7</f>
        <v>0</v>
      </c>
      <c r="F9" s="874">
        <f>F5-F7</f>
        <v>0</v>
      </c>
      <c r="G9" s="874">
        <f>G5-G7</f>
        <v>0</v>
      </c>
      <c r="H9" s="874">
        <f>H5-H7</f>
        <v>0</v>
      </c>
      <c r="I9" s="874">
        <f>I5-I7</f>
        <v>0</v>
      </c>
      <c r="J9" s="874">
        <f>J5-J7</f>
        <v>0</v>
      </c>
      <c r="K9" s="874">
        <f>K5-K7</f>
        <v>0</v>
      </c>
      <c r="L9" s="874">
        <f>L5-L7</f>
        <v>0</v>
      </c>
      <c r="M9" s="874">
        <f>M5-M7</f>
        <v>0</v>
      </c>
      <c r="N9" s="874">
        <f>N5-N7</f>
        <v>0</v>
      </c>
      <c r="O9" s="874">
        <f>SUM(C9:N9)</f>
        <v>0</v>
      </c>
      <c r="P9" s="721"/>
      <c r="Q9" s="870" t="s">
        <v>6</v>
      </c>
      <c r="R9" s="874">
        <f>R5-R7</f>
        <v>0</v>
      </c>
      <c r="S9" s="874">
        <f t="shared" ref="S9:AC9" si="14">S5-S7</f>
        <v>0</v>
      </c>
      <c r="T9" s="874">
        <f t="shared" si="14"/>
        <v>0</v>
      </c>
      <c r="U9" s="874">
        <f t="shared" si="14"/>
        <v>0</v>
      </c>
      <c r="V9" s="874">
        <f t="shared" si="14"/>
        <v>0</v>
      </c>
      <c r="W9" s="874">
        <f t="shared" si="14"/>
        <v>0</v>
      </c>
      <c r="X9" s="874">
        <f t="shared" si="14"/>
        <v>0</v>
      </c>
      <c r="Y9" s="874">
        <f t="shared" si="14"/>
        <v>0</v>
      </c>
      <c r="Z9" s="874">
        <f t="shared" si="14"/>
        <v>0</v>
      </c>
      <c r="AA9" s="874">
        <f t="shared" si="14"/>
        <v>0</v>
      </c>
      <c r="AB9" s="874">
        <f t="shared" si="14"/>
        <v>0</v>
      </c>
      <c r="AC9" s="874">
        <f t="shared" si="14"/>
        <v>0</v>
      </c>
      <c r="AD9" s="874">
        <f>SUM(R9:AC9)</f>
        <v>0</v>
      </c>
      <c r="AF9" s="870" t="s">
        <v>6</v>
      </c>
      <c r="AG9" s="874">
        <f>AG5-AG7</f>
        <v>0</v>
      </c>
      <c r="AH9" s="874">
        <f t="shared" ref="AH9:AR9" si="15">AH5-AH7</f>
        <v>0</v>
      </c>
      <c r="AI9" s="874">
        <f t="shared" si="15"/>
        <v>0</v>
      </c>
      <c r="AJ9" s="874">
        <f t="shared" si="15"/>
        <v>0</v>
      </c>
      <c r="AK9" s="874">
        <f t="shared" si="15"/>
        <v>0</v>
      </c>
      <c r="AL9" s="874">
        <f t="shared" si="15"/>
        <v>0</v>
      </c>
      <c r="AM9" s="874">
        <f t="shared" si="15"/>
        <v>0</v>
      </c>
      <c r="AN9" s="874">
        <f t="shared" si="15"/>
        <v>0</v>
      </c>
      <c r="AO9" s="874">
        <f t="shared" si="15"/>
        <v>0</v>
      </c>
      <c r="AP9" s="874">
        <f t="shared" si="15"/>
        <v>0</v>
      </c>
      <c r="AQ9" s="874">
        <f t="shared" si="15"/>
        <v>0</v>
      </c>
      <c r="AR9" s="874">
        <f t="shared" si="15"/>
        <v>0</v>
      </c>
      <c r="AS9" s="874">
        <f>SUM(AG9:AR9)</f>
        <v>0</v>
      </c>
      <c r="AU9" s="870" t="s">
        <v>6</v>
      </c>
      <c r="AV9" s="874">
        <f>AV5-AV7</f>
        <v>0</v>
      </c>
      <c r="AW9" s="874">
        <f t="shared" ref="AW9:BG9" si="16">AW5-AW7</f>
        <v>0</v>
      </c>
      <c r="AX9" s="874">
        <f t="shared" si="16"/>
        <v>0</v>
      </c>
      <c r="AY9" s="874">
        <f t="shared" si="16"/>
        <v>0</v>
      </c>
      <c r="AZ9" s="874">
        <f t="shared" si="16"/>
        <v>0</v>
      </c>
      <c r="BA9" s="874">
        <f t="shared" si="16"/>
        <v>0</v>
      </c>
      <c r="BB9" s="874">
        <f t="shared" si="16"/>
        <v>0</v>
      </c>
      <c r="BC9" s="874">
        <f t="shared" si="16"/>
        <v>0</v>
      </c>
      <c r="BD9" s="874">
        <f t="shared" si="16"/>
        <v>0</v>
      </c>
      <c r="BE9" s="874">
        <f t="shared" si="16"/>
        <v>0</v>
      </c>
      <c r="BF9" s="874">
        <f t="shared" si="16"/>
        <v>0</v>
      </c>
      <c r="BG9" s="874">
        <f t="shared" si="16"/>
        <v>0</v>
      </c>
      <c r="BH9" s="874">
        <f>SUM(AV9:BG9)</f>
        <v>0</v>
      </c>
      <c r="BJ9" s="870" t="s">
        <v>6</v>
      </c>
      <c r="BK9" s="874">
        <f>BK5-BK7</f>
        <v>0</v>
      </c>
      <c r="BL9" s="874">
        <f t="shared" ref="BL9:BV9" si="17">BL5-BL7</f>
        <v>0</v>
      </c>
      <c r="BM9" s="874">
        <f t="shared" si="17"/>
        <v>0</v>
      </c>
      <c r="BN9" s="874">
        <f t="shared" si="17"/>
        <v>0</v>
      </c>
      <c r="BO9" s="874">
        <f t="shared" si="17"/>
        <v>0</v>
      </c>
      <c r="BP9" s="874">
        <f t="shared" si="17"/>
        <v>0</v>
      </c>
      <c r="BQ9" s="874">
        <f t="shared" si="17"/>
        <v>0</v>
      </c>
      <c r="BR9" s="874">
        <f t="shared" si="17"/>
        <v>0</v>
      </c>
      <c r="BS9" s="874">
        <f t="shared" si="17"/>
        <v>0</v>
      </c>
      <c r="BT9" s="874">
        <f t="shared" si="17"/>
        <v>0</v>
      </c>
      <c r="BU9" s="874">
        <f t="shared" si="17"/>
        <v>0</v>
      </c>
      <c r="BV9" s="874">
        <f t="shared" si="17"/>
        <v>0</v>
      </c>
      <c r="BW9" s="874">
        <f>SUM(BK9:BV9)</f>
        <v>0</v>
      </c>
    </row>
    <row r="11" spans="2:75" ht="12.75" customHeight="1">
      <c r="B11" s="878" t="s">
        <v>7</v>
      </c>
      <c r="C11" s="879"/>
      <c r="D11" s="879"/>
      <c r="E11" s="879"/>
      <c r="F11" s="879"/>
      <c r="G11" s="879"/>
      <c r="H11" s="879"/>
      <c r="I11" s="879"/>
      <c r="J11" s="879"/>
      <c r="K11" s="879"/>
      <c r="L11" s="879"/>
      <c r="M11" s="879"/>
      <c r="N11" s="879"/>
      <c r="O11" s="880"/>
      <c r="P11" s="721"/>
      <c r="Q11" s="878" t="str">
        <f>B11</f>
        <v>LESS OVERHEADS</v>
      </c>
      <c r="R11" s="879"/>
      <c r="S11" s="879"/>
      <c r="T11" s="879"/>
      <c r="U11" s="879"/>
      <c r="V11" s="879"/>
      <c r="W11" s="879"/>
      <c r="X11" s="879"/>
      <c r="Y11" s="879"/>
      <c r="Z11" s="879"/>
      <c r="AA11" s="879"/>
      <c r="AB11" s="879"/>
      <c r="AC11" s="879"/>
      <c r="AD11" s="880"/>
      <c r="AF11" s="878" t="str">
        <f>Q11</f>
        <v>LESS OVERHEADS</v>
      </c>
      <c r="AG11" s="879"/>
      <c r="AH11" s="879"/>
      <c r="AI11" s="879"/>
      <c r="AJ11" s="879"/>
      <c r="AK11" s="879"/>
      <c r="AL11" s="879"/>
      <c r="AM11" s="879"/>
      <c r="AN11" s="879"/>
      <c r="AO11" s="879"/>
      <c r="AP11" s="879"/>
      <c r="AQ11" s="879"/>
      <c r="AR11" s="879"/>
      <c r="AS11" s="880"/>
      <c r="AU11" s="878" t="str">
        <f>AF11</f>
        <v>LESS OVERHEADS</v>
      </c>
      <c r="AV11" s="879"/>
      <c r="AW11" s="879"/>
      <c r="AX11" s="879"/>
      <c r="AY11" s="879"/>
      <c r="AZ11" s="879"/>
      <c r="BA11" s="879"/>
      <c r="BB11" s="879"/>
      <c r="BC11" s="879"/>
      <c r="BD11" s="879"/>
      <c r="BE11" s="879"/>
      <c r="BF11" s="879"/>
      <c r="BG11" s="879"/>
      <c r="BH11" s="880"/>
      <c r="BJ11" s="878" t="str">
        <f>AU11</f>
        <v>LESS OVERHEADS</v>
      </c>
      <c r="BK11" s="879"/>
      <c r="BL11" s="879"/>
      <c r="BM11" s="879"/>
      <c r="BN11" s="879"/>
      <c r="BO11" s="879"/>
      <c r="BP11" s="879"/>
      <c r="BQ11" s="879"/>
      <c r="BR11" s="879"/>
      <c r="BS11" s="879"/>
      <c r="BT11" s="879"/>
      <c r="BU11" s="879"/>
      <c r="BV11" s="879"/>
      <c r="BW11" s="880"/>
    </row>
    <row r="12" spans="2:75" ht="12.75" customHeight="1">
      <c r="B12" s="873" t="str">
        <f>OVERHEADS!$B$5</f>
        <v>Fixed Overheads</v>
      </c>
      <c r="C12" s="874">
        <f>SUM(OVERHEADS!C6:C25)</f>
        <v>0</v>
      </c>
      <c r="D12" s="874">
        <f>SUM(OVERHEADS!D6:D25)</f>
        <v>0</v>
      </c>
      <c r="E12" s="874">
        <f>SUM(OVERHEADS!E6:E25)</f>
        <v>0</v>
      </c>
      <c r="F12" s="874">
        <f>SUM(OVERHEADS!F6:F25)</f>
        <v>0</v>
      </c>
      <c r="G12" s="874">
        <f>SUM(OVERHEADS!G6:G25)</f>
        <v>0</v>
      </c>
      <c r="H12" s="874">
        <f>SUM(OVERHEADS!H6:H25)</f>
        <v>0</v>
      </c>
      <c r="I12" s="874">
        <f>SUM(OVERHEADS!I6:I25)</f>
        <v>0</v>
      </c>
      <c r="J12" s="874">
        <f>SUM(OVERHEADS!J6:J25)</f>
        <v>0</v>
      </c>
      <c r="K12" s="874">
        <f>SUM(OVERHEADS!K6:K25)</f>
        <v>0</v>
      </c>
      <c r="L12" s="874">
        <f>SUM(OVERHEADS!L6:L25)</f>
        <v>0</v>
      </c>
      <c r="M12" s="874">
        <f>SUM(OVERHEADS!M6:M25)</f>
        <v>0</v>
      </c>
      <c r="N12" s="874">
        <f>SUM(OVERHEADS!N6:N25)</f>
        <v>0</v>
      </c>
      <c r="O12" s="874">
        <f t="shared" ref="O12:O15" si="18">SUM(C12:N12)</f>
        <v>0</v>
      </c>
      <c r="P12" s="721"/>
      <c r="Q12" s="873" t="str">
        <f>OVERHEADS!Q5</f>
        <v>Fixed Overheads</v>
      </c>
      <c r="R12" s="874">
        <f>SUM(OVERHEADS!R6:R25)</f>
        <v>0</v>
      </c>
      <c r="S12" s="874">
        <f>SUM(OVERHEADS!S6:S25)</f>
        <v>0</v>
      </c>
      <c r="T12" s="874">
        <f>SUM(OVERHEADS!T6:T25)</f>
        <v>0</v>
      </c>
      <c r="U12" s="874">
        <f>SUM(OVERHEADS!U6:U25)</f>
        <v>0</v>
      </c>
      <c r="V12" s="874">
        <f>SUM(OVERHEADS!V6:V25)</f>
        <v>0</v>
      </c>
      <c r="W12" s="874">
        <f>SUM(OVERHEADS!W6:W25)</f>
        <v>0</v>
      </c>
      <c r="X12" s="874">
        <f>SUM(OVERHEADS!X6:X25)</f>
        <v>0</v>
      </c>
      <c r="Y12" s="874">
        <f>SUM(OVERHEADS!Y6:Y25)</f>
        <v>0</v>
      </c>
      <c r="Z12" s="874">
        <f>SUM(OVERHEADS!Z6:Z25)</f>
        <v>0</v>
      </c>
      <c r="AA12" s="874">
        <f>SUM(OVERHEADS!AA6:AA25)</f>
        <v>0</v>
      </c>
      <c r="AB12" s="874">
        <f>SUM(OVERHEADS!AB6:AB25)</f>
        <v>0</v>
      </c>
      <c r="AC12" s="874">
        <f>SUM(OVERHEADS!AC6:AC25)</f>
        <v>0</v>
      </c>
      <c r="AD12" s="874">
        <f t="shared" ref="AD12:AD15" si="19">SUM(R12:AC12)</f>
        <v>0</v>
      </c>
      <c r="AF12" s="873" t="str">
        <f>OVERHEADS!AF5</f>
        <v>Fixed Overheads</v>
      </c>
      <c r="AG12" s="874">
        <f>SUM(OVERHEADS!AG6:AG25)</f>
        <v>0</v>
      </c>
      <c r="AH12" s="874">
        <f>AG12</f>
        <v>0</v>
      </c>
      <c r="AI12" s="874">
        <f t="shared" ref="AI12:AR12" si="20">AH12</f>
        <v>0</v>
      </c>
      <c r="AJ12" s="874">
        <f t="shared" si="20"/>
        <v>0</v>
      </c>
      <c r="AK12" s="874">
        <f t="shared" si="20"/>
        <v>0</v>
      </c>
      <c r="AL12" s="874">
        <f t="shared" si="20"/>
        <v>0</v>
      </c>
      <c r="AM12" s="874">
        <f t="shared" si="20"/>
        <v>0</v>
      </c>
      <c r="AN12" s="874">
        <f t="shared" si="20"/>
        <v>0</v>
      </c>
      <c r="AO12" s="874">
        <f t="shared" si="20"/>
        <v>0</v>
      </c>
      <c r="AP12" s="874">
        <f t="shared" si="20"/>
        <v>0</v>
      </c>
      <c r="AQ12" s="874">
        <f t="shared" si="20"/>
        <v>0</v>
      </c>
      <c r="AR12" s="874">
        <f t="shared" si="20"/>
        <v>0</v>
      </c>
      <c r="AS12" s="874">
        <f t="shared" ref="AS12:AS15" si="21">SUM(AG12:AR12)</f>
        <v>0</v>
      </c>
      <c r="AU12" s="873" t="str">
        <f>OVERHEADS!AU5</f>
        <v>Fixed Overheads</v>
      </c>
      <c r="AV12" s="874">
        <f>SUM(OVERHEADS!AV6:AV25)</f>
        <v>0</v>
      </c>
      <c r="AW12" s="874">
        <f>SUM(OVERHEADS!AW6:AW25)</f>
        <v>0</v>
      </c>
      <c r="AX12" s="874">
        <f>SUM(OVERHEADS!AX6:AX25)</f>
        <v>0</v>
      </c>
      <c r="AY12" s="874">
        <f>SUM(OVERHEADS!AY6:AY25)</f>
        <v>0</v>
      </c>
      <c r="AZ12" s="874">
        <f>SUM(OVERHEADS!AZ6:AZ25)</f>
        <v>0</v>
      </c>
      <c r="BA12" s="874">
        <f>SUM(OVERHEADS!BA6:BA25)</f>
        <v>0</v>
      </c>
      <c r="BB12" s="874">
        <f>SUM(OVERHEADS!BB6:BB25)</f>
        <v>0</v>
      </c>
      <c r="BC12" s="874">
        <f>SUM(OVERHEADS!BC6:BC25)</f>
        <v>0</v>
      </c>
      <c r="BD12" s="874">
        <f>SUM(OVERHEADS!BD6:BD25)</f>
        <v>0</v>
      </c>
      <c r="BE12" s="874">
        <f>SUM(OVERHEADS!BE6:BE25)</f>
        <v>0</v>
      </c>
      <c r="BF12" s="874">
        <f>SUM(OVERHEADS!BF6:BF25)</f>
        <v>0</v>
      </c>
      <c r="BG12" s="874">
        <f>SUM(OVERHEADS!BG6:BG25)</f>
        <v>0</v>
      </c>
      <c r="BH12" s="874">
        <f t="shared" ref="BH12:BH15" si="22">SUM(AV12:BG12)</f>
        <v>0</v>
      </c>
      <c r="BJ12" s="873" t="str">
        <f>OVERHEADS!BJ5</f>
        <v>Fixed Overheads</v>
      </c>
      <c r="BK12" s="874">
        <f>SUM(OVERHEADS!BK6:BK25)</f>
        <v>0</v>
      </c>
      <c r="BL12" s="874">
        <f>SUM(OVERHEADS!BL6:BL25)</f>
        <v>0</v>
      </c>
      <c r="BM12" s="874">
        <f>SUM(OVERHEADS!BM6:BM25)</f>
        <v>0</v>
      </c>
      <c r="BN12" s="874">
        <f>SUM(OVERHEADS!BN6:BN25)</f>
        <v>0</v>
      </c>
      <c r="BO12" s="874">
        <f>SUM(OVERHEADS!BO6:BO25)</f>
        <v>0</v>
      </c>
      <c r="BP12" s="874">
        <f>SUM(OVERHEADS!BP6:BP25)</f>
        <v>0</v>
      </c>
      <c r="BQ12" s="874">
        <f>SUM(OVERHEADS!BQ6:BQ25)</f>
        <v>0</v>
      </c>
      <c r="BR12" s="874">
        <f>SUM(OVERHEADS!BR6:BR25)</f>
        <v>0</v>
      </c>
      <c r="BS12" s="874">
        <f>SUM(OVERHEADS!BS6:BS25)</f>
        <v>0</v>
      </c>
      <c r="BT12" s="874">
        <f>SUM(OVERHEADS!BT6:BT25)</f>
        <v>0</v>
      </c>
      <c r="BU12" s="874">
        <f>SUM(OVERHEADS!BU6:BU25)</f>
        <v>0</v>
      </c>
      <c r="BV12" s="874">
        <f>SUM(OVERHEADS!BV6:BV25)</f>
        <v>0</v>
      </c>
      <c r="BW12" s="874">
        <f t="shared" ref="BW12:BW15" si="23">SUM(BK12:BV12)</f>
        <v>0</v>
      </c>
    </row>
    <row r="13" spans="2:75" ht="12.75" customHeight="1">
      <c r="B13" s="875" t="str">
        <f>OVERHEADS!$B$26</f>
        <v>Variable Overheads</v>
      </c>
      <c r="C13" s="874">
        <f>SUM(OVERHEADS!C27:C37)</f>
        <v>0</v>
      </c>
      <c r="D13" s="874">
        <f>SUM(OVERHEADS!D27:D37)</f>
        <v>0</v>
      </c>
      <c r="E13" s="874">
        <f>SUM(OVERHEADS!E27:E37)</f>
        <v>0</v>
      </c>
      <c r="F13" s="874">
        <f>SUM(OVERHEADS!F27:F37)</f>
        <v>0</v>
      </c>
      <c r="G13" s="874">
        <f>SUM(OVERHEADS!G27:G37)</f>
        <v>0</v>
      </c>
      <c r="H13" s="874">
        <f>SUM(OVERHEADS!H27:H37)</f>
        <v>0</v>
      </c>
      <c r="I13" s="874">
        <f>SUM(OVERHEADS!I27:I37)</f>
        <v>0</v>
      </c>
      <c r="J13" s="874">
        <f>SUM(OVERHEADS!J27:J37)</f>
        <v>0</v>
      </c>
      <c r="K13" s="874">
        <f>SUM(OVERHEADS!K27:K37)</f>
        <v>0</v>
      </c>
      <c r="L13" s="874">
        <f>SUM(OVERHEADS!L27:L37)</f>
        <v>0</v>
      </c>
      <c r="M13" s="874">
        <f>SUM(OVERHEADS!M27:M37)</f>
        <v>0</v>
      </c>
      <c r="N13" s="874">
        <f>SUM(OVERHEADS!N27:N37)</f>
        <v>0</v>
      </c>
      <c r="O13" s="874">
        <f t="shared" si="18"/>
        <v>0</v>
      </c>
      <c r="P13" s="721"/>
      <c r="Q13" s="875" t="str">
        <f>OVERHEADS!Q26</f>
        <v>Variable Overheads</v>
      </c>
      <c r="R13" s="874">
        <f>SUM(OVERHEADS!R27:R37)</f>
        <v>0</v>
      </c>
      <c r="S13" s="874">
        <f>SUM(OVERHEADS!S27:S37)</f>
        <v>0</v>
      </c>
      <c r="T13" s="874">
        <f>SUM(OVERHEADS!T27:T37)</f>
        <v>0</v>
      </c>
      <c r="U13" s="874">
        <f>SUM(OVERHEADS!U27:U37)</f>
        <v>0</v>
      </c>
      <c r="V13" s="874">
        <f>SUM(OVERHEADS!V27:V37)</f>
        <v>0</v>
      </c>
      <c r="W13" s="874">
        <f>SUM(OVERHEADS!W27:W37)</f>
        <v>0</v>
      </c>
      <c r="X13" s="874">
        <f>SUM(OVERHEADS!X27:X37)</f>
        <v>0</v>
      </c>
      <c r="Y13" s="874">
        <f>SUM(OVERHEADS!Y27:Y37)</f>
        <v>0</v>
      </c>
      <c r="Z13" s="874">
        <f>SUM(OVERHEADS!Z27:Z37)</f>
        <v>0</v>
      </c>
      <c r="AA13" s="874">
        <f>SUM(OVERHEADS!AA27:AA37)</f>
        <v>0</v>
      </c>
      <c r="AB13" s="874">
        <f>SUM(OVERHEADS!AB27:AB37)</f>
        <v>0</v>
      </c>
      <c r="AC13" s="874">
        <f>SUM(OVERHEADS!AC27:AC37)</f>
        <v>0</v>
      </c>
      <c r="AD13" s="874">
        <f t="shared" si="19"/>
        <v>0</v>
      </c>
      <c r="AF13" s="875" t="str">
        <f>OVERHEADS!AF26</f>
        <v>Variable Overheads</v>
      </c>
      <c r="AG13" s="874">
        <f>SUM(OVERHEADS!AG27:AG37)</f>
        <v>0</v>
      </c>
      <c r="AH13" s="874">
        <f t="shared" ref="AH13:AR15" si="24">AG13</f>
        <v>0</v>
      </c>
      <c r="AI13" s="874">
        <f t="shared" si="24"/>
        <v>0</v>
      </c>
      <c r="AJ13" s="874">
        <f t="shared" si="24"/>
        <v>0</v>
      </c>
      <c r="AK13" s="874">
        <f t="shared" si="24"/>
        <v>0</v>
      </c>
      <c r="AL13" s="874">
        <f t="shared" si="24"/>
        <v>0</v>
      </c>
      <c r="AM13" s="874">
        <f t="shared" si="24"/>
        <v>0</v>
      </c>
      <c r="AN13" s="874">
        <f t="shared" si="24"/>
        <v>0</v>
      </c>
      <c r="AO13" s="874">
        <f t="shared" si="24"/>
        <v>0</v>
      </c>
      <c r="AP13" s="874">
        <f t="shared" si="24"/>
        <v>0</v>
      </c>
      <c r="AQ13" s="874">
        <f t="shared" si="24"/>
        <v>0</v>
      </c>
      <c r="AR13" s="874">
        <f t="shared" si="24"/>
        <v>0</v>
      </c>
      <c r="AS13" s="874">
        <f t="shared" si="21"/>
        <v>0</v>
      </c>
      <c r="AU13" s="875" t="str">
        <f>OVERHEADS!AU26</f>
        <v>Variable Overheads</v>
      </c>
      <c r="AV13" s="874">
        <f>SUM(OVERHEADS!AV27:AV37)</f>
        <v>0</v>
      </c>
      <c r="AW13" s="874">
        <f>SUM(OVERHEADS!AW27:AW37)</f>
        <v>0</v>
      </c>
      <c r="AX13" s="874">
        <f>SUM(OVERHEADS!AX27:AX37)</f>
        <v>0</v>
      </c>
      <c r="AY13" s="874">
        <f>SUM(OVERHEADS!AY27:AY37)</f>
        <v>0</v>
      </c>
      <c r="AZ13" s="874">
        <f>SUM(OVERHEADS!AZ27:AZ37)</f>
        <v>0</v>
      </c>
      <c r="BA13" s="874">
        <f>SUM(OVERHEADS!BA27:BA37)</f>
        <v>0</v>
      </c>
      <c r="BB13" s="874">
        <f>SUM(OVERHEADS!BB27:BB37)</f>
        <v>0</v>
      </c>
      <c r="BC13" s="874">
        <f>SUM(OVERHEADS!BC27:BC37)</f>
        <v>0</v>
      </c>
      <c r="BD13" s="874">
        <f>SUM(OVERHEADS!BD27:BD37)</f>
        <v>0</v>
      </c>
      <c r="BE13" s="874">
        <f>SUM(OVERHEADS!BE27:BE37)</f>
        <v>0</v>
      </c>
      <c r="BF13" s="874">
        <f>SUM(OVERHEADS!BF27:BF37)</f>
        <v>0</v>
      </c>
      <c r="BG13" s="874">
        <f>SUM(OVERHEADS!BG27:BG37)</f>
        <v>0</v>
      </c>
      <c r="BH13" s="874">
        <f t="shared" si="22"/>
        <v>0</v>
      </c>
      <c r="BJ13" s="875" t="str">
        <f>OVERHEADS!BJ26</f>
        <v>Variable Overheads</v>
      </c>
      <c r="BK13" s="874">
        <f>SUM(OVERHEADS!BK27:BK37)</f>
        <v>0</v>
      </c>
      <c r="BL13" s="874">
        <f>SUM(OVERHEADS!BL27:BL37)</f>
        <v>0</v>
      </c>
      <c r="BM13" s="874">
        <f>SUM(OVERHEADS!BM27:BM37)</f>
        <v>0</v>
      </c>
      <c r="BN13" s="874">
        <f>SUM(OVERHEADS!BN27:BN37)</f>
        <v>0</v>
      </c>
      <c r="BO13" s="874">
        <f>SUM(OVERHEADS!BO27:BO37)</f>
        <v>0</v>
      </c>
      <c r="BP13" s="874">
        <f>SUM(OVERHEADS!BP27:BP37)</f>
        <v>0</v>
      </c>
      <c r="BQ13" s="874">
        <f>SUM(OVERHEADS!BQ27:BQ37)</f>
        <v>0</v>
      </c>
      <c r="BR13" s="874">
        <f>SUM(OVERHEADS!BR27:BR37)</f>
        <v>0</v>
      </c>
      <c r="BS13" s="874">
        <f>SUM(OVERHEADS!BS27:BS37)</f>
        <v>0</v>
      </c>
      <c r="BT13" s="874">
        <f>SUM(OVERHEADS!BT27:BT37)</f>
        <v>0</v>
      </c>
      <c r="BU13" s="874">
        <f>SUM(OVERHEADS!BU27:BU37)</f>
        <v>0</v>
      </c>
      <c r="BV13" s="874">
        <f>SUM(OVERHEADS!BV27:BV37)</f>
        <v>0</v>
      </c>
      <c r="BW13" s="874">
        <f t="shared" si="23"/>
        <v>0</v>
      </c>
    </row>
    <row r="14" spans="2:75" ht="12.75" customHeight="1">
      <c r="B14" s="875" t="str">
        <f>OVERHEADS!$B$38</f>
        <v>Depreciation</v>
      </c>
      <c r="C14" s="874">
        <f>SUM(OVERHEADS!C39:C44)</f>
        <v>0</v>
      </c>
      <c r="D14" s="874">
        <f>SUM(OVERHEADS!D39:D44)</f>
        <v>0</v>
      </c>
      <c r="E14" s="874">
        <f>SUM(OVERHEADS!E39:E44)</f>
        <v>0</v>
      </c>
      <c r="F14" s="874">
        <f>SUM(OVERHEADS!F39:F44)</f>
        <v>0</v>
      </c>
      <c r="G14" s="874">
        <f>SUM(OVERHEADS!G39:G44)</f>
        <v>0</v>
      </c>
      <c r="H14" s="874">
        <f>SUM(OVERHEADS!H39:H44)</f>
        <v>0</v>
      </c>
      <c r="I14" s="874">
        <f>SUM(OVERHEADS!I39:I44)</f>
        <v>0</v>
      </c>
      <c r="J14" s="874">
        <f>SUM(OVERHEADS!J39:J44)</f>
        <v>0</v>
      </c>
      <c r="K14" s="874">
        <f>SUM(OVERHEADS!K39:K44)</f>
        <v>0</v>
      </c>
      <c r="L14" s="874">
        <f>SUM(OVERHEADS!L39:L44)</f>
        <v>0</v>
      </c>
      <c r="M14" s="874">
        <f>SUM(OVERHEADS!M39:M44)</f>
        <v>0</v>
      </c>
      <c r="N14" s="874">
        <f>SUM(OVERHEADS!N39:N44)</f>
        <v>0</v>
      </c>
      <c r="O14" s="874">
        <f t="shared" si="18"/>
        <v>0</v>
      </c>
      <c r="P14" s="721"/>
      <c r="Q14" s="875" t="str">
        <f>OVERHEADS!Q38</f>
        <v>Depreciation</v>
      </c>
      <c r="R14" s="874">
        <f>SUM(OVERHEADS!R39:R44)</f>
        <v>0</v>
      </c>
      <c r="S14" s="874">
        <f>SUM(OVERHEADS!S39:S44)</f>
        <v>0</v>
      </c>
      <c r="T14" s="874">
        <f>SUM(OVERHEADS!T39:T44)</f>
        <v>0</v>
      </c>
      <c r="U14" s="874">
        <f>SUM(OVERHEADS!U39:U44)</f>
        <v>0</v>
      </c>
      <c r="V14" s="874">
        <f>SUM(OVERHEADS!V39:V44)</f>
        <v>0</v>
      </c>
      <c r="W14" s="874">
        <f>SUM(OVERHEADS!W39:W44)</f>
        <v>0</v>
      </c>
      <c r="X14" s="874">
        <f>SUM(OVERHEADS!X39:X44)</f>
        <v>0</v>
      </c>
      <c r="Y14" s="874">
        <f>SUM(OVERHEADS!Y39:Y44)</f>
        <v>0</v>
      </c>
      <c r="Z14" s="874">
        <f>SUM(OVERHEADS!Z39:Z44)</f>
        <v>0</v>
      </c>
      <c r="AA14" s="874">
        <f>SUM(OVERHEADS!AA39:AA44)</f>
        <v>0</v>
      </c>
      <c r="AB14" s="874">
        <f>SUM(OVERHEADS!AB39:AB44)</f>
        <v>0</v>
      </c>
      <c r="AC14" s="874">
        <f>SUM(OVERHEADS!AC39:AC44)</f>
        <v>0</v>
      </c>
      <c r="AD14" s="874">
        <f t="shared" si="19"/>
        <v>0</v>
      </c>
      <c r="AF14" s="875" t="str">
        <f>OVERHEADS!AF38</f>
        <v>Depreciation</v>
      </c>
      <c r="AG14" s="874">
        <f>SUM(OVERHEADS!AG39:AG44)</f>
        <v>0</v>
      </c>
      <c r="AH14" s="874">
        <f t="shared" si="24"/>
        <v>0</v>
      </c>
      <c r="AI14" s="874">
        <f t="shared" si="24"/>
        <v>0</v>
      </c>
      <c r="AJ14" s="874">
        <f t="shared" si="24"/>
        <v>0</v>
      </c>
      <c r="AK14" s="874">
        <f t="shared" si="24"/>
        <v>0</v>
      </c>
      <c r="AL14" s="874">
        <f t="shared" si="24"/>
        <v>0</v>
      </c>
      <c r="AM14" s="874">
        <f t="shared" si="24"/>
        <v>0</v>
      </c>
      <c r="AN14" s="874">
        <f t="shared" si="24"/>
        <v>0</v>
      </c>
      <c r="AO14" s="874">
        <f t="shared" si="24"/>
        <v>0</v>
      </c>
      <c r="AP14" s="874">
        <f t="shared" si="24"/>
        <v>0</v>
      </c>
      <c r="AQ14" s="874">
        <f t="shared" si="24"/>
        <v>0</v>
      </c>
      <c r="AR14" s="874">
        <f t="shared" si="24"/>
        <v>0</v>
      </c>
      <c r="AS14" s="874">
        <f t="shared" si="21"/>
        <v>0</v>
      </c>
      <c r="AU14" s="875" t="str">
        <f>OVERHEADS!AU38</f>
        <v>Depreciation</v>
      </c>
      <c r="AV14" s="874">
        <f>SUM(OVERHEADS!AV39:AV44)</f>
        <v>0</v>
      </c>
      <c r="AW14" s="874">
        <f>SUM(OVERHEADS!AW39:AW44)</f>
        <v>0</v>
      </c>
      <c r="AX14" s="874">
        <f>SUM(OVERHEADS!AX39:AX44)</f>
        <v>0</v>
      </c>
      <c r="AY14" s="874">
        <f>SUM(OVERHEADS!AY39:AY44)</f>
        <v>0</v>
      </c>
      <c r="AZ14" s="874">
        <f>SUM(OVERHEADS!AZ39:AZ44)</f>
        <v>0</v>
      </c>
      <c r="BA14" s="874">
        <f>SUM(OVERHEADS!BA39:BA44)</f>
        <v>0</v>
      </c>
      <c r="BB14" s="874">
        <f>SUM(OVERHEADS!BB39:BB44)</f>
        <v>0</v>
      </c>
      <c r="BC14" s="874">
        <f>SUM(OVERHEADS!BC39:BC44)</f>
        <v>0</v>
      </c>
      <c r="BD14" s="874">
        <f>SUM(OVERHEADS!BD39:BD44)</f>
        <v>0</v>
      </c>
      <c r="BE14" s="874">
        <f>SUM(OVERHEADS!BE39:BE44)</f>
        <v>0</v>
      </c>
      <c r="BF14" s="874">
        <f>SUM(OVERHEADS!BF39:BF44)</f>
        <v>0</v>
      </c>
      <c r="BG14" s="874">
        <f>SUM(OVERHEADS!BG39:BG44)</f>
        <v>0</v>
      </c>
      <c r="BH14" s="874">
        <f t="shared" si="22"/>
        <v>0</v>
      </c>
      <c r="BJ14" s="875" t="str">
        <f>OVERHEADS!BJ38</f>
        <v>Depreciation</v>
      </c>
      <c r="BK14" s="874">
        <f>SUM(OVERHEADS!BK39:BK44)</f>
        <v>0</v>
      </c>
      <c r="BL14" s="874">
        <f>SUM(OVERHEADS!BL39:BL44)</f>
        <v>0</v>
      </c>
      <c r="BM14" s="874">
        <f>SUM(OVERHEADS!BM39:BM44)</f>
        <v>0</v>
      </c>
      <c r="BN14" s="874">
        <f>SUM(OVERHEADS!BN39:BN44)</f>
        <v>0</v>
      </c>
      <c r="BO14" s="874">
        <f>SUM(OVERHEADS!BO39:BO44)</f>
        <v>0</v>
      </c>
      <c r="BP14" s="874">
        <f>SUM(OVERHEADS!BP39:BP44)</f>
        <v>0</v>
      </c>
      <c r="BQ14" s="874">
        <f>SUM(OVERHEADS!BQ39:BQ44)</f>
        <v>0</v>
      </c>
      <c r="BR14" s="874">
        <f>SUM(OVERHEADS!BR39:BR44)</f>
        <v>0</v>
      </c>
      <c r="BS14" s="874">
        <f>SUM(OVERHEADS!BS39:BS44)</f>
        <v>0</v>
      </c>
      <c r="BT14" s="874">
        <f>SUM(OVERHEADS!BT39:BT44)</f>
        <v>0</v>
      </c>
      <c r="BU14" s="874">
        <f>SUM(OVERHEADS!BU39:BU44)</f>
        <v>0</v>
      </c>
      <c r="BV14" s="874">
        <f>SUM(OVERHEADS!BV39:BV44)</f>
        <v>0</v>
      </c>
      <c r="BW14" s="874">
        <f t="shared" si="23"/>
        <v>0</v>
      </c>
    </row>
    <row r="15" spans="2:75" ht="12.75" customHeight="1" thickBot="1">
      <c r="B15" s="885" t="str">
        <f>OVERHEADS!$B$45</f>
        <v>Finance costs</v>
      </c>
      <c r="C15" s="886">
        <f>SUM(OVERHEADS!C46:C53)</f>
        <v>0</v>
      </c>
      <c r="D15" s="886">
        <f>SUM(OVERHEADS!D46:D53)</f>
        <v>0</v>
      </c>
      <c r="E15" s="886">
        <f>SUM(OVERHEADS!E46:E53)</f>
        <v>0</v>
      </c>
      <c r="F15" s="886">
        <f>SUM(OVERHEADS!F46:F53)</f>
        <v>0</v>
      </c>
      <c r="G15" s="886">
        <f>SUM(OVERHEADS!G46:G53)</f>
        <v>0</v>
      </c>
      <c r="H15" s="886">
        <f>SUM(OVERHEADS!H46:H53)</f>
        <v>0</v>
      </c>
      <c r="I15" s="886">
        <f>SUM(OVERHEADS!I46:I53)</f>
        <v>0</v>
      </c>
      <c r="J15" s="886">
        <f>SUM(OVERHEADS!J46:J53)</f>
        <v>0</v>
      </c>
      <c r="K15" s="886">
        <f>SUM(OVERHEADS!K46:K53)</f>
        <v>0</v>
      </c>
      <c r="L15" s="886">
        <f>SUM(OVERHEADS!L46:L53)</f>
        <v>0</v>
      </c>
      <c r="M15" s="886">
        <f>SUM(OVERHEADS!M46:M53)</f>
        <v>0</v>
      </c>
      <c r="N15" s="886">
        <f>SUM(OVERHEADS!N46:N53)</f>
        <v>0</v>
      </c>
      <c r="O15" s="886">
        <f t="shared" si="18"/>
        <v>0</v>
      </c>
      <c r="P15" s="721"/>
      <c r="Q15" s="885" t="str">
        <f>OVERHEADS!Q45</f>
        <v>Finance costs</v>
      </c>
      <c r="R15" s="886">
        <f>SUM(OVERHEADS!R46:R53)</f>
        <v>0</v>
      </c>
      <c r="S15" s="886">
        <f>SUM(OVERHEADS!S46:S53)</f>
        <v>0</v>
      </c>
      <c r="T15" s="886">
        <f>SUM(OVERHEADS!T46:T53)</f>
        <v>0</v>
      </c>
      <c r="U15" s="886">
        <f>SUM(OVERHEADS!U46:U53)</f>
        <v>0</v>
      </c>
      <c r="V15" s="886">
        <f>SUM(OVERHEADS!V46:V53)</f>
        <v>0</v>
      </c>
      <c r="W15" s="886">
        <f>SUM(OVERHEADS!W46:W53)</f>
        <v>0</v>
      </c>
      <c r="X15" s="886">
        <f>SUM(OVERHEADS!X46:X53)</f>
        <v>0</v>
      </c>
      <c r="Y15" s="886">
        <f>SUM(OVERHEADS!Y46:Y53)</f>
        <v>0</v>
      </c>
      <c r="Z15" s="886">
        <f>SUM(OVERHEADS!Z46:Z53)</f>
        <v>0</v>
      </c>
      <c r="AA15" s="886">
        <f>SUM(OVERHEADS!AA46:AA53)</f>
        <v>0</v>
      </c>
      <c r="AB15" s="886">
        <f>SUM(OVERHEADS!AB46:AB53)</f>
        <v>0</v>
      </c>
      <c r="AC15" s="886">
        <f>SUM(OVERHEADS!AC46:AC53)</f>
        <v>0</v>
      </c>
      <c r="AD15" s="886">
        <f t="shared" si="19"/>
        <v>0</v>
      </c>
      <c r="AF15" s="885" t="str">
        <f>OVERHEADS!AF45</f>
        <v>Finance costs</v>
      </c>
      <c r="AG15" s="886">
        <f>SUM(OVERHEADS!AG46:AG53)</f>
        <v>0</v>
      </c>
      <c r="AH15" s="886">
        <f t="shared" si="24"/>
        <v>0</v>
      </c>
      <c r="AI15" s="886">
        <f t="shared" si="24"/>
        <v>0</v>
      </c>
      <c r="AJ15" s="886">
        <f t="shared" si="24"/>
        <v>0</v>
      </c>
      <c r="AK15" s="886">
        <f t="shared" si="24"/>
        <v>0</v>
      </c>
      <c r="AL15" s="886">
        <f t="shared" si="24"/>
        <v>0</v>
      </c>
      <c r="AM15" s="886">
        <f t="shared" si="24"/>
        <v>0</v>
      </c>
      <c r="AN15" s="886">
        <f t="shared" si="24"/>
        <v>0</v>
      </c>
      <c r="AO15" s="886">
        <f t="shared" si="24"/>
        <v>0</v>
      </c>
      <c r="AP15" s="886">
        <f t="shared" si="24"/>
        <v>0</v>
      </c>
      <c r="AQ15" s="886">
        <f t="shared" si="24"/>
        <v>0</v>
      </c>
      <c r="AR15" s="886">
        <f t="shared" si="24"/>
        <v>0</v>
      </c>
      <c r="AS15" s="886">
        <f t="shared" si="21"/>
        <v>0</v>
      </c>
      <c r="AU15" s="885" t="str">
        <f>OVERHEADS!AU45</f>
        <v>Finance costs</v>
      </c>
      <c r="AV15" s="886">
        <f>SUM(OVERHEADS!AV46:AV53)</f>
        <v>0</v>
      </c>
      <c r="AW15" s="886">
        <f>SUM(OVERHEADS!AW46:AW53)</f>
        <v>0</v>
      </c>
      <c r="AX15" s="886">
        <f>SUM(OVERHEADS!AX46:AX53)</f>
        <v>0</v>
      </c>
      <c r="AY15" s="886">
        <f>SUM(OVERHEADS!AY46:AY53)</f>
        <v>0</v>
      </c>
      <c r="AZ15" s="886">
        <f>SUM(OVERHEADS!AZ46:AZ53)</f>
        <v>0</v>
      </c>
      <c r="BA15" s="886">
        <f>SUM(OVERHEADS!BA46:BA53)</f>
        <v>0</v>
      </c>
      <c r="BB15" s="886">
        <f>SUM(OVERHEADS!BB46:BB53)</f>
        <v>0</v>
      </c>
      <c r="BC15" s="886">
        <f>SUM(OVERHEADS!BC46:BC53)</f>
        <v>0</v>
      </c>
      <c r="BD15" s="886">
        <f>SUM(OVERHEADS!BD46:BD53)</f>
        <v>0</v>
      </c>
      <c r="BE15" s="886">
        <f>SUM(OVERHEADS!BE46:BE53)</f>
        <v>0</v>
      </c>
      <c r="BF15" s="886">
        <f>SUM(OVERHEADS!BF46:BF53)</f>
        <v>0</v>
      </c>
      <c r="BG15" s="886">
        <f>SUM(OVERHEADS!BG46:BG53)</f>
        <v>0</v>
      </c>
      <c r="BH15" s="886">
        <f t="shared" si="22"/>
        <v>0</v>
      </c>
      <c r="BJ15" s="885" t="str">
        <f>OVERHEADS!BJ45</f>
        <v>Finance costs</v>
      </c>
      <c r="BK15" s="886">
        <f>SUM(OVERHEADS!BK46:BK53)</f>
        <v>0</v>
      </c>
      <c r="BL15" s="886">
        <f>SUM(OVERHEADS!BL46:BL53)</f>
        <v>0</v>
      </c>
      <c r="BM15" s="886">
        <f>SUM(OVERHEADS!BM46:BM53)</f>
        <v>0</v>
      </c>
      <c r="BN15" s="886">
        <f>SUM(OVERHEADS!BN46:BN53)</f>
        <v>0</v>
      </c>
      <c r="BO15" s="886">
        <f>SUM(OVERHEADS!BO46:BO53)</f>
        <v>0</v>
      </c>
      <c r="BP15" s="886">
        <f>SUM(OVERHEADS!BP46:BP53)</f>
        <v>0</v>
      </c>
      <c r="BQ15" s="886">
        <f>SUM(OVERHEADS!BQ46:BQ53)</f>
        <v>0</v>
      </c>
      <c r="BR15" s="886">
        <f>SUM(OVERHEADS!BR46:BR53)</f>
        <v>0</v>
      </c>
      <c r="BS15" s="886">
        <f>SUM(OVERHEADS!BS46:BS53)</f>
        <v>0</v>
      </c>
      <c r="BT15" s="886">
        <f>SUM(OVERHEADS!BT46:BT53)</f>
        <v>0</v>
      </c>
      <c r="BU15" s="886">
        <f>SUM(OVERHEADS!BU46:BU53)</f>
        <v>0</v>
      </c>
      <c r="BV15" s="886">
        <f>SUM(OVERHEADS!BV46:BV53)</f>
        <v>0</v>
      </c>
      <c r="BW15" s="886">
        <f t="shared" si="23"/>
        <v>0</v>
      </c>
    </row>
    <row r="16" spans="2:75" ht="12.75" customHeight="1" thickTop="1">
      <c r="B16" s="883" t="s">
        <v>468</v>
      </c>
      <c r="C16" s="884">
        <f>SUM(C12:C15)</f>
        <v>0</v>
      </c>
      <c r="D16" s="884">
        <f>SUM(D12:D15)</f>
        <v>0</v>
      </c>
      <c r="E16" s="884">
        <f>SUM(E12:E15)</f>
        <v>0</v>
      </c>
      <c r="F16" s="884">
        <f>SUM(F12:F15)</f>
        <v>0</v>
      </c>
      <c r="G16" s="884">
        <f>SUM(G12:G15)</f>
        <v>0</v>
      </c>
      <c r="H16" s="884">
        <f>SUM(H12:H15)</f>
        <v>0</v>
      </c>
      <c r="I16" s="884">
        <f>SUM(I12:I15)</f>
        <v>0</v>
      </c>
      <c r="J16" s="884">
        <f>SUM(J12:J15)</f>
        <v>0</v>
      </c>
      <c r="K16" s="884">
        <f>SUM(K12:K15)</f>
        <v>0</v>
      </c>
      <c r="L16" s="884">
        <f>SUM(L12:L15)</f>
        <v>0</v>
      </c>
      <c r="M16" s="884">
        <f>SUM(M12:M15)</f>
        <v>0</v>
      </c>
      <c r="N16" s="884">
        <f>SUM(N12:N15)</f>
        <v>0</v>
      </c>
      <c r="O16" s="884">
        <f>SUM(C16:N16)</f>
        <v>0</v>
      </c>
      <c r="P16" s="721"/>
      <c r="Q16" s="883" t="s">
        <v>13</v>
      </c>
      <c r="R16" s="884">
        <f>SUM(R12:R15)</f>
        <v>0</v>
      </c>
      <c r="S16" s="884">
        <f t="shared" ref="S16:AC16" si="25">SUM(S12:S15)</f>
        <v>0</v>
      </c>
      <c r="T16" s="884">
        <f t="shared" si="25"/>
        <v>0</v>
      </c>
      <c r="U16" s="884">
        <f t="shared" si="25"/>
        <v>0</v>
      </c>
      <c r="V16" s="884">
        <f t="shared" si="25"/>
        <v>0</v>
      </c>
      <c r="W16" s="884">
        <f t="shared" si="25"/>
        <v>0</v>
      </c>
      <c r="X16" s="884">
        <f t="shared" si="25"/>
        <v>0</v>
      </c>
      <c r="Y16" s="884">
        <f t="shared" si="25"/>
        <v>0</v>
      </c>
      <c r="Z16" s="884">
        <f t="shared" si="25"/>
        <v>0</v>
      </c>
      <c r="AA16" s="884">
        <f t="shared" si="25"/>
        <v>0</v>
      </c>
      <c r="AB16" s="884">
        <f t="shared" si="25"/>
        <v>0</v>
      </c>
      <c r="AC16" s="884">
        <f t="shared" si="25"/>
        <v>0</v>
      </c>
      <c r="AD16" s="884">
        <f>SUM(R16:AC16)</f>
        <v>0</v>
      </c>
      <c r="AF16" s="883" t="s">
        <v>13</v>
      </c>
      <c r="AG16" s="884">
        <f>SUM(AG12:AG15)</f>
        <v>0</v>
      </c>
      <c r="AH16" s="884">
        <f>SUM(AH12:AH15)</f>
        <v>0</v>
      </c>
      <c r="AI16" s="884">
        <f>SUM(AI12:AI15)</f>
        <v>0</v>
      </c>
      <c r="AJ16" s="884">
        <f>SUM(AJ12:AJ15)</f>
        <v>0</v>
      </c>
      <c r="AK16" s="884">
        <f>SUM(AK12:AK15)</f>
        <v>0</v>
      </c>
      <c r="AL16" s="884">
        <f>SUM(AL12:AL15)</f>
        <v>0</v>
      </c>
      <c r="AM16" s="884">
        <f>SUM(AM12:AM15)</f>
        <v>0</v>
      </c>
      <c r="AN16" s="884">
        <f>SUM(AN12:AN15)</f>
        <v>0</v>
      </c>
      <c r="AO16" s="884">
        <f>SUM(AO12:AO15)</f>
        <v>0</v>
      </c>
      <c r="AP16" s="884">
        <f>SUM(AP12:AP15)</f>
        <v>0</v>
      </c>
      <c r="AQ16" s="884">
        <f>SUM(AQ12:AQ15)</f>
        <v>0</v>
      </c>
      <c r="AR16" s="884">
        <f>SUM(AR12:AR15)</f>
        <v>0</v>
      </c>
      <c r="AS16" s="884">
        <f>SUM(AG16:AR16)</f>
        <v>0</v>
      </c>
      <c r="AU16" s="883" t="s">
        <v>13</v>
      </c>
      <c r="AV16" s="884">
        <f>SUM(AV12:AV15)</f>
        <v>0</v>
      </c>
      <c r="AW16" s="884">
        <f>SUM(AW12:AW15)</f>
        <v>0</v>
      </c>
      <c r="AX16" s="884">
        <f>SUM(AX12:AX15)</f>
        <v>0</v>
      </c>
      <c r="AY16" s="884">
        <f>SUM(AY12:AY15)</f>
        <v>0</v>
      </c>
      <c r="AZ16" s="884">
        <f>SUM(AZ12:AZ15)</f>
        <v>0</v>
      </c>
      <c r="BA16" s="884">
        <f>SUM(BA12:BA15)</f>
        <v>0</v>
      </c>
      <c r="BB16" s="884">
        <f>SUM(BB12:BB15)</f>
        <v>0</v>
      </c>
      <c r="BC16" s="884">
        <f>SUM(BC12:BC15)</f>
        <v>0</v>
      </c>
      <c r="BD16" s="884">
        <f>SUM(BD12:BD15)</f>
        <v>0</v>
      </c>
      <c r="BE16" s="884">
        <f>SUM(BE12:BE15)</f>
        <v>0</v>
      </c>
      <c r="BF16" s="884">
        <f>SUM(BF12:BF15)</f>
        <v>0</v>
      </c>
      <c r="BG16" s="884">
        <f>SUM(BG12:BG15)</f>
        <v>0</v>
      </c>
      <c r="BH16" s="884">
        <f>SUM(AV16:BG16)</f>
        <v>0</v>
      </c>
      <c r="BJ16" s="883" t="s">
        <v>13</v>
      </c>
      <c r="BK16" s="884">
        <f>SUM(BK12:BK15)</f>
        <v>0</v>
      </c>
      <c r="BL16" s="884">
        <f t="shared" ref="BL16:BV16" si="26">SUM(BL12:BL15)</f>
        <v>0</v>
      </c>
      <c r="BM16" s="884">
        <f t="shared" si="26"/>
        <v>0</v>
      </c>
      <c r="BN16" s="884">
        <f t="shared" si="26"/>
        <v>0</v>
      </c>
      <c r="BO16" s="884">
        <f t="shared" si="26"/>
        <v>0</v>
      </c>
      <c r="BP16" s="884">
        <f t="shared" si="26"/>
        <v>0</v>
      </c>
      <c r="BQ16" s="884">
        <f t="shared" si="26"/>
        <v>0</v>
      </c>
      <c r="BR16" s="884">
        <f t="shared" si="26"/>
        <v>0</v>
      </c>
      <c r="BS16" s="884">
        <f t="shared" si="26"/>
        <v>0</v>
      </c>
      <c r="BT16" s="884">
        <f t="shared" si="26"/>
        <v>0</v>
      </c>
      <c r="BU16" s="884">
        <f t="shared" si="26"/>
        <v>0</v>
      </c>
      <c r="BV16" s="884">
        <f t="shared" si="26"/>
        <v>0</v>
      </c>
      <c r="BW16" s="884">
        <f>SUM(BK16:BV16)</f>
        <v>0</v>
      </c>
    </row>
    <row r="18" spans="2:75" ht="12.75" customHeight="1">
      <c r="B18" s="870" t="s">
        <v>64</v>
      </c>
      <c r="C18" s="874">
        <f>C9-C16</f>
        <v>0</v>
      </c>
      <c r="D18" s="874">
        <f>D9-D16</f>
        <v>0</v>
      </c>
      <c r="E18" s="874">
        <f>E9-E16</f>
        <v>0</v>
      </c>
      <c r="F18" s="874">
        <f>F9-F16</f>
        <v>0</v>
      </c>
      <c r="G18" s="874">
        <f>G9-G16</f>
        <v>0</v>
      </c>
      <c r="H18" s="874">
        <f>H9-H16</f>
        <v>0</v>
      </c>
      <c r="I18" s="874">
        <f>I9-I16</f>
        <v>0</v>
      </c>
      <c r="J18" s="874">
        <f>J9-J16</f>
        <v>0</v>
      </c>
      <c r="K18" s="874">
        <f>K9-K16</f>
        <v>0</v>
      </c>
      <c r="L18" s="874">
        <f>L9-L16</f>
        <v>0</v>
      </c>
      <c r="M18" s="874">
        <f>M9-M16</f>
        <v>0</v>
      </c>
      <c r="N18" s="874">
        <f>N9-N16</f>
        <v>0</v>
      </c>
      <c r="O18" s="874">
        <f>O9-O16</f>
        <v>0</v>
      </c>
      <c r="P18" s="721"/>
      <c r="Q18" s="870" t="s">
        <v>64</v>
      </c>
      <c r="R18" s="874">
        <f>R9-R16</f>
        <v>0</v>
      </c>
      <c r="S18" s="874">
        <f>S9-S16</f>
        <v>0</v>
      </c>
      <c r="T18" s="874">
        <f>T9-T16</f>
        <v>0</v>
      </c>
      <c r="U18" s="874">
        <f>U9-U16</f>
        <v>0</v>
      </c>
      <c r="V18" s="874">
        <f>V9-V16</f>
        <v>0</v>
      </c>
      <c r="W18" s="874">
        <f>W9-W16</f>
        <v>0</v>
      </c>
      <c r="X18" s="874">
        <f>X9-X16</f>
        <v>0</v>
      </c>
      <c r="Y18" s="874">
        <f>Y9-Y16</f>
        <v>0</v>
      </c>
      <c r="Z18" s="874">
        <f>Z9-Z16</f>
        <v>0</v>
      </c>
      <c r="AA18" s="874">
        <f>AA9-AA16</f>
        <v>0</v>
      </c>
      <c r="AB18" s="874">
        <f>AB9-AB16</f>
        <v>0</v>
      </c>
      <c r="AC18" s="874">
        <f>AC9-AC16</f>
        <v>0</v>
      </c>
      <c r="AD18" s="874">
        <f>AD9-AD16</f>
        <v>0</v>
      </c>
      <c r="AF18" s="873" t="s">
        <v>64</v>
      </c>
      <c r="AG18" s="874">
        <f>AG9-AG16</f>
        <v>0</v>
      </c>
      <c r="AH18" s="874">
        <f>AH9-AH16</f>
        <v>0</v>
      </c>
      <c r="AI18" s="874">
        <f>AI9-AI16</f>
        <v>0</v>
      </c>
      <c r="AJ18" s="874">
        <f>AJ9-AJ16</f>
        <v>0</v>
      </c>
      <c r="AK18" s="874">
        <f>AK9-AK16</f>
        <v>0</v>
      </c>
      <c r="AL18" s="874">
        <f>AL9-AL16</f>
        <v>0</v>
      </c>
      <c r="AM18" s="874">
        <f>AM9-AM16</f>
        <v>0</v>
      </c>
      <c r="AN18" s="874">
        <f>AN9-AN16</f>
        <v>0</v>
      </c>
      <c r="AO18" s="874">
        <f>AO9-AO16</f>
        <v>0</v>
      </c>
      <c r="AP18" s="874">
        <f>AP9-AP16</f>
        <v>0</v>
      </c>
      <c r="AQ18" s="874">
        <f>AQ9-AQ16</f>
        <v>0</v>
      </c>
      <c r="AR18" s="874">
        <f>AR9-AR16</f>
        <v>0</v>
      </c>
      <c r="AS18" s="874">
        <f>AS9-AS16</f>
        <v>0</v>
      </c>
      <c r="AU18" s="873" t="s">
        <v>64</v>
      </c>
      <c r="AV18" s="874">
        <f>AV9-AV16</f>
        <v>0</v>
      </c>
      <c r="AW18" s="874">
        <f>AW9-AW16</f>
        <v>0</v>
      </c>
      <c r="AX18" s="874">
        <f>AX9-AX16</f>
        <v>0</v>
      </c>
      <c r="AY18" s="874">
        <f>AY9-AY16</f>
        <v>0</v>
      </c>
      <c r="AZ18" s="874">
        <f>AZ9-AZ16</f>
        <v>0</v>
      </c>
      <c r="BA18" s="874">
        <f>BA9-BA16</f>
        <v>0</v>
      </c>
      <c r="BB18" s="874">
        <f>BB9-BB16</f>
        <v>0</v>
      </c>
      <c r="BC18" s="874">
        <f>BC9-BC16</f>
        <v>0</v>
      </c>
      <c r="BD18" s="874">
        <f>BD9-BD16</f>
        <v>0</v>
      </c>
      <c r="BE18" s="874">
        <f>BE9-BE16</f>
        <v>0</v>
      </c>
      <c r="BF18" s="874">
        <f>BF9-BF16</f>
        <v>0</v>
      </c>
      <c r="BG18" s="874">
        <f>BG9-BG16</f>
        <v>0</v>
      </c>
      <c r="BH18" s="874">
        <f>BH9-BH16</f>
        <v>0</v>
      </c>
      <c r="BJ18" s="873" t="s">
        <v>64</v>
      </c>
      <c r="BK18" s="874">
        <f>BK9-BK16</f>
        <v>0</v>
      </c>
      <c r="BL18" s="874">
        <f>BL9-BL16</f>
        <v>0</v>
      </c>
      <c r="BM18" s="874">
        <f>BM9-BM16</f>
        <v>0</v>
      </c>
      <c r="BN18" s="874">
        <f>BN9-BN16</f>
        <v>0</v>
      </c>
      <c r="BO18" s="874">
        <f>BO9-BO16</f>
        <v>0</v>
      </c>
      <c r="BP18" s="874">
        <f>BP9-BP16</f>
        <v>0</v>
      </c>
      <c r="BQ18" s="874">
        <f>BQ9-BQ16</f>
        <v>0</v>
      </c>
      <c r="BR18" s="874">
        <f>BR9-BR16</f>
        <v>0</v>
      </c>
      <c r="BS18" s="874">
        <f>BS9-BS16</f>
        <v>0</v>
      </c>
      <c r="BT18" s="874">
        <f>BT9-BT16</f>
        <v>0</v>
      </c>
      <c r="BU18" s="874">
        <f>BU9-BU16</f>
        <v>0</v>
      </c>
      <c r="BV18" s="874">
        <f>BV9-BV16</f>
        <v>0</v>
      </c>
      <c r="BW18" s="874">
        <f>BW9-BW16</f>
        <v>0</v>
      </c>
    </row>
    <row r="19" spans="2:75" s="394" customFormat="1" ht="12.75" customHeight="1">
      <c r="B19" s="881"/>
      <c r="Q19" s="881"/>
    </row>
    <row r="20" spans="2:75" ht="12.75" customHeight="1">
      <c r="B20" s="870" t="s">
        <v>65</v>
      </c>
      <c r="C20" s="876">
        <f>C18*'PE Ratio'!$G14/100</f>
        <v>0</v>
      </c>
      <c r="D20" s="876">
        <f>D18*'PE Ratio'!$G14/100</f>
        <v>0</v>
      </c>
      <c r="E20" s="876">
        <f>E18*'PE Ratio'!$G14/100</f>
        <v>0</v>
      </c>
      <c r="F20" s="876">
        <f>F18*'PE Ratio'!$G14/100</f>
        <v>0</v>
      </c>
      <c r="G20" s="876">
        <f>G18*'PE Ratio'!$G14/100</f>
        <v>0</v>
      </c>
      <c r="H20" s="876">
        <f>H18*'PE Ratio'!$G14/100</f>
        <v>0</v>
      </c>
      <c r="I20" s="876">
        <f>I18*'PE Ratio'!$G14/100</f>
        <v>0</v>
      </c>
      <c r="J20" s="876">
        <f>J18*'PE Ratio'!$G14/100</f>
        <v>0</v>
      </c>
      <c r="K20" s="876">
        <f>K18*'PE Ratio'!$G14/100</f>
        <v>0</v>
      </c>
      <c r="L20" s="876">
        <f>L18*'PE Ratio'!$G14/100</f>
        <v>0</v>
      </c>
      <c r="M20" s="876">
        <f>M18*'PE Ratio'!$G14/100</f>
        <v>0</v>
      </c>
      <c r="N20" s="876">
        <f>N18*'PE Ratio'!$G14/100</f>
        <v>0</v>
      </c>
      <c r="O20" s="877">
        <f>SUM(C20:N20)</f>
        <v>0</v>
      </c>
      <c r="P20" s="721"/>
      <c r="Q20" s="870" t="s">
        <v>65</v>
      </c>
      <c r="R20" s="876">
        <f>R18*'PE Ratio'!$G14/100</f>
        <v>0</v>
      </c>
      <c r="S20" s="876">
        <f>S18*'PE Ratio'!$G14/100</f>
        <v>0</v>
      </c>
      <c r="T20" s="876">
        <f>T18*'PE Ratio'!$G14/100</f>
        <v>0</v>
      </c>
      <c r="U20" s="876">
        <f>U18*'PE Ratio'!$G14/100</f>
        <v>0</v>
      </c>
      <c r="V20" s="876">
        <f>V18*'PE Ratio'!$G14/100</f>
        <v>0</v>
      </c>
      <c r="W20" s="876">
        <f>W18*'PE Ratio'!$G14/100</f>
        <v>0</v>
      </c>
      <c r="X20" s="876">
        <f>X18*'PE Ratio'!$G14/100</f>
        <v>0</v>
      </c>
      <c r="Y20" s="876">
        <f>Y18*'PE Ratio'!$G14/100</f>
        <v>0</v>
      </c>
      <c r="Z20" s="876">
        <f>Z18*'PE Ratio'!$G14/100</f>
        <v>0</v>
      </c>
      <c r="AA20" s="876">
        <f>AA18*'PE Ratio'!$G14/100</f>
        <v>0</v>
      </c>
      <c r="AB20" s="876">
        <f>AB18*'PE Ratio'!$G14/100</f>
        <v>0</v>
      </c>
      <c r="AC20" s="876">
        <f>AC18*'PE Ratio'!$G14/100</f>
        <v>0</v>
      </c>
      <c r="AD20" s="877">
        <f>SUM(R20:AC20)</f>
        <v>0</v>
      </c>
      <c r="AF20" s="873" t="s">
        <v>65</v>
      </c>
      <c r="AG20" s="876">
        <f>AG18*'PE Ratio'!$G14/100</f>
        <v>0</v>
      </c>
      <c r="AH20" s="876">
        <f>AH18*'PE Ratio'!$G14/100</f>
        <v>0</v>
      </c>
      <c r="AI20" s="876">
        <f>AI18*'PE Ratio'!$G14/100</f>
        <v>0</v>
      </c>
      <c r="AJ20" s="876">
        <f>AJ18*'PE Ratio'!$G14/100</f>
        <v>0</v>
      </c>
      <c r="AK20" s="876">
        <f>AK18*'PE Ratio'!$G14/100</f>
        <v>0</v>
      </c>
      <c r="AL20" s="876">
        <f>AL18*'PE Ratio'!$G14/100</f>
        <v>0</v>
      </c>
      <c r="AM20" s="876">
        <f>AM18*'PE Ratio'!$G14/100</f>
        <v>0</v>
      </c>
      <c r="AN20" s="876">
        <f>AN18*'PE Ratio'!$G14/100</f>
        <v>0</v>
      </c>
      <c r="AO20" s="876">
        <f>AO18*'PE Ratio'!$G14/100</f>
        <v>0</v>
      </c>
      <c r="AP20" s="876">
        <f>AP18*'PE Ratio'!$G14/100</f>
        <v>0</v>
      </c>
      <c r="AQ20" s="876">
        <f>AQ18*'PE Ratio'!$G14/100</f>
        <v>0</v>
      </c>
      <c r="AR20" s="876">
        <f>AR18*'PE Ratio'!$G14/100</f>
        <v>0</v>
      </c>
      <c r="AS20" s="877">
        <f>SUM(AG20:AR20)</f>
        <v>0</v>
      </c>
      <c r="AU20" s="873" t="s">
        <v>65</v>
      </c>
      <c r="AV20" s="876">
        <f>AV18*'PE Ratio'!$G14/100</f>
        <v>0</v>
      </c>
      <c r="AW20" s="876">
        <f>AW18*'PE Ratio'!$G14/100</f>
        <v>0</v>
      </c>
      <c r="AX20" s="876">
        <f>AX18*'PE Ratio'!$G14/100</f>
        <v>0</v>
      </c>
      <c r="AY20" s="876">
        <f>AY18*'PE Ratio'!$G14/100</f>
        <v>0</v>
      </c>
      <c r="AZ20" s="876">
        <f>AZ18*'PE Ratio'!$G14/100</f>
        <v>0</v>
      </c>
      <c r="BA20" s="876">
        <f>BA18*'PE Ratio'!$G14/100</f>
        <v>0</v>
      </c>
      <c r="BB20" s="876">
        <f>BB18*'PE Ratio'!$G14/100</f>
        <v>0</v>
      </c>
      <c r="BC20" s="876">
        <f>BC18*'PE Ratio'!$G14/100</f>
        <v>0</v>
      </c>
      <c r="BD20" s="876">
        <f>BD18*'PE Ratio'!$G14/100</f>
        <v>0</v>
      </c>
      <c r="BE20" s="876">
        <f>BE18*'PE Ratio'!$G14/100</f>
        <v>0</v>
      </c>
      <c r="BF20" s="876">
        <f>BF18*'PE Ratio'!$G14/100</f>
        <v>0</v>
      </c>
      <c r="BG20" s="876">
        <f>BG18*'PE Ratio'!$G14/100</f>
        <v>0</v>
      </c>
      <c r="BH20" s="877">
        <f>SUM(AV20:BG20)</f>
        <v>0</v>
      </c>
      <c r="BJ20" s="873" t="s">
        <v>65</v>
      </c>
      <c r="BK20" s="876">
        <f>BK18*'PE Ratio'!$G14/100</f>
        <v>0</v>
      </c>
      <c r="BL20" s="876">
        <f>BL18*'PE Ratio'!$G14/100</f>
        <v>0</v>
      </c>
      <c r="BM20" s="876">
        <f>BM18*'PE Ratio'!$G14/100</f>
        <v>0</v>
      </c>
      <c r="BN20" s="876">
        <f>BN18*'PE Ratio'!$G14/100</f>
        <v>0</v>
      </c>
      <c r="BO20" s="876">
        <f>BO18*'PE Ratio'!$G14/100</f>
        <v>0</v>
      </c>
      <c r="BP20" s="876">
        <f>BP18*'PE Ratio'!$G14/100</f>
        <v>0</v>
      </c>
      <c r="BQ20" s="876">
        <f>BQ18*'PE Ratio'!$G14/100</f>
        <v>0</v>
      </c>
      <c r="BR20" s="876">
        <f>BR18*'PE Ratio'!$G14/100</f>
        <v>0</v>
      </c>
      <c r="BS20" s="876">
        <f>BS18*'PE Ratio'!$G14/100</f>
        <v>0</v>
      </c>
      <c r="BT20" s="876">
        <f>BT18*'PE Ratio'!$G14/100</f>
        <v>0</v>
      </c>
      <c r="BU20" s="876">
        <f>BU18*'PE Ratio'!$G14/100</f>
        <v>0</v>
      </c>
      <c r="BV20" s="876">
        <f>BV18*'PE Ratio'!$G14/100</f>
        <v>0</v>
      </c>
      <c r="BW20" s="877">
        <f>SUM(BK20:BV20)</f>
        <v>0</v>
      </c>
    </row>
    <row r="21" spans="2:75" s="394" customFormat="1" ht="12.75" customHeight="1">
      <c r="B21" s="881"/>
      <c r="Q21" s="881"/>
    </row>
    <row r="22" spans="2:75" ht="12.75" customHeight="1">
      <c r="B22" s="870" t="s">
        <v>66</v>
      </c>
      <c r="C22" s="874">
        <f>C18-C20</f>
        <v>0</v>
      </c>
      <c r="D22" s="874">
        <f>D18-D20</f>
        <v>0</v>
      </c>
      <c r="E22" s="874">
        <f>E18-E20</f>
        <v>0</v>
      </c>
      <c r="F22" s="874">
        <f>F18-F20</f>
        <v>0</v>
      </c>
      <c r="G22" s="874">
        <f>G18-G20</f>
        <v>0</v>
      </c>
      <c r="H22" s="874">
        <f>H18-H20</f>
        <v>0</v>
      </c>
      <c r="I22" s="874">
        <f>I18-I20</f>
        <v>0</v>
      </c>
      <c r="J22" s="874">
        <f>J18-J20</f>
        <v>0</v>
      </c>
      <c r="K22" s="874">
        <f>K18-K20</f>
        <v>0</v>
      </c>
      <c r="L22" s="874">
        <f>L18-L20</f>
        <v>0</v>
      </c>
      <c r="M22" s="874">
        <f>M18-M20</f>
        <v>0</v>
      </c>
      <c r="N22" s="874">
        <f>N18-N20</f>
        <v>0</v>
      </c>
      <c r="O22" s="874">
        <f>SUM(C22:N22)</f>
        <v>0</v>
      </c>
      <c r="Q22" s="870" t="s">
        <v>66</v>
      </c>
      <c r="R22" s="874">
        <f>R18-R20</f>
        <v>0</v>
      </c>
      <c r="S22" s="874">
        <f>S18-S20</f>
        <v>0</v>
      </c>
      <c r="T22" s="874">
        <f>T18-T20</f>
        <v>0</v>
      </c>
      <c r="U22" s="874">
        <f>U18-U20</f>
        <v>0</v>
      </c>
      <c r="V22" s="874">
        <f>V18-V20</f>
        <v>0</v>
      </c>
      <c r="W22" s="874">
        <f>W18-W20</f>
        <v>0</v>
      </c>
      <c r="X22" s="874">
        <f>X18-X20</f>
        <v>0</v>
      </c>
      <c r="Y22" s="874">
        <f>Y18-Y20</f>
        <v>0</v>
      </c>
      <c r="Z22" s="874">
        <f>Z18-Z20</f>
        <v>0</v>
      </c>
      <c r="AA22" s="874">
        <f>AA18-AA20</f>
        <v>0</v>
      </c>
      <c r="AB22" s="874">
        <f>AB18-AB20</f>
        <v>0</v>
      </c>
      <c r="AC22" s="874">
        <f>AC18-AC20</f>
        <v>0</v>
      </c>
      <c r="AD22" s="874">
        <f>SUM(R22:AC22)</f>
        <v>0</v>
      </c>
      <c r="AF22" s="873" t="s">
        <v>66</v>
      </c>
      <c r="AG22" s="874">
        <f>AG18-AG20</f>
        <v>0</v>
      </c>
      <c r="AH22" s="874">
        <f>AH18-AH20</f>
        <v>0</v>
      </c>
      <c r="AI22" s="874">
        <f>AI18-AI20</f>
        <v>0</v>
      </c>
      <c r="AJ22" s="874">
        <f>AJ18-AJ20</f>
        <v>0</v>
      </c>
      <c r="AK22" s="874">
        <f>AK18-AK20</f>
        <v>0</v>
      </c>
      <c r="AL22" s="874">
        <f>AL18-AL20</f>
        <v>0</v>
      </c>
      <c r="AM22" s="874">
        <f>AM18-AM20</f>
        <v>0</v>
      </c>
      <c r="AN22" s="874">
        <f>AN18-AN20</f>
        <v>0</v>
      </c>
      <c r="AO22" s="874">
        <f>AO18-AO20</f>
        <v>0</v>
      </c>
      <c r="AP22" s="874">
        <f>AP18-AP20</f>
        <v>0</v>
      </c>
      <c r="AQ22" s="874">
        <f>AQ18-AQ20</f>
        <v>0</v>
      </c>
      <c r="AR22" s="874">
        <f>AR18-AR20</f>
        <v>0</v>
      </c>
      <c r="AS22" s="874">
        <f>SUM(AG22:AR22)</f>
        <v>0</v>
      </c>
      <c r="AU22" s="873" t="s">
        <v>66</v>
      </c>
      <c r="AV22" s="874">
        <f>AV18-AV20</f>
        <v>0</v>
      </c>
      <c r="AW22" s="874">
        <f>AW18-AW20</f>
        <v>0</v>
      </c>
      <c r="AX22" s="874">
        <f>AX18-AX20</f>
        <v>0</v>
      </c>
      <c r="AY22" s="874">
        <f>AY18-AY20</f>
        <v>0</v>
      </c>
      <c r="AZ22" s="874">
        <f>AZ18-AZ20</f>
        <v>0</v>
      </c>
      <c r="BA22" s="874">
        <f>BA18-BA20</f>
        <v>0</v>
      </c>
      <c r="BB22" s="874">
        <f>BB18-BB20</f>
        <v>0</v>
      </c>
      <c r="BC22" s="874">
        <f>BC18-BC20</f>
        <v>0</v>
      </c>
      <c r="BD22" s="874">
        <f>BD18-BD20</f>
        <v>0</v>
      </c>
      <c r="BE22" s="874">
        <f>BE18-BE20</f>
        <v>0</v>
      </c>
      <c r="BF22" s="874">
        <f>BF18-BF20</f>
        <v>0</v>
      </c>
      <c r="BG22" s="874">
        <f>BG18-BG20</f>
        <v>0</v>
      </c>
      <c r="BH22" s="874">
        <f>SUM(AV22:BG22)</f>
        <v>0</v>
      </c>
      <c r="BJ22" s="873" t="s">
        <v>66</v>
      </c>
      <c r="BK22" s="874">
        <f>BK18-BK20</f>
        <v>0</v>
      </c>
      <c r="BL22" s="874">
        <f>BL18-BL20</f>
        <v>0</v>
      </c>
      <c r="BM22" s="874">
        <f>BM18-BM20</f>
        <v>0</v>
      </c>
      <c r="BN22" s="874">
        <f>BN18-BN20</f>
        <v>0</v>
      </c>
      <c r="BO22" s="874">
        <f>BO18-BO20</f>
        <v>0</v>
      </c>
      <c r="BP22" s="874">
        <f>BP18-BP20</f>
        <v>0</v>
      </c>
      <c r="BQ22" s="874">
        <f>BQ18-BQ20</f>
        <v>0</v>
      </c>
      <c r="BR22" s="874">
        <f>BR18-BR20</f>
        <v>0</v>
      </c>
      <c r="BS22" s="874">
        <f>BS18-BS20</f>
        <v>0</v>
      </c>
      <c r="BT22" s="874">
        <f>BT18-BT20</f>
        <v>0</v>
      </c>
      <c r="BU22" s="874">
        <f>BU18-BU20</f>
        <v>0</v>
      </c>
      <c r="BV22" s="874">
        <f>BV18-BV20</f>
        <v>0</v>
      </c>
      <c r="BW22" s="874">
        <f>SUM(BK22:BV22)</f>
        <v>0</v>
      </c>
    </row>
    <row r="23" spans="2:75" ht="12.75" customHeight="1">
      <c r="B23" s="725"/>
      <c r="R23" s="721"/>
      <c r="AF23" s="721"/>
      <c r="AT23" s="721"/>
      <c r="BH23" s="721"/>
    </row>
    <row r="24" spans="2:75" ht="12.75" customHeight="1">
      <c r="B24" s="725"/>
      <c r="R24" s="721"/>
      <c r="AF24" s="721"/>
      <c r="AT24" s="721"/>
      <c r="BH24" s="721"/>
    </row>
    <row r="25" spans="2:75" ht="12.75" customHeight="1">
      <c r="B25" s="725"/>
      <c r="R25" s="721"/>
      <c r="AF25" s="721"/>
      <c r="AT25" s="721"/>
      <c r="BH25" s="721"/>
    </row>
    <row r="26" spans="2:75" ht="12.75" customHeight="1">
      <c r="B26" s="725"/>
      <c r="R26" s="721"/>
      <c r="AF26" s="721"/>
      <c r="AT26" s="721"/>
      <c r="BH26" s="721"/>
    </row>
    <row r="27" spans="2:75" ht="12.75" customHeight="1">
      <c r="B27" s="725"/>
      <c r="R27" s="721"/>
      <c r="AF27" s="721"/>
      <c r="AT27" s="721"/>
      <c r="BH27" s="721"/>
    </row>
    <row r="28" spans="2:75" ht="12.75" customHeight="1">
      <c r="B28" s="725"/>
      <c r="R28" s="721"/>
      <c r="AF28" s="721"/>
      <c r="AT28" s="721"/>
      <c r="BH28" s="721"/>
    </row>
    <row r="29" spans="2:75" ht="12.75" customHeight="1">
      <c r="B29" s="394"/>
      <c r="R29" s="721"/>
      <c r="AD29" s="645"/>
      <c r="AF29" s="721"/>
      <c r="AT29" s="721"/>
      <c r="BH29" s="721"/>
    </row>
    <row r="30" spans="2:75" ht="12.75" customHeight="1">
      <c r="B30" s="725" t="s">
        <v>272</v>
      </c>
      <c r="C30" s="726">
        <f>C18</f>
        <v>0</v>
      </c>
      <c r="D30" s="726">
        <f>D18</f>
        <v>0</v>
      </c>
      <c r="E30" s="726">
        <f>E18</f>
        <v>0</v>
      </c>
      <c r="F30" s="726">
        <f>F18</f>
        <v>0</v>
      </c>
      <c r="G30" s="726">
        <f>G18</f>
        <v>0</v>
      </c>
      <c r="H30" s="726">
        <f>H18</f>
        <v>0</v>
      </c>
      <c r="I30" s="726">
        <f>I18</f>
        <v>0</v>
      </c>
      <c r="J30" s="726">
        <f>J18</f>
        <v>0</v>
      </c>
      <c r="K30" s="726">
        <f>K18</f>
        <v>0</v>
      </c>
      <c r="L30" s="726">
        <f>L18</f>
        <v>0</v>
      </c>
      <c r="M30" s="726">
        <f>M18</f>
        <v>0</v>
      </c>
      <c r="N30" s="726">
        <f>N18</f>
        <v>0</v>
      </c>
      <c r="O30" s="727">
        <f>SUM(C30:N30)</f>
        <v>0</v>
      </c>
      <c r="P30" s="726"/>
      <c r="Q30" s="726"/>
      <c r="R30" s="726">
        <f>R18</f>
        <v>0</v>
      </c>
      <c r="S30" s="726">
        <f>S18</f>
        <v>0</v>
      </c>
      <c r="T30" s="726">
        <f>T18</f>
        <v>0</v>
      </c>
      <c r="U30" s="726">
        <f>U18</f>
        <v>0</v>
      </c>
      <c r="V30" s="726">
        <f>V18</f>
        <v>0</v>
      </c>
      <c r="W30" s="726">
        <f>W18</f>
        <v>0</v>
      </c>
      <c r="X30" s="726">
        <f>X18</f>
        <v>0</v>
      </c>
      <c r="Y30" s="726">
        <f>Y18</f>
        <v>0</v>
      </c>
      <c r="Z30" s="726">
        <f>Z18</f>
        <v>0</v>
      </c>
      <c r="AA30" s="726">
        <f>AA18</f>
        <v>0</v>
      </c>
      <c r="AB30" s="726">
        <f>AB18</f>
        <v>0</v>
      </c>
      <c r="AC30" s="726">
        <f>AC18</f>
        <v>0</v>
      </c>
      <c r="AD30" s="727">
        <f>SUM(R30:AC30)</f>
        <v>0</v>
      </c>
      <c r="AF30" s="726">
        <f>AG18</f>
        <v>0</v>
      </c>
      <c r="AG30" s="726">
        <f>AH18</f>
        <v>0</v>
      </c>
      <c r="AH30" s="726">
        <f>AI18</f>
        <v>0</v>
      </c>
      <c r="AI30" s="726">
        <f>AJ18</f>
        <v>0</v>
      </c>
      <c r="AJ30" s="726">
        <f>AK18</f>
        <v>0</v>
      </c>
      <c r="AK30" s="726">
        <f>AL18</f>
        <v>0</v>
      </c>
      <c r="AL30" s="726">
        <f>AM18</f>
        <v>0</v>
      </c>
      <c r="AM30" s="726">
        <f>AN18</f>
        <v>0</v>
      </c>
      <c r="AN30" s="726">
        <f>AO18</f>
        <v>0</v>
      </c>
      <c r="AO30" s="726">
        <f>AP18</f>
        <v>0</v>
      </c>
      <c r="AP30" s="726">
        <f>AQ18</f>
        <v>0</v>
      </c>
      <c r="AQ30" s="726">
        <f>AR18</f>
        <v>0</v>
      </c>
      <c r="AR30" s="727">
        <f>SUM(AF30:AQ30)</f>
        <v>0</v>
      </c>
      <c r="AT30" s="726">
        <f>AV18</f>
        <v>0</v>
      </c>
      <c r="AU30" s="726">
        <f>AW18</f>
        <v>0</v>
      </c>
      <c r="AV30" s="726">
        <f>AX18</f>
        <v>0</v>
      </c>
      <c r="AW30" s="726">
        <f>AY18</f>
        <v>0</v>
      </c>
      <c r="AX30" s="726">
        <f>AZ18</f>
        <v>0</v>
      </c>
      <c r="AY30" s="726">
        <f>BA18</f>
        <v>0</v>
      </c>
      <c r="AZ30" s="726">
        <f>BB18</f>
        <v>0</v>
      </c>
      <c r="BA30" s="726">
        <f>BC18</f>
        <v>0</v>
      </c>
      <c r="BB30" s="726">
        <f>BD18</f>
        <v>0</v>
      </c>
      <c r="BC30" s="726">
        <f>BE18</f>
        <v>0</v>
      </c>
      <c r="BD30" s="726">
        <f>BF18</f>
        <v>0</v>
      </c>
      <c r="BE30" s="726">
        <f>BG18</f>
        <v>0</v>
      </c>
      <c r="BF30" s="727">
        <f>SUM(AT30:BE30)</f>
        <v>0</v>
      </c>
      <c r="BH30" s="726">
        <f>BK18</f>
        <v>0</v>
      </c>
      <c r="BI30" s="726">
        <f>BL18</f>
        <v>0</v>
      </c>
      <c r="BJ30" s="726">
        <f>BM18</f>
        <v>0</v>
      </c>
      <c r="BK30" s="726">
        <f>BN18</f>
        <v>0</v>
      </c>
      <c r="BL30" s="726">
        <f>BO18</f>
        <v>0</v>
      </c>
      <c r="BM30" s="726">
        <f>BP18</f>
        <v>0</v>
      </c>
      <c r="BN30" s="726">
        <f>BQ18</f>
        <v>0</v>
      </c>
      <c r="BO30" s="726">
        <f>BR18</f>
        <v>0</v>
      </c>
      <c r="BP30" s="726">
        <f>BS18</f>
        <v>0</v>
      </c>
      <c r="BQ30" s="726">
        <f>BT18</f>
        <v>0</v>
      </c>
      <c r="BR30" s="726">
        <f>BU18</f>
        <v>0</v>
      </c>
      <c r="BS30" s="726">
        <f>BV18</f>
        <v>0</v>
      </c>
      <c r="BT30" s="727">
        <f>SUM(BH30:BS30)</f>
        <v>0</v>
      </c>
    </row>
    <row r="31" spans="2:75" ht="12.75" customHeight="1">
      <c r="B31" s="725" t="s">
        <v>273</v>
      </c>
      <c r="C31" s="726" t="e">
        <f>OVERHEADS!#REF!</f>
        <v>#REF!</v>
      </c>
      <c r="D31" s="726" t="e">
        <f>OVERHEADS!#REF!</f>
        <v>#REF!</v>
      </c>
      <c r="E31" s="726" t="e">
        <f>OVERHEADS!#REF!</f>
        <v>#REF!</v>
      </c>
      <c r="F31" s="726" t="e">
        <f>OVERHEADS!#REF!</f>
        <v>#REF!</v>
      </c>
      <c r="G31" s="726" t="e">
        <f>OVERHEADS!#REF!</f>
        <v>#REF!</v>
      </c>
      <c r="H31" s="726" t="e">
        <f>OVERHEADS!#REF!</f>
        <v>#REF!</v>
      </c>
      <c r="I31" s="726" t="e">
        <f>OVERHEADS!#REF!</f>
        <v>#REF!</v>
      </c>
      <c r="J31" s="726" t="e">
        <f>OVERHEADS!#REF!</f>
        <v>#REF!</v>
      </c>
      <c r="K31" s="726" t="e">
        <f>OVERHEADS!#REF!</f>
        <v>#REF!</v>
      </c>
      <c r="L31" s="726" t="e">
        <f>OVERHEADS!#REF!</f>
        <v>#REF!</v>
      </c>
      <c r="M31" s="726" t="e">
        <f>OVERHEADS!#REF!</f>
        <v>#REF!</v>
      </c>
      <c r="N31" s="726" t="e">
        <f>OVERHEADS!#REF!</f>
        <v>#REF!</v>
      </c>
      <c r="O31" s="727" t="e">
        <f>SUM(C31:N31)</f>
        <v>#REF!</v>
      </c>
      <c r="P31" s="726"/>
      <c r="Q31" s="726"/>
      <c r="R31" s="726" t="e">
        <f>OVERHEADS!#REF!</f>
        <v>#REF!</v>
      </c>
      <c r="S31" s="726" t="e">
        <f>R31</f>
        <v>#REF!</v>
      </c>
      <c r="T31" s="726" t="e">
        <f t="shared" ref="T31:AC31" si="27">S31</f>
        <v>#REF!</v>
      </c>
      <c r="U31" s="726" t="e">
        <f t="shared" si="27"/>
        <v>#REF!</v>
      </c>
      <c r="V31" s="726" t="e">
        <f t="shared" si="27"/>
        <v>#REF!</v>
      </c>
      <c r="W31" s="726" t="e">
        <f t="shared" si="27"/>
        <v>#REF!</v>
      </c>
      <c r="X31" s="726" t="e">
        <f t="shared" si="27"/>
        <v>#REF!</v>
      </c>
      <c r="Y31" s="726" t="e">
        <f t="shared" si="27"/>
        <v>#REF!</v>
      </c>
      <c r="Z31" s="726" t="e">
        <f t="shared" si="27"/>
        <v>#REF!</v>
      </c>
      <c r="AA31" s="726" t="e">
        <f t="shared" si="27"/>
        <v>#REF!</v>
      </c>
      <c r="AB31" s="726" t="e">
        <f t="shared" si="27"/>
        <v>#REF!</v>
      </c>
      <c r="AC31" s="726" t="e">
        <f t="shared" si="27"/>
        <v>#REF!</v>
      </c>
      <c r="AD31" s="727" t="e">
        <f>SUM(R31:AC31)</f>
        <v>#REF!</v>
      </c>
      <c r="AF31" s="726" t="e">
        <f>OVERHEADS!#REF!</f>
        <v>#REF!</v>
      </c>
      <c r="AG31" s="726" t="e">
        <f>AF31</f>
        <v>#REF!</v>
      </c>
      <c r="AH31" s="726" t="e">
        <f t="shared" ref="AH31:AP31" si="28">AG31</f>
        <v>#REF!</v>
      </c>
      <c r="AI31" s="726" t="e">
        <f t="shared" si="28"/>
        <v>#REF!</v>
      </c>
      <c r="AJ31" s="726" t="e">
        <f t="shared" si="28"/>
        <v>#REF!</v>
      </c>
      <c r="AK31" s="726" t="e">
        <f t="shared" si="28"/>
        <v>#REF!</v>
      </c>
      <c r="AL31" s="726" t="e">
        <f t="shared" si="28"/>
        <v>#REF!</v>
      </c>
      <c r="AM31" s="726" t="e">
        <f t="shared" si="28"/>
        <v>#REF!</v>
      </c>
      <c r="AN31" s="726" t="e">
        <f t="shared" si="28"/>
        <v>#REF!</v>
      </c>
      <c r="AO31" s="726" t="e">
        <f t="shared" si="28"/>
        <v>#REF!</v>
      </c>
      <c r="AP31" s="726" t="e">
        <f t="shared" si="28"/>
        <v>#REF!</v>
      </c>
      <c r="AQ31" s="726" t="e">
        <f>AP31</f>
        <v>#REF!</v>
      </c>
      <c r="AR31" s="727" t="e">
        <f>SUM(AF31:AQ31)</f>
        <v>#REF!</v>
      </c>
      <c r="AT31" s="726" t="e">
        <f>OVERHEADS!#REF!</f>
        <v>#REF!</v>
      </c>
      <c r="AU31" s="726" t="e">
        <f>AT31</f>
        <v>#REF!</v>
      </c>
      <c r="AV31" s="726" t="e">
        <f t="shared" ref="AV31:BE31" si="29">AU31</f>
        <v>#REF!</v>
      </c>
      <c r="AW31" s="726" t="e">
        <f t="shared" si="29"/>
        <v>#REF!</v>
      </c>
      <c r="AX31" s="726" t="e">
        <f t="shared" si="29"/>
        <v>#REF!</v>
      </c>
      <c r="AY31" s="726" t="e">
        <f t="shared" si="29"/>
        <v>#REF!</v>
      </c>
      <c r="AZ31" s="726" t="e">
        <f t="shared" si="29"/>
        <v>#REF!</v>
      </c>
      <c r="BA31" s="726" t="e">
        <f t="shared" si="29"/>
        <v>#REF!</v>
      </c>
      <c r="BB31" s="726" t="e">
        <f t="shared" si="29"/>
        <v>#REF!</v>
      </c>
      <c r="BC31" s="726" t="e">
        <f t="shared" si="29"/>
        <v>#REF!</v>
      </c>
      <c r="BD31" s="726" t="e">
        <f t="shared" si="29"/>
        <v>#REF!</v>
      </c>
      <c r="BE31" s="726" t="e">
        <f t="shared" si="29"/>
        <v>#REF!</v>
      </c>
      <c r="BF31" s="727" t="e">
        <f>SUM(AT31:BE31)</f>
        <v>#REF!</v>
      </c>
      <c r="BH31" s="726" t="e">
        <f>OVERHEADS!#REF!</f>
        <v>#REF!</v>
      </c>
      <c r="BI31" s="726" t="e">
        <f>BH31</f>
        <v>#REF!</v>
      </c>
      <c r="BJ31" s="726" t="e">
        <f t="shared" ref="BJ31:BS31" si="30">BI31</f>
        <v>#REF!</v>
      </c>
      <c r="BK31" s="726" t="e">
        <f t="shared" si="30"/>
        <v>#REF!</v>
      </c>
      <c r="BL31" s="726" t="e">
        <f t="shared" si="30"/>
        <v>#REF!</v>
      </c>
      <c r="BM31" s="726" t="e">
        <f t="shared" si="30"/>
        <v>#REF!</v>
      </c>
      <c r="BN31" s="726" t="e">
        <f t="shared" si="30"/>
        <v>#REF!</v>
      </c>
      <c r="BO31" s="726" t="e">
        <f t="shared" si="30"/>
        <v>#REF!</v>
      </c>
      <c r="BP31" s="726" t="e">
        <f t="shared" si="30"/>
        <v>#REF!</v>
      </c>
      <c r="BQ31" s="726" t="e">
        <f t="shared" si="30"/>
        <v>#REF!</v>
      </c>
      <c r="BR31" s="726" t="e">
        <f t="shared" si="30"/>
        <v>#REF!</v>
      </c>
      <c r="BS31" s="726" t="e">
        <f t="shared" si="30"/>
        <v>#REF!</v>
      </c>
      <c r="BT31" s="727" t="e">
        <f>SUM(BH31:BS31)</f>
        <v>#REF!</v>
      </c>
    </row>
    <row r="32" spans="2:75" ht="12.75" customHeight="1">
      <c r="B32" s="725"/>
      <c r="C32" s="726"/>
      <c r="D32" s="726"/>
      <c r="E32" s="726"/>
      <c r="F32" s="726"/>
      <c r="G32" s="726"/>
      <c r="H32" s="726"/>
      <c r="I32" s="726"/>
      <c r="J32" s="726"/>
      <c r="K32" s="726"/>
      <c r="L32" s="726"/>
      <c r="M32" s="726"/>
      <c r="N32" s="726"/>
      <c r="O32" s="727"/>
      <c r="P32" s="726"/>
      <c r="Q32" s="726"/>
      <c r="R32" s="726"/>
      <c r="S32" s="726"/>
      <c r="T32" s="726"/>
      <c r="U32" s="726"/>
      <c r="V32" s="726"/>
      <c r="W32" s="726"/>
      <c r="X32" s="726"/>
      <c r="Y32" s="726"/>
      <c r="Z32" s="726"/>
      <c r="AA32" s="726"/>
      <c r="AB32" s="726"/>
      <c r="AC32" s="726"/>
      <c r="AD32" s="727"/>
      <c r="AF32" s="726"/>
      <c r="AG32" s="726"/>
      <c r="AH32" s="726"/>
      <c r="AI32" s="726"/>
      <c r="AJ32" s="726"/>
      <c r="AK32" s="726"/>
      <c r="AL32" s="726"/>
      <c r="AM32" s="726"/>
      <c r="AN32" s="726"/>
      <c r="AO32" s="726"/>
      <c r="AP32" s="726"/>
      <c r="AQ32" s="726"/>
      <c r="AR32" s="727"/>
      <c r="AT32" s="726"/>
      <c r="AU32" s="726"/>
      <c r="AV32" s="726"/>
      <c r="AW32" s="726"/>
      <c r="AX32" s="726"/>
      <c r="AY32" s="726"/>
      <c r="AZ32" s="726"/>
      <c r="BA32" s="726"/>
      <c r="BB32" s="726"/>
      <c r="BC32" s="726"/>
      <c r="BD32" s="726"/>
      <c r="BE32" s="726"/>
      <c r="BF32" s="727"/>
      <c r="BH32" s="726"/>
      <c r="BI32" s="726"/>
      <c r="BJ32" s="726"/>
      <c r="BK32" s="726"/>
      <c r="BL32" s="726"/>
      <c r="BM32" s="726"/>
      <c r="BN32" s="726"/>
      <c r="BO32" s="726"/>
      <c r="BP32" s="726"/>
      <c r="BQ32" s="726"/>
      <c r="BR32" s="726"/>
      <c r="BS32" s="726"/>
      <c r="BT32" s="727"/>
    </row>
    <row r="33" spans="2:72" ht="12.75" customHeight="1">
      <c r="B33" s="725" t="s">
        <v>118</v>
      </c>
      <c r="C33" s="726" t="e">
        <f>SUM(C30:C31)</f>
        <v>#REF!</v>
      </c>
      <c r="D33" s="726" t="e">
        <f>SUM(D30:D31)</f>
        <v>#REF!</v>
      </c>
      <c r="E33" s="726" t="e">
        <f>SUM(E30:E31)</f>
        <v>#REF!</v>
      </c>
      <c r="F33" s="726" t="e">
        <f t="shared" ref="F33:N33" si="31">SUM(F30:F31)</f>
        <v>#REF!</v>
      </c>
      <c r="G33" s="726" t="e">
        <f t="shared" si="31"/>
        <v>#REF!</v>
      </c>
      <c r="H33" s="726" t="e">
        <f t="shared" si="31"/>
        <v>#REF!</v>
      </c>
      <c r="I33" s="726" t="e">
        <f t="shared" si="31"/>
        <v>#REF!</v>
      </c>
      <c r="J33" s="726" t="e">
        <f t="shared" si="31"/>
        <v>#REF!</v>
      </c>
      <c r="K33" s="726" t="e">
        <f t="shared" si="31"/>
        <v>#REF!</v>
      </c>
      <c r="L33" s="726" t="e">
        <f t="shared" si="31"/>
        <v>#REF!</v>
      </c>
      <c r="M33" s="726" t="e">
        <f t="shared" si="31"/>
        <v>#REF!</v>
      </c>
      <c r="N33" s="726" t="e">
        <f t="shared" si="31"/>
        <v>#REF!</v>
      </c>
      <c r="O33" s="727" t="e">
        <f>SUM(C33:N33)</f>
        <v>#REF!</v>
      </c>
      <c r="P33" s="726"/>
      <c r="Q33" s="726"/>
      <c r="R33" s="726" t="e">
        <f>SUM(R30:R31)</f>
        <v>#REF!</v>
      </c>
      <c r="S33" s="726" t="e">
        <f t="shared" ref="S33:AC33" si="32">SUM(S30:S31)</f>
        <v>#REF!</v>
      </c>
      <c r="T33" s="726" t="e">
        <f t="shared" si="32"/>
        <v>#REF!</v>
      </c>
      <c r="U33" s="726" t="e">
        <f t="shared" si="32"/>
        <v>#REF!</v>
      </c>
      <c r="V33" s="726" t="e">
        <f t="shared" si="32"/>
        <v>#REF!</v>
      </c>
      <c r="W33" s="726" t="e">
        <f t="shared" si="32"/>
        <v>#REF!</v>
      </c>
      <c r="X33" s="726" t="e">
        <f t="shared" si="32"/>
        <v>#REF!</v>
      </c>
      <c r="Y33" s="726" t="e">
        <f t="shared" si="32"/>
        <v>#REF!</v>
      </c>
      <c r="Z33" s="726" t="e">
        <f t="shared" si="32"/>
        <v>#REF!</v>
      </c>
      <c r="AA33" s="726" t="e">
        <f t="shared" si="32"/>
        <v>#REF!</v>
      </c>
      <c r="AB33" s="726" t="e">
        <f t="shared" si="32"/>
        <v>#REF!</v>
      </c>
      <c r="AC33" s="726" t="e">
        <f t="shared" si="32"/>
        <v>#REF!</v>
      </c>
      <c r="AD33" s="727" t="e">
        <f>SUM(R33:AC33)</f>
        <v>#REF!</v>
      </c>
      <c r="AF33" s="726" t="e">
        <f>SUM(AF30:AF31)</f>
        <v>#REF!</v>
      </c>
      <c r="AG33" s="726" t="e">
        <f t="shared" ref="AG33:AQ33" si="33">SUM(AG30:AG31)</f>
        <v>#REF!</v>
      </c>
      <c r="AH33" s="726" t="e">
        <f t="shared" si="33"/>
        <v>#REF!</v>
      </c>
      <c r="AI33" s="726" t="e">
        <f t="shared" si="33"/>
        <v>#REF!</v>
      </c>
      <c r="AJ33" s="726" t="e">
        <f t="shared" si="33"/>
        <v>#REF!</v>
      </c>
      <c r="AK33" s="726" t="e">
        <f t="shared" si="33"/>
        <v>#REF!</v>
      </c>
      <c r="AL33" s="726" t="e">
        <f t="shared" si="33"/>
        <v>#REF!</v>
      </c>
      <c r="AM33" s="726" t="e">
        <f t="shared" si="33"/>
        <v>#REF!</v>
      </c>
      <c r="AN33" s="726" t="e">
        <f t="shared" si="33"/>
        <v>#REF!</v>
      </c>
      <c r="AO33" s="726" t="e">
        <f t="shared" si="33"/>
        <v>#REF!</v>
      </c>
      <c r="AP33" s="726" t="e">
        <f t="shared" si="33"/>
        <v>#REF!</v>
      </c>
      <c r="AQ33" s="726" t="e">
        <f t="shared" si="33"/>
        <v>#REF!</v>
      </c>
      <c r="AR33" s="727" t="e">
        <f>SUM(AF33:AQ33)</f>
        <v>#REF!</v>
      </c>
      <c r="AT33" s="726" t="e">
        <f>SUM(AT30:AT31)</f>
        <v>#REF!</v>
      </c>
      <c r="AU33" s="726" t="e">
        <f t="shared" ref="AU33:BE33" si="34">SUM(AU30:AU31)</f>
        <v>#REF!</v>
      </c>
      <c r="AV33" s="726" t="e">
        <f t="shared" si="34"/>
        <v>#REF!</v>
      </c>
      <c r="AW33" s="726" t="e">
        <f t="shared" si="34"/>
        <v>#REF!</v>
      </c>
      <c r="AX33" s="726" t="e">
        <f t="shared" si="34"/>
        <v>#REF!</v>
      </c>
      <c r="AY33" s="726" t="e">
        <f t="shared" si="34"/>
        <v>#REF!</v>
      </c>
      <c r="AZ33" s="726" t="e">
        <f t="shared" si="34"/>
        <v>#REF!</v>
      </c>
      <c r="BA33" s="726" t="e">
        <f t="shared" si="34"/>
        <v>#REF!</v>
      </c>
      <c r="BB33" s="726" t="e">
        <f t="shared" si="34"/>
        <v>#REF!</v>
      </c>
      <c r="BC33" s="726" t="e">
        <f t="shared" si="34"/>
        <v>#REF!</v>
      </c>
      <c r="BD33" s="726" t="e">
        <f t="shared" si="34"/>
        <v>#REF!</v>
      </c>
      <c r="BE33" s="726" t="e">
        <f t="shared" si="34"/>
        <v>#REF!</v>
      </c>
      <c r="BF33" s="727" t="e">
        <f>SUM(AT33:BE33)</f>
        <v>#REF!</v>
      </c>
      <c r="BH33" s="726" t="e">
        <f>SUM(BH30:BH31)</f>
        <v>#REF!</v>
      </c>
      <c r="BI33" s="726" t="e">
        <f t="shared" ref="BI33:BS33" si="35">SUM(BI30:BI31)</f>
        <v>#REF!</v>
      </c>
      <c r="BJ33" s="726" t="e">
        <f t="shared" si="35"/>
        <v>#REF!</v>
      </c>
      <c r="BK33" s="726" t="e">
        <f t="shared" si="35"/>
        <v>#REF!</v>
      </c>
      <c r="BL33" s="726" t="e">
        <f t="shared" si="35"/>
        <v>#REF!</v>
      </c>
      <c r="BM33" s="726" t="e">
        <f t="shared" si="35"/>
        <v>#REF!</v>
      </c>
      <c r="BN33" s="726" t="e">
        <f t="shared" si="35"/>
        <v>#REF!</v>
      </c>
      <c r="BO33" s="726" t="e">
        <f t="shared" si="35"/>
        <v>#REF!</v>
      </c>
      <c r="BP33" s="726" t="e">
        <f t="shared" si="35"/>
        <v>#REF!</v>
      </c>
      <c r="BQ33" s="726" t="e">
        <f t="shared" si="35"/>
        <v>#REF!</v>
      </c>
      <c r="BR33" s="726" t="e">
        <f t="shared" si="35"/>
        <v>#REF!</v>
      </c>
      <c r="BS33" s="726" t="e">
        <f t="shared" si="35"/>
        <v>#REF!</v>
      </c>
      <c r="BT33" s="727" t="e">
        <f>SUM(BH33:BS33)</f>
        <v>#REF!</v>
      </c>
    </row>
    <row r="34" spans="2:72" ht="12.75" customHeight="1">
      <c r="B34" s="725" t="s">
        <v>274</v>
      </c>
      <c r="C34" s="726">
        <v>0</v>
      </c>
      <c r="D34" s="726">
        <v>0</v>
      </c>
      <c r="E34" s="726" t="e">
        <f>SUM(C33:E33)</f>
        <v>#REF!</v>
      </c>
      <c r="F34" s="726" t="e">
        <f>SUM(D33:F33)</f>
        <v>#REF!</v>
      </c>
      <c r="G34" s="726" t="e">
        <f>SUM(E33:G33)</f>
        <v>#REF!</v>
      </c>
      <c r="H34" s="726" t="e">
        <f t="shared" ref="H34:N34" si="36">SUM(F33:H33)</f>
        <v>#REF!</v>
      </c>
      <c r="I34" s="726" t="e">
        <f t="shared" si="36"/>
        <v>#REF!</v>
      </c>
      <c r="J34" s="726" t="e">
        <f t="shared" si="36"/>
        <v>#REF!</v>
      </c>
      <c r="K34" s="726" t="e">
        <f t="shared" si="36"/>
        <v>#REF!</v>
      </c>
      <c r="L34" s="726" t="e">
        <f t="shared" si="36"/>
        <v>#REF!</v>
      </c>
      <c r="M34" s="726" t="e">
        <f t="shared" si="36"/>
        <v>#REF!</v>
      </c>
      <c r="N34" s="726" t="e">
        <f t="shared" si="36"/>
        <v>#REF!</v>
      </c>
      <c r="O34" s="727"/>
      <c r="P34" s="726"/>
      <c r="Q34" s="726"/>
      <c r="R34" s="726" t="e">
        <f>SUM(M33+N33+R33)</f>
        <v>#REF!</v>
      </c>
      <c r="S34" s="726" t="e">
        <f>SUM(N33+R33+S33)</f>
        <v>#REF!</v>
      </c>
      <c r="T34" s="726" t="e">
        <f>SUM(R33:T33)</f>
        <v>#REF!</v>
      </c>
      <c r="U34" s="726" t="e">
        <f>SUM(S33:U33)</f>
        <v>#REF!</v>
      </c>
      <c r="V34" s="726" t="e">
        <f t="shared" ref="V34:AC34" si="37">SUM(T33:V33)</f>
        <v>#REF!</v>
      </c>
      <c r="W34" s="726" t="e">
        <f t="shared" si="37"/>
        <v>#REF!</v>
      </c>
      <c r="X34" s="726" t="e">
        <f t="shared" si="37"/>
        <v>#REF!</v>
      </c>
      <c r="Y34" s="726" t="e">
        <f t="shared" si="37"/>
        <v>#REF!</v>
      </c>
      <c r="Z34" s="726" t="e">
        <f t="shared" si="37"/>
        <v>#REF!</v>
      </c>
      <c r="AA34" s="726" t="e">
        <f t="shared" si="37"/>
        <v>#REF!</v>
      </c>
      <c r="AB34" s="726" t="e">
        <f t="shared" si="37"/>
        <v>#REF!</v>
      </c>
      <c r="AC34" s="726" t="e">
        <f t="shared" si="37"/>
        <v>#REF!</v>
      </c>
      <c r="AD34" s="727" t="e">
        <f>SUM(AC34,Z34,W34,T34)</f>
        <v>#REF!</v>
      </c>
      <c r="AF34" s="726" t="e">
        <f>SUM(AB33+AC33+AF33)</f>
        <v>#REF!</v>
      </c>
      <c r="AG34" s="726" t="e">
        <f>SUM(AC33+AF33+AG33)</f>
        <v>#REF!</v>
      </c>
      <c r="AH34" s="726" t="e">
        <f>SUM(AF33:AH33)</f>
        <v>#REF!</v>
      </c>
      <c r="AI34" s="726" t="e">
        <f>SUM(AG33:AI33)</f>
        <v>#REF!</v>
      </c>
      <c r="AJ34" s="726" t="e">
        <f t="shared" ref="AJ34" si="38">SUM(AH33:AJ33)</f>
        <v>#REF!</v>
      </c>
      <c r="AK34" s="726" t="e">
        <f t="shared" ref="AK34" si="39">SUM(AI33:AK33)</f>
        <v>#REF!</v>
      </c>
      <c r="AL34" s="726" t="e">
        <f t="shared" ref="AL34" si="40">SUM(AJ33:AL33)</f>
        <v>#REF!</v>
      </c>
      <c r="AM34" s="726" t="e">
        <f t="shared" ref="AM34" si="41">SUM(AK33:AM33)</f>
        <v>#REF!</v>
      </c>
      <c r="AN34" s="726" t="e">
        <f t="shared" ref="AN34" si="42">SUM(AL33:AN33)</f>
        <v>#REF!</v>
      </c>
      <c r="AO34" s="726" t="e">
        <f t="shared" ref="AO34" si="43">SUM(AM33:AO33)</f>
        <v>#REF!</v>
      </c>
      <c r="AP34" s="726" t="e">
        <f t="shared" ref="AP34" si="44">SUM(AN33:AP33)</f>
        <v>#REF!</v>
      </c>
      <c r="AQ34" s="726" t="e">
        <f t="shared" ref="AQ34" si="45">SUM(AO33:AQ33)</f>
        <v>#REF!</v>
      </c>
      <c r="AR34" s="727" t="e">
        <f>SUM(AQ34,AN34,AK34,AH34)</f>
        <v>#REF!</v>
      </c>
      <c r="AT34" s="726" t="e">
        <f>SUM(AP33+AQ33+AT33)</f>
        <v>#REF!</v>
      </c>
      <c r="AU34" s="726" t="e">
        <f>SUM(AQ33+AT33+AU33)</f>
        <v>#REF!</v>
      </c>
      <c r="AV34" s="726" t="e">
        <f>SUM(AT33:AV33)</f>
        <v>#REF!</v>
      </c>
      <c r="AW34" s="726" t="e">
        <f>SUM(AU33:AW33)</f>
        <v>#REF!</v>
      </c>
      <c r="AX34" s="726" t="e">
        <f t="shared" ref="AX34" si="46">SUM(AV33:AX33)</f>
        <v>#REF!</v>
      </c>
      <c r="AY34" s="726" t="e">
        <f t="shared" ref="AY34" si="47">SUM(AW33:AY33)</f>
        <v>#REF!</v>
      </c>
      <c r="AZ34" s="726" t="e">
        <f t="shared" ref="AZ34" si="48">SUM(AX33:AZ33)</f>
        <v>#REF!</v>
      </c>
      <c r="BA34" s="726" t="e">
        <f t="shared" ref="BA34" si="49">SUM(AY33:BA33)</f>
        <v>#REF!</v>
      </c>
      <c r="BB34" s="726" t="e">
        <f t="shared" ref="BB34" si="50">SUM(AZ33:BB33)</f>
        <v>#REF!</v>
      </c>
      <c r="BC34" s="726" t="e">
        <f t="shared" ref="BC34" si="51">SUM(BA33:BC33)</f>
        <v>#REF!</v>
      </c>
      <c r="BD34" s="726" t="e">
        <f t="shared" ref="BD34" si="52">SUM(BB33:BD33)</f>
        <v>#REF!</v>
      </c>
      <c r="BE34" s="726" t="e">
        <f t="shared" ref="BE34" si="53">SUM(BC33:BE33)</f>
        <v>#REF!</v>
      </c>
      <c r="BF34" s="727" t="e">
        <f>SUM(BE34,BB34,AY34,AV34)</f>
        <v>#REF!</v>
      </c>
      <c r="BH34" s="726" t="e">
        <f>SUM(BD33+BE33+BH33)</f>
        <v>#REF!</v>
      </c>
      <c r="BI34" s="726" t="e">
        <f>SUM(BE33+BH33+BI33)</f>
        <v>#REF!</v>
      </c>
      <c r="BJ34" s="726" t="e">
        <f>SUM(BH33:BJ33)</f>
        <v>#REF!</v>
      </c>
      <c r="BK34" s="726" t="e">
        <f>SUM(BI33:BK33)</f>
        <v>#REF!</v>
      </c>
      <c r="BL34" s="726" t="e">
        <f t="shared" ref="BL34" si="54">SUM(BJ33:BL33)</f>
        <v>#REF!</v>
      </c>
      <c r="BM34" s="726" t="e">
        <f t="shared" ref="BM34" si="55">SUM(BK33:BM33)</f>
        <v>#REF!</v>
      </c>
      <c r="BN34" s="726" t="e">
        <f t="shared" ref="BN34" si="56">SUM(BL33:BN33)</f>
        <v>#REF!</v>
      </c>
      <c r="BO34" s="726" t="e">
        <f t="shared" ref="BO34" si="57">SUM(BM33:BO33)</f>
        <v>#REF!</v>
      </c>
      <c r="BP34" s="726" t="e">
        <f t="shared" ref="BP34" si="58">SUM(BN33:BP33)</f>
        <v>#REF!</v>
      </c>
      <c r="BQ34" s="726" t="e">
        <f t="shared" ref="BQ34" si="59">SUM(BO33:BQ33)</f>
        <v>#REF!</v>
      </c>
      <c r="BR34" s="726" t="e">
        <f t="shared" ref="BR34" si="60">SUM(BP33:BR33)</f>
        <v>#REF!</v>
      </c>
      <c r="BS34" s="726" t="e">
        <f>SUM(BQ33:BS33)</f>
        <v>#REF!</v>
      </c>
      <c r="BT34" s="727" t="e">
        <f>SUM(BS34,BP34,BM34,BJ34)</f>
        <v>#REF!</v>
      </c>
    </row>
    <row r="35" spans="2:72" ht="12.75" customHeight="1">
      <c r="C35" s="728"/>
      <c r="D35" s="728"/>
      <c r="E35" s="726"/>
      <c r="F35" s="726"/>
      <c r="G35" s="726"/>
      <c r="H35" s="726"/>
      <c r="I35" s="726"/>
      <c r="J35" s="726"/>
      <c r="K35" s="726"/>
      <c r="L35" s="726"/>
      <c r="M35" s="726"/>
      <c r="N35" s="726"/>
      <c r="O35" s="727"/>
      <c r="P35" s="726"/>
      <c r="Q35" s="726"/>
      <c r="R35" s="726"/>
      <c r="S35" s="726"/>
      <c r="T35" s="726"/>
      <c r="U35" s="726"/>
      <c r="V35" s="726"/>
      <c r="W35" s="726"/>
      <c r="X35" s="726"/>
      <c r="Y35" s="726"/>
      <c r="Z35" s="726"/>
      <c r="AA35" s="726"/>
      <c r="AB35" s="726"/>
      <c r="AC35" s="726"/>
      <c r="AD35" s="727"/>
      <c r="AF35" s="726"/>
      <c r="AG35" s="726"/>
      <c r="AH35" s="726"/>
      <c r="AI35" s="726"/>
      <c r="AJ35" s="726"/>
      <c r="AK35" s="726"/>
      <c r="AL35" s="726"/>
      <c r="AM35" s="726"/>
      <c r="AN35" s="726"/>
      <c r="AO35" s="726"/>
      <c r="AP35" s="726"/>
      <c r="AQ35" s="726"/>
      <c r="AR35" s="727"/>
      <c r="AT35" s="726"/>
      <c r="AU35" s="726"/>
      <c r="AV35" s="726"/>
      <c r="AW35" s="726"/>
      <c r="AX35" s="726"/>
      <c r="AY35" s="726"/>
      <c r="AZ35" s="726"/>
      <c r="BA35" s="726"/>
      <c r="BB35" s="726"/>
      <c r="BC35" s="726"/>
      <c r="BD35" s="726"/>
      <c r="BE35" s="726"/>
      <c r="BF35" s="727"/>
      <c r="BH35" s="726"/>
      <c r="BI35" s="726"/>
      <c r="BJ35" s="726"/>
      <c r="BK35" s="726"/>
      <c r="BL35" s="726"/>
      <c r="BM35" s="726"/>
      <c r="BN35" s="726"/>
      <c r="BO35" s="726"/>
      <c r="BP35" s="726"/>
      <c r="BQ35" s="726"/>
      <c r="BR35" s="726"/>
      <c r="BS35" s="726"/>
      <c r="BT35" s="727"/>
    </row>
    <row r="36" spans="2:72" ht="12.75" customHeight="1">
      <c r="B36" s="325" t="s">
        <v>275</v>
      </c>
      <c r="C36" s="726">
        <f>SUM(F50+D68)</f>
        <v>0</v>
      </c>
      <c r="D36" s="726">
        <f>SUM(F51+D69)</f>
        <v>0</v>
      </c>
      <c r="E36" s="726">
        <f>SUM(F52+D70)</f>
        <v>0</v>
      </c>
      <c r="F36" s="726">
        <f>SUM(F53+D71)</f>
        <v>0</v>
      </c>
      <c r="G36" s="726">
        <f>SUM(F54+D72)</f>
        <v>0</v>
      </c>
      <c r="H36" s="726">
        <f>SUM(F55+D73)</f>
        <v>0</v>
      </c>
      <c r="I36" s="726">
        <f>SUM(F56+D74)</f>
        <v>0</v>
      </c>
      <c r="J36" s="726">
        <f>SUM(F57+D75)</f>
        <v>0</v>
      </c>
      <c r="K36" s="726">
        <f>SUM(F58+D76)</f>
        <v>0</v>
      </c>
      <c r="L36" s="726">
        <f>SUM(F59+D77)</f>
        <v>0</v>
      </c>
      <c r="M36" s="726">
        <f>SUM(F60+D78)</f>
        <v>0</v>
      </c>
      <c r="N36" s="726">
        <f>SUM(F61+D79)</f>
        <v>0</v>
      </c>
      <c r="O36" s="727">
        <f>SUM(C36:N36)</f>
        <v>0</v>
      </c>
      <c r="P36" s="726"/>
      <c r="Q36" s="726"/>
      <c r="R36" s="726">
        <f>K50</f>
        <v>0</v>
      </c>
      <c r="S36" s="726">
        <f>K51</f>
        <v>0</v>
      </c>
      <c r="T36" s="726">
        <f>K52</f>
        <v>0</v>
      </c>
      <c r="U36" s="726">
        <f>K53</f>
        <v>0</v>
      </c>
      <c r="V36" s="726">
        <f>K54</f>
        <v>0</v>
      </c>
      <c r="W36" s="726">
        <f>K55</f>
        <v>0</v>
      </c>
      <c r="X36" s="726">
        <f>K56</f>
        <v>0</v>
      </c>
      <c r="Y36" s="726">
        <f>K57</f>
        <v>0</v>
      </c>
      <c r="Z36" s="726">
        <f>K58</f>
        <v>0</v>
      </c>
      <c r="AA36" s="726">
        <f>K59</f>
        <v>0</v>
      </c>
      <c r="AB36" s="726">
        <f>K60</f>
        <v>0</v>
      </c>
      <c r="AC36" s="726">
        <f>K61</f>
        <v>0</v>
      </c>
      <c r="AD36" s="727">
        <f>SUM(R36:AC36)</f>
        <v>0</v>
      </c>
      <c r="AF36" s="726">
        <f>P50</f>
        <v>0</v>
      </c>
      <c r="AG36" s="726">
        <f>P51</f>
        <v>0</v>
      </c>
      <c r="AH36" s="726">
        <f>$P$52</f>
        <v>0</v>
      </c>
      <c r="AI36" s="726">
        <f>$P$53</f>
        <v>0</v>
      </c>
      <c r="AJ36" s="726">
        <f>$P$54</f>
        <v>0</v>
      </c>
      <c r="AK36" s="726">
        <f>$P$55</f>
        <v>0</v>
      </c>
      <c r="AL36" s="726">
        <f>$P$56</f>
        <v>0</v>
      </c>
      <c r="AM36" s="726">
        <f>$P$57</f>
        <v>0</v>
      </c>
      <c r="AN36" s="726">
        <f>$P$58</f>
        <v>0</v>
      </c>
      <c r="AO36" s="726">
        <f>$P$59</f>
        <v>0</v>
      </c>
      <c r="AP36" s="726">
        <f>$P$60</f>
        <v>0</v>
      </c>
      <c r="AQ36" s="726">
        <f>$P$61</f>
        <v>0</v>
      </c>
      <c r="AR36" s="727">
        <f>SUM(AF36:AQ36)</f>
        <v>0</v>
      </c>
      <c r="AT36" s="726">
        <f>$W50</f>
        <v>0</v>
      </c>
      <c r="AU36" s="726">
        <f>$W51</f>
        <v>0</v>
      </c>
      <c r="AV36" s="726">
        <f>$W52</f>
        <v>0</v>
      </c>
      <c r="AW36" s="726">
        <f>$W53</f>
        <v>0</v>
      </c>
      <c r="AX36" s="726">
        <f>$W54</f>
        <v>0</v>
      </c>
      <c r="AY36" s="726">
        <f>$W55</f>
        <v>0</v>
      </c>
      <c r="AZ36" s="726">
        <f>$W56</f>
        <v>0</v>
      </c>
      <c r="BA36" s="726">
        <f>$W57</f>
        <v>0</v>
      </c>
      <c r="BB36" s="726">
        <f>$W58</f>
        <v>0</v>
      </c>
      <c r="BC36" s="726">
        <f>$W59</f>
        <v>0</v>
      </c>
      <c r="BD36" s="726">
        <f>$W60</f>
        <v>0</v>
      </c>
      <c r="BE36" s="726">
        <f>$W61</f>
        <v>0</v>
      </c>
      <c r="BF36" s="727">
        <f>SUM(AT36:BE36)</f>
        <v>0</v>
      </c>
      <c r="BH36" s="726">
        <f>$AB50</f>
        <v>0</v>
      </c>
      <c r="BI36" s="726">
        <f>$AB51</f>
        <v>0</v>
      </c>
      <c r="BJ36" s="726">
        <f>$AB52</f>
        <v>0</v>
      </c>
      <c r="BK36" s="726">
        <f>$AB53</f>
        <v>0</v>
      </c>
      <c r="BL36" s="726">
        <f>$AB54</f>
        <v>0</v>
      </c>
      <c r="BM36" s="726">
        <f>$AB55</f>
        <v>0</v>
      </c>
      <c r="BN36" s="726">
        <f>$AB56</f>
        <v>0</v>
      </c>
      <c r="BO36" s="726">
        <f>$AB57</f>
        <v>0</v>
      </c>
      <c r="BP36" s="726">
        <f>$AB58</f>
        <v>0</v>
      </c>
      <c r="BQ36" s="726">
        <f>$AB59</f>
        <v>0</v>
      </c>
      <c r="BR36" s="726">
        <f>$AB60</f>
        <v>0</v>
      </c>
      <c r="BS36" s="726">
        <f>$AB61</f>
        <v>0</v>
      </c>
      <c r="BT36" s="727">
        <f>SUM(BH36:BS36)</f>
        <v>0</v>
      </c>
    </row>
    <row r="37" spans="2:72" ht="12.75" customHeight="1">
      <c r="B37" s="325" t="s">
        <v>27</v>
      </c>
      <c r="C37" s="726">
        <v>0</v>
      </c>
      <c r="D37" s="726">
        <f>Cashflow!D30</f>
        <v>0</v>
      </c>
      <c r="E37" s="726">
        <f>Cashflow!E30</f>
        <v>0</v>
      </c>
      <c r="F37" s="726">
        <f>Cashflow!F30</f>
        <v>0</v>
      </c>
      <c r="G37" s="726">
        <f>Cashflow!G30</f>
        <v>0</v>
      </c>
      <c r="H37" s="726">
        <f>Cashflow!H30</f>
        <v>0</v>
      </c>
      <c r="I37" s="726">
        <f>Cashflow!I30</f>
        <v>0</v>
      </c>
      <c r="J37" s="726">
        <f>Cashflow!J30</f>
        <v>0</v>
      </c>
      <c r="K37" s="726">
        <f>Cashflow!K30</f>
        <v>0</v>
      </c>
      <c r="L37" s="726">
        <f>Cashflow!L30</f>
        <v>0</v>
      </c>
      <c r="M37" s="726">
        <f>Cashflow!M30</f>
        <v>0</v>
      </c>
      <c r="N37" s="726">
        <f>Cashflow!N30</f>
        <v>0</v>
      </c>
      <c r="O37" s="727">
        <f>SUM(C37:N37)</f>
        <v>0</v>
      </c>
      <c r="P37" s="726"/>
      <c r="Q37" s="726"/>
      <c r="R37" s="726">
        <f>Cashflow!R30</f>
        <v>0</v>
      </c>
      <c r="S37" s="726">
        <f>Cashflow!S30</f>
        <v>0</v>
      </c>
      <c r="T37" s="726">
        <f>Cashflow!T30</f>
        <v>0</v>
      </c>
      <c r="U37" s="726">
        <f>Cashflow!U30</f>
        <v>0</v>
      </c>
      <c r="V37" s="726">
        <f>Cashflow!V30</f>
        <v>0</v>
      </c>
      <c r="W37" s="726">
        <f>Cashflow!W30</f>
        <v>0</v>
      </c>
      <c r="X37" s="726">
        <f>Cashflow!X30</f>
        <v>0</v>
      </c>
      <c r="Y37" s="726">
        <f>Cashflow!Y30</f>
        <v>0</v>
      </c>
      <c r="Z37" s="726">
        <f>Cashflow!Z30</f>
        <v>0</v>
      </c>
      <c r="AA37" s="726">
        <f>Cashflow!AA30</f>
        <v>0</v>
      </c>
      <c r="AB37" s="726">
        <f>Cashflow!AB30</f>
        <v>0</v>
      </c>
      <c r="AC37" s="726">
        <f>Cashflow!AC30</f>
        <v>0</v>
      </c>
      <c r="AD37" s="727">
        <f>SUM(R37:AC37)</f>
        <v>0</v>
      </c>
      <c r="AF37" s="726">
        <f>Cashflow!AG30</f>
        <v>0</v>
      </c>
      <c r="AG37" s="726">
        <f>Cashflow!AH30</f>
        <v>0</v>
      </c>
      <c r="AH37" s="726">
        <f>Cashflow!AI30</f>
        <v>0</v>
      </c>
      <c r="AI37" s="726">
        <f>Cashflow!AJ30</f>
        <v>0</v>
      </c>
      <c r="AJ37" s="726">
        <f>Cashflow!AK30</f>
        <v>0</v>
      </c>
      <c r="AK37" s="726">
        <f>Cashflow!AL30</f>
        <v>0</v>
      </c>
      <c r="AL37" s="726">
        <f>Cashflow!AM30</f>
        <v>0</v>
      </c>
      <c r="AM37" s="726">
        <f>Cashflow!AN30</f>
        <v>0</v>
      </c>
      <c r="AN37" s="726">
        <f>Cashflow!AO30</f>
        <v>0</v>
      </c>
      <c r="AO37" s="726">
        <f>Cashflow!AP30</f>
        <v>0</v>
      </c>
      <c r="AP37" s="726">
        <f>Cashflow!AQ30</f>
        <v>0</v>
      </c>
      <c r="AQ37" s="726">
        <f>Cashflow!AR30</f>
        <v>0</v>
      </c>
      <c r="AR37" s="727">
        <f>SUM(AF37:AQ37)</f>
        <v>0</v>
      </c>
      <c r="AT37" s="726">
        <f>Cashflow!AV30</f>
        <v>0</v>
      </c>
      <c r="AU37" s="726">
        <f>Cashflow!AW30</f>
        <v>0</v>
      </c>
      <c r="AV37" s="726">
        <f>Cashflow!AX30</f>
        <v>0</v>
      </c>
      <c r="AW37" s="726">
        <f>Cashflow!AY30</f>
        <v>0</v>
      </c>
      <c r="AX37" s="726">
        <f>Cashflow!AZ30</f>
        <v>0</v>
      </c>
      <c r="AY37" s="726">
        <f>Cashflow!BA30</f>
        <v>0</v>
      </c>
      <c r="AZ37" s="726">
        <f>Cashflow!BB30</f>
        <v>0</v>
      </c>
      <c r="BA37" s="726">
        <f>Cashflow!BC30</f>
        <v>0</v>
      </c>
      <c r="BB37" s="726">
        <f>Cashflow!BD30</f>
        <v>0</v>
      </c>
      <c r="BC37" s="726">
        <f>Cashflow!BE30</f>
        <v>0</v>
      </c>
      <c r="BD37" s="726">
        <f>Cashflow!BF30</f>
        <v>0</v>
      </c>
      <c r="BE37" s="726">
        <f>Cashflow!BG30</f>
        <v>0</v>
      </c>
      <c r="BF37" s="727">
        <f>SUM(AT37:BE37)</f>
        <v>0</v>
      </c>
      <c r="BH37" s="726">
        <f>Cashflow!BK30</f>
        <v>0</v>
      </c>
      <c r="BI37" s="726">
        <f>Cashflow!BL30</f>
        <v>0</v>
      </c>
      <c r="BJ37" s="726">
        <f>Cashflow!BM30</f>
        <v>0</v>
      </c>
      <c r="BK37" s="726">
        <f>Cashflow!BN30</f>
        <v>0</v>
      </c>
      <c r="BL37" s="726">
        <f>Cashflow!BO30</f>
        <v>0</v>
      </c>
      <c r="BM37" s="726">
        <f>Cashflow!BP30</f>
        <v>0</v>
      </c>
      <c r="BN37" s="726">
        <f>Cashflow!BQ30</f>
        <v>0</v>
      </c>
      <c r="BO37" s="726">
        <f>Cashflow!BR30</f>
        <v>0</v>
      </c>
      <c r="BP37" s="726">
        <f>Cashflow!BS30</f>
        <v>0</v>
      </c>
      <c r="BQ37" s="726">
        <f>Cashflow!BT30</f>
        <v>0</v>
      </c>
      <c r="BR37" s="726">
        <f>Cashflow!BU30</f>
        <v>0</v>
      </c>
      <c r="BS37" s="726">
        <f>Cashflow!BV30</f>
        <v>0</v>
      </c>
      <c r="BT37" s="727">
        <f>SUM(BH37:BS37)</f>
        <v>0</v>
      </c>
    </row>
    <row r="39" spans="2:72" ht="12.75" customHeight="1">
      <c r="B39" s="325" t="s">
        <v>276</v>
      </c>
      <c r="C39" s="726">
        <f t="shared" ref="C39:N39" si="61">SUM(C36:C38)</f>
        <v>0</v>
      </c>
      <c r="D39" s="726">
        <f t="shared" si="61"/>
        <v>0</v>
      </c>
      <c r="E39" s="726">
        <f t="shared" si="61"/>
        <v>0</v>
      </c>
      <c r="F39" s="726">
        <f t="shared" si="61"/>
        <v>0</v>
      </c>
      <c r="G39" s="726">
        <f t="shared" si="61"/>
        <v>0</v>
      </c>
      <c r="H39" s="726">
        <f t="shared" si="61"/>
        <v>0</v>
      </c>
      <c r="I39" s="726">
        <f t="shared" si="61"/>
        <v>0</v>
      </c>
      <c r="J39" s="726">
        <f t="shared" si="61"/>
        <v>0</v>
      </c>
      <c r="K39" s="726">
        <f t="shared" si="61"/>
        <v>0</v>
      </c>
      <c r="L39" s="726">
        <f t="shared" si="61"/>
        <v>0</v>
      </c>
      <c r="M39" s="726">
        <f t="shared" si="61"/>
        <v>0</v>
      </c>
      <c r="N39" s="726">
        <f t="shared" si="61"/>
        <v>0</v>
      </c>
      <c r="O39" s="727">
        <f>SUM(C39:N39)</f>
        <v>0</v>
      </c>
      <c r="P39" s="726"/>
      <c r="Q39" s="726"/>
      <c r="R39" s="726">
        <f>SUM(R36:R37)</f>
        <v>0</v>
      </c>
      <c r="S39" s="726">
        <f t="shared" ref="S39:AC39" si="62">SUM(S36:S37)</f>
        <v>0</v>
      </c>
      <c r="T39" s="726">
        <f t="shared" si="62"/>
        <v>0</v>
      </c>
      <c r="U39" s="726">
        <f t="shared" si="62"/>
        <v>0</v>
      </c>
      <c r="V39" s="726">
        <f t="shared" si="62"/>
        <v>0</v>
      </c>
      <c r="W39" s="726">
        <f t="shared" si="62"/>
        <v>0</v>
      </c>
      <c r="X39" s="726">
        <f t="shared" si="62"/>
        <v>0</v>
      </c>
      <c r="Y39" s="726">
        <f t="shared" si="62"/>
        <v>0</v>
      </c>
      <c r="Z39" s="726">
        <f t="shared" si="62"/>
        <v>0</v>
      </c>
      <c r="AA39" s="726">
        <f t="shared" si="62"/>
        <v>0</v>
      </c>
      <c r="AB39" s="726">
        <f t="shared" si="62"/>
        <v>0</v>
      </c>
      <c r="AC39" s="726">
        <f t="shared" si="62"/>
        <v>0</v>
      </c>
      <c r="AD39" s="727">
        <f>SUM(R39:AC39)</f>
        <v>0</v>
      </c>
      <c r="AF39" s="726">
        <f>SUM(AF36:AF37)</f>
        <v>0</v>
      </c>
      <c r="AG39" s="726">
        <f t="shared" ref="AG39:AQ39" si="63">SUM(AG36:AG37)</f>
        <v>0</v>
      </c>
      <c r="AH39" s="726">
        <f t="shared" si="63"/>
        <v>0</v>
      </c>
      <c r="AI39" s="726">
        <f t="shared" si="63"/>
        <v>0</v>
      </c>
      <c r="AJ39" s="726">
        <f t="shared" si="63"/>
        <v>0</v>
      </c>
      <c r="AK39" s="726">
        <f t="shared" si="63"/>
        <v>0</v>
      </c>
      <c r="AL39" s="726">
        <f t="shared" si="63"/>
        <v>0</v>
      </c>
      <c r="AM39" s="726">
        <f t="shared" si="63"/>
        <v>0</v>
      </c>
      <c r="AN39" s="726">
        <f t="shared" si="63"/>
        <v>0</v>
      </c>
      <c r="AO39" s="726">
        <f t="shared" si="63"/>
        <v>0</v>
      </c>
      <c r="AP39" s="726">
        <f t="shared" si="63"/>
        <v>0</v>
      </c>
      <c r="AQ39" s="726">
        <f t="shared" si="63"/>
        <v>0</v>
      </c>
      <c r="AR39" s="727">
        <f>SUM(AF39:AQ39)</f>
        <v>0</v>
      </c>
      <c r="AT39" s="726">
        <f>SUM(AT36:AT37)</f>
        <v>0</v>
      </c>
      <c r="AU39" s="726">
        <f t="shared" ref="AU39:BE39" si="64">SUM(AU36:AU37)</f>
        <v>0</v>
      </c>
      <c r="AV39" s="726">
        <f t="shared" si="64"/>
        <v>0</v>
      </c>
      <c r="AW39" s="726">
        <f t="shared" si="64"/>
        <v>0</v>
      </c>
      <c r="AX39" s="726">
        <f t="shared" si="64"/>
        <v>0</v>
      </c>
      <c r="AY39" s="726">
        <f t="shared" si="64"/>
        <v>0</v>
      </c>
      <c r="AZ39" s="726">
        <f t="shared" si="64"/>
        <v>0</v>
      </c>
      <c r="BA39" s="726">
        <f t="shared" si="64"/>
        <v>0</v>
      </c>
      <c r="BB39" s="726">
        <f t="shared" si="64"/>
        <v>0</v>
      </c>
      <c r="BC39" s="726">
        <f t="shared" si="64"/>
        <v>0</v>
      </c>
      <c r="BD39" s="726">
        <f t="shared" si="64"/>
        <v>0</v>
      </c>
      <c r="BE39" s="726">
        <f t="shared" si="64"/>
        <v>0</v>
      </c>
      <c r="BF39" s="727">
        <f>SUM(AT39:BE39)</f>
        <v>0</v>
      </c>
      <c r="BH39" s="726">
        <f>SUM(BH36:BH37)</f>
        <v>0</v>
      </c>
      <c r="BI39" s="726">
        <f t="shared" ref="BI39:BS39" si="65">SUM(BI36:BI37)</f>
        <v>0</v>
      </c>
      <c r="BJ39" s="726">
        <f t="shared" si="65"/>
        <v>0</v>
      </c>
      <c r="BK39" s="726">
        <f t="shared" si="65"/>
        <v>0</v>
      </c>
      <c r="BL39" s="726">
        <f t="shared" si="65"/>
        <v>0</v>
      </c>
      <c r="BM39" s="726">
        <f t="shared" si="65"/>
        <v>0</v>
      </c>
      <c r="BN39" s="726">
        <f t="shared" si="65"/>
        <v>0</v>
      </c>
      <c r="BO39" s="726">
        <f t="shared" si="65"/>
        <v>0</v>
      </c>
      <c r="BP39" s="726">
        <f t="shared" si="65"/>
        <v>0</v>
      </c>
      <c r="BQ39" s="726">
        <f t="shared" si="65"/>
        <v>0</v>
      </c>
      <c r="BR39" s="726">
        <f t="shared" si="65"/>
        <v>0</v>
      </c>
      <c r="BS39" s="726">
        <f t="shared" si="65"/>
        <v>0</v>
      </c>
      <c r="BT39" s="727">
        <f>SUM(BH39:BS39)</f>
        <v>0</v>
      </c>
    </row>
    <row r="40" spans="2:72" ht="12.75" customHeight="1">
      <c r="B40" s="325" t="s">
        <v>277</v>
      </c>
      <c r="C40" s="726">
        <v>0</v>
      </c>
      <c r="D40" s="726">
        <v>0</v>
      </c>
      <c r="E40" s="726">
        <f>SUM(C39:E39)</f>
        <v>0</v>
      </c>
      <c r="F40" s="726">
        <f t="shared" ref="F40:N40" si="66">SUM(D39:F39)</f>
        <v>0</v>
      </c>
      <c r="G40" s="726">
        <f t="shared" si="66"/>
        <v>0</v>
      </c>
      <c r="H40" s="726">
        <f t="shared" si="66"/>
        <v>0</v>
      </c>
      <c r="I40" s="726">
        <f t="shared" si="66"/>
        <v>0</v>
      </c>
      <c r="J40" s="726">
        <f t="shared" si="66"/>
        <v>0</v>
      </c>
      <c r="K40" s="726">
        <f t="shared" si="66"/>
        <v>0</v>
      </c>
      <c r="L40" s="726">
        <f t="shared" si="66"/>
        <v>0</v>
      </c>
      <c r="M40" s="726">
        <f t="shared" si="66"/>
        <v>0</v>
      </c>
      <c r="N40" s="726">
        <f t="shared" si="66"/>
        <v>0</v>
      </c>
      <c r="O40" s="726"/>
      <c r="P40" s="726"/>
      <c r="Q40" s="726"/>
      <c r="R40" s="726">
        <f>SUM(M39+N39+R39)</f>
        <v>0</v>
      </c>
      <c r="S40" s="726">
        <f>SUM(N39+R39+S39)</f>
        <v>0</v>
      </c>
      <c r="T40" s="726">
        <f>SUM(R39:T39)</f>
        <v>0</v>
      </c>
      <c r="U40" s="726">
        <f>SUM(S39:U39)</f>
        <v>0</v>
      </c>
      <c r="V40" s="726">
        <f t="shared" ref="V40:AC40" si="67">SUM(T39:V39)</f>
        <v>0</v>
      </c>
      <c r="W40" s="726">
        <f t="shared" si="67"/>
        <v>0</v>
      </c>
      <c r="X40" s="726">
        <f t="shared" si="67"/>
        <v>0</v>
      </c>
      <c r="Y40" s="726">
        <f t="shared" si="67"/>
        <v>0</v>
      </c>
      <c r="Z40" s="726">
        <f t="shared" si="67"/>
        <v>0</v>
      </c>
      <c r="AA40" s="726">
        <f t="shared" si="67"/>
        <v>0</v>
      </c>
      <c r="AB40" s="726">
        <f t="shared" si="67"/>
        <v>0</v>
      </c>
      <c r="AC40" s="726">
        <f t="shared" si="67"/>
        <v>0</v>
      </c>
      <c r="AD40" s="727"/>
      <c r="AF40" s="726">
        <f>SUM(AB39+AC39+AF39)</f>
        <v>0</v>
      </c>
      <c r="AG40" s="726">
        <f>SUM(AC39+AF39+AG39)</f>
        <v>0</v>
      </c>
      <c r="AH40" s="726">
        <f>SUM(AF39:AH39)</f>
        <v>0</v>
      </c>
      <c r="AI40" s="726">
        <f>SUM(AG39:AI39)</f>
        <v>0</v>
      </c>
      <c r="AJ40" s="726">
        <f t="shared" ref="AJ40" si="68">SUM(AH39:AJ39)</f>
        <v>0</v>
      </c>
      <c r="AK40" s="726">
        <f t="shared" ref="AK40" si="69">SUM(AI39:AK39)</f>
        <v>0</v>
      </c>
      <c r="AL40" s="726">
        <f t="shared" ref="AL40" si="70">SUM(AJ39:AL39)</f>
        <v>0</v>
      </c>
      <c r="AM40" s="726">
        <f t="shared" ref="AM40" si="71">SUM(AK39:AM39)</f>
        <v>0</v>
      </c>
      <c r="AN40" s="726">
        <f t="shared" ref="AN40" si="72">SUM(AL39:AN39)</f>
        <v>0</v>
      </c>
      <c r="AO40" s="726">
        <f t="shared" ref="AO40" si="73">SUM(AM39:AO39)</f>
        <v>0</v>
      </c>
      <c r="AP40" s="726">
        <f t="shared" ref="AP40" si="74">SUM(AN39:AP39)</f>
        <v>0</v>
      </c>
      <c r="AQ40" s="726">
        <f t="shared" ref="AQ40" si="75">SUM(AO39:AQ39)</f>
        <v>0</v>
      </c>
      <c r="AR40" s="727"/>
      <c r="AT40" s="726">
        <f>SUM(AP39+AQ39+AT39)</f>
        <v>0</v>
      </c>
      <c r="AU40" s="726">
        <f>SUM(AQ39+AT39+AU39)</f>
        <v>0</v>
      </c>
      <c r="AV40" s="726">
        <f>SUM(AT39:AV39)</f>
        <v>0</v>
      </c>
      <c r="AW40" s="726">
        <f>SUM(AU39:AW39)</f>
        <v>0</v>
      </c>
      <c r="AX40" s="726">
        <f t="shared" ref="AX40" si="76">SUM(AV39:AX39)</f>
        <v>0</v>
      </c>
      <c r="AY40" s="726">
        <f t="shared" ref="AY40" si="77">SUM(AW39:AY39)</f>
        <v>0</v>
      </c>
      <c r="AZ40" s="726">
        <f t="shared" ref="AZ40" si="78">SUM(AX39:AZ39)</f>
        <v>0</v>
      </c>
      <c r="BA40" s="726">
        <f t="shared" ref="BA40" si="79">SUM(AY39:BA39)</f>
        <v>0</v>
      </c>
      <c r="BB40" s="726">
        <f t="shared" ref="BB40" si="80">SUM(AZ39:BB39)</f>
        <v>0</v>
      </c>
      <c r="BC40" s="726">
        <f t="shared" ref="BC40" si="81">SUM(BA39:BC39)</f>
        <v>0</v>
      </c>
      <c r="BD40" s="726">
        <f t="shared" ref="BD40" si="82">SUM(BB39:BD39)</f>
        <v>0</v>
      </c>
      <c r="BE40" s="726">
        <f t="shared" ref="BE40" si="83">SUM(BC39:BE39)</f>
        <v>0</v>
      </c>
      <c r="BF40" s="727"/>
      <c r="BH40" s="726">
        <f>SUM(BD39+BE39+BH39)</f>
        <v>0</v>
      </c>
      <c r="BI40" s="726">
        <f>SUM(BE39+BH39+BI39)</f>
        <v>0</v>
      </c>
      <c r="BJ40" s="726">
        <f>SUM(BH39:BJ39)</f>
        <v>0</v>
      </c>
      <c r="BK40" s="726">
        <f>SUM(BI39:BK39)</f>
        <v>0</v>
      </c>
      <c r="BL40" s="726">
        <f t="shared" ref="BL40" si="84">SUM(BJ39:BL39)</f>
        <v>0</v>
      </c>
      <c r="BM40" s="726">
        <f t="shared" ref="BM40" si="85">SUM(BK39:BM39)</f>
        <v>0</v>
      </c>
      <c r="BN40" s="726">
        <f t="shared" ref="BN40" si="86">SUM(BL39:BN39)</f>
        <v>0</v>
      </c>
      <c r="BO40" s="726">
        <f t="shared" ref="BO40" si="87">SUM(BM39:BO39)</f>
        <v>0</v>
      </c>
      <c r="BP40" s="726">
        <f t="shared" ref="BP40" si="88">SUM(BN39:BP39)</f>
        <v>0</v>
      </c>
      <c r="BQ40" s="726">
        <f t="shared" ref="BQ40" si="89">SUM(BO39:BQ39)</f>
        <v>0</v>
      </c>
      <c r="BR40" s="726">
        <f t="shared" ref="BR40" si="90">SUM(BP39:BR39)</f>
        <v>0</v>
      </c>
      <c r="BS40" s="726">
        <f t="shared" ref="BS40" si="91">SUM(BQ39:BS39)</f>
        <v>0</v>
      </c>
      <c r="BT40" s="727"/>
    </row>
    <row r="41" spans="2:72" ht="12.75" customHeight="1">
      <c r="AD41" s="645"/>
      <c r="AR41" s="645"/>
      <c r="BF41" s="645"/>
      <c r="BT41" s="645"/>
    </row>
    <row r="42" spans="2:72" ht="12.75" customHeight="1">
      <c r="B42" s="325" t="s">
        <v>278</v>
      </c>
      <c r="C42" s="729">
        <v>0</v>
      </c>
      <c r="D42" s="729">
        <v>0</v>
      </c>
      <c r="E42" s="729" t="e">
        <f t="shared" ref="E42:N42" si="92">SUM(E34/E40)</f>
        <v>#REF!</v>
      </c>
      <c r="F42" s="729" t="e">
        <f t="shared" si="92"/>
        <v>#REF!</v>
      </c>
      <c r="G42" s="729" t="e">
        <f t="shared" si="92"/>
        <v>#REF!</v>
      </c>
      <c r="H42" s="729" t="e">
        <f t="shared" si="92"/>
        <v>#REF!</v>
      </c>
      <c r="I42" s="729" t="e">
        <f t="shared" si="92"/>
        <v>#REF!</v>
      </c>
      <c r="J42" s="729" t="e">
        <f t="shared" si="92"/>
        <v>#REF!</v>
      </c>
      <c r="K42" s="729" t="e">
        <f t="shared" si="92"/>
        <v>#REF!</v>
      </c>
      <c r="L42" s="729" t="e">
        <f t="shared" si="92"/>
        <v>#REF!</v>
      </c>
      <c r="M42" s="729" t="e">
        <f t="shared" si="92"/>
        <v>#REF!</v>
      </c>
      <c r="N42" s="729" t="e">
        <f t="shared" si="92"/>
        <v>#REF!</v>
      </c>
      <c r="O42" s="730" t="e">
        <f>SUM(O33/O39)</f>
        <v>#REF!</v>
      </c>
      <c r="R42" s="729" t="e">
        <f t="shared" ref="R42:AC42" si="93">SUM(R34/R40)</f>
        <v>#REF!</v>
      </c>
      <c r="S42" s="729" t="e">
        <f t="shared" si="93"/>
        <v>#REF!</v>
      </c>
      <c r="T42" s="729" t="e">
        <f t="shared" si="93"/>
        <v>#REF!</v>
      </c>
      <c r="U42" s="729" t="e">
        <f t="shared" si="93"/>
        <v>#REF!</v>
      </c>
      <c r="V42" s="729" t="e">
        <f t="shared" si="93"/>
        <v>#REF!</v>
      </c>
      <c r="W42" s="729" t="e">
        <f t="shared" si="93"/>
        <v>#REF!</v>
      </c>
      <c r="X42" s="729" t="e">
        <f t="shared" si="93"/>
        <v>#REF!</v>
      </c>
      <c r="Y42" s="729" t="e">
        <f t="shared" si="93"/>
        <v>#REF!</v>
      </c>
      <c r="Z42" s="729" t="e">
        <f t="shared" si="93"/>
        <v>#REF!</v>
      </c>
      <c r="AA42" s="729" t="e">
        <f t="shared" si="93"/>
        <v>#REF!</v>
      </c>
      <c r="AB42" s="729" t="e">
        <f t="shared" si="93"/>
        <v>#REF!</v>
      </c>
      <c r="AC42" s="729" t="e">
        <f t="shared" si="93"/>
        <v>#REF!</v>
      </c>
      <c r="AD42" s="730" t="e">
        <f>SUM(AD33/AD39)</f>
        <v>#REF!</v>
      </c>
      <c r="AF42" s="729" t="e">
        <f t="shared" ref="AF42:AQ42" si="94">SUM(AF34/AF40)</f>
        <v>#REF!</v>
      </c>
      <c r="AG42" s="729" t="e">
        <f t="shared" si="94"/>
        <v>#REF!</v>
      </c>
      <c r="AH42" s="729" t="e">
        <f t="shared" si="94"/>
        <v>#REF!</v>
      </c>
      <c r="AI42" s="729" t="e">
        <f t="shared" si="94"/>
        <v>#REF!</v>
      </c>
      <c r="AJ42" s="729" t="e">
        <f t="shared" si="94"/>
        <v>#REF!</v>
      </c>
      <c r="AK42" s="729" t="e">
        <f t="shared" si="94"/>
        <v>#REF!</v>
      </c>
      <c r="AL42" s="729" t="e">
        <f t="shared" si="94"/>
        <v>#REF!</v>
      </c>
      <c r="AM42" s="729" t="e">
        <f t="shared" si="94"/>
        <v>#REF!</v>
      </c>
      <c r="AN42" s="729" t="e">
        <f t="shared" si="94"/>
        <v>#REF!</v>
      </c>
      <c r="AO42" s="729" t="e">
        <f t="shared" si="94"/>
        <v>#REF!</v>
      </c>
      <c r="AP42" s="729" t="e">
        <f t="shared" si="94"/>
        <v>#REF!</v>
      </c>
      <c r="AQ42" s="729" t="e">
        <f t="shared" si="94"/>
        <v>#REF!</v>
      </c>
      <c r="AR42" s="730" t="e">
        <f>SUM(AR33/AR39)</f>
        <v>#REF!</v>
      </c>
      <c r="AT42" s="729" t="e">
        <f t="shared" ref="AT42:BE42" si="95">SUM(AT34/AT40)</f>
        <v>#REF!</v>
      </c>
      <c r="AU42" s="729" t="e">
        <f t="shared" si="95"/>
        <v>#REF!</v>
      </c>
      <c r="AV42" s="729" t="e">
        <f t="shared" si="95"/>
        <v>#REF!</v>
      </c>
      <c r="AW42" s="729" t="e">
        <f t="shared" si="95"/>
        <v>#REF!</v>
      </c>
      <c r="AX42" s="729" t="e">
        <f t="shared" si="95"/>
        <v>#REF!</v>
      </c>
      <c r="AY42" s="729" t="e">
        <f t="shared" si="95"/>
        <v>#REF!</v>
      </c>
      <c r="AZ42" s="729" t="e">
        <f t="shared" si="95"/>
        <v>#REF!</v>
      </c>
      <c r="BA42" s="729" t="e">
        <f t="shared" si="95"/>
        <v>#REF!</v>
      </c>
      <c r="BB42" s="729" t="e">
        <f t="shared" si="95"/>
        <v>#REF!</v>
      </c>
      <c r="BC42" s="729" t="e">
        <f t="shared" si="95"/>
        <v>#REF!</v>
      </c>
      <c r="BD42" s="729" t="e">
        <f t="shared" si="95"/>
        <v>#REF!</v>
      </c>
      <c r="BE42" s="729" t="e">
        <f t="shared" si="95"/>
        <v>#REF!</v>
      </c>
      <c r="BF42" s="730" t="e">
        <f>SUM(BF33/BF39)</f>
        <v>#REF!</v>
      </c>
      <c r="BH42" s="729" t="e">
        <f t="shared" ref="BH42:BS42" si="96">SUM(BH34/BH40)</f>
        <v>#REF!</v>
      </c>
      <c r="BI42" s="729" t="e">
        <f t="shared" si="96"/>
        <v>#REF!</v>
      </c>
      <c r="BJ42" s="729" t="e">
        <f t="shared" si="96"/>
        <v>#REF!</v>
      </c>
      <c r="BK42" s="729" t="e">
        <f t="shared" si="96"/>
        <v>#REF!</v>
      </c>
      <c r="BL42" s="729" t="e">
        <f t="shared" si="96"/>
        <v>#REF!</v>
      </c>
      <c r="BM42" s="729" t="e">
        <f t="shared" si="96"/>
        <v>#REF!</v>
      </c>
      <c r="BN42" s="729" t="e">
        <f t="shared" si="96"/>
        <v>#REF!</v>
      </c>
      <c r="BO42" s="729" t="e">
        <f t="shared" si="96"/>
        <v>#REF!</v>
      </c>
      <c r="BP42" s="729" t="e">
        <f t="shared" si="96"/>
        <v>#REF!</v>
      </c>
      <c r="BQ42" s="729" t="e">
        <f t="shared" si="96"/>
        <v>#REF!</v>
      </c>
      <c r="BR42" s="729" t="e">
        <f t="shared" si="96"/>
        <v>#REF!</v>
      </c>
      <c r="BS42" s="729" t="e">
        <f t="shared" si="96"/>
        <v>#REF!</v>
      </c>
      <c r="BT42" s="730" t="e">
        <f>SUM(BT33/BT39)</f>
        <v>#REF!</v>
      </c>
    </row>
    <row r="43" spans="2:72" ht="12.75" customHeight="1">
      <c r="B43" s="394"/>
      <c r="P43" s="729"/>
      <c r="Q43" s="729"/>
    </row>
    <row r="44" spans="2:72" ht="12.75" customHeight="1">
      <c r="B44" s="394"/>
    </row>
    <row r="45" spans="2:72" ht="12.75" customHeight="1">
      <c r="B45" s="394"/>
    </row>
    <row r="46" spans="2:72" ht="12.75" customHeight="1" thickBot="1">
      <c r="B46" s="394"/>
      <c r="C46" s="645"/>
      <c r="D46" s="645"/>
      <c r="E46" s="645"/>
      <c r="F46" s="645"/>
      <c r="G46" s="645"/>
      <c r="H46" s="645"/>
      <c r="M46" s="645"/>
      <c r="N46" s="645"/>
      <c r="O46" s="645"/>
      <c r="S46" s="421"/>
    </row>
    <row r="47" spans="2:72" ht="12.75" customHeight="1">
      <c r="B47" s="394"/>
      <c r="C47" s="731" t="s">
        <v>113</v>
      </c>
      <c r="D47" s="732"/>
      <c r="E47" s="732"/>
      <c r="F47" s="732"/>
      <c r="G47" s="732"/>
      <c r="H47" s="732"/>
      <c r="I47" s="733"/>
      <c r="J47" s="733"/>
      <c r="K47" s="733"/>
      <c r="L47" s="733"/>
      <c r="M47" s="733"/>
      <c r="N47" s="733"/>
      <c r="O47" s="733"/>
      <c r="P47" s="733"/>
      <c r="Q47" s="733"/>
      <c r="R47" s="733"/>
      <c r="S47" s="733"/>
      <c r="T47" s="733"/>
      <c r="U47" s="733"/>
      <c r="V47" s="733"/>
      <c r="W47" s="733"/>
      <c r="X47" s="733"/>
      <c r="Y47" s="733"/>
      <c r="Z47" s="733"/>
      <c r="AA47" s="733"/>
      <c r="AB47" s="734"/>
    </row>
    <row r="48" spans="2:72" ht="12.75" customHeight="1">
      <c r="B48" s="394"/>
      <c r="C48" s="735"/>
      <c r="D48" s="421"/>
      <c r="E48" s="421"/>
      <c r="F48" s="421"/>
      <c r="G48" s="421"/>
      <c r="H48" s="421"/>
      <c r="I48" s="421"/>
      <c r="J48" s="421"/>
      <c r="K48" s="421"/>
      <c r="L48" s="421"/>
      <c r="M48" s="421"/>
      <c r="N48" s="421"/>
      <c r="O48" s="421"/>
      <c r="P48" s="421"/>
      <c r="Q48" s="421"/>
      <c r="R48" s="421"/>
      <c r="S48" s="421"/>
      <c r="T48" s="421"/>
      <c r="U48" s="421"/>
      <c r="V48" s="421"/>
      <c r="W48" s="421"/>
      <c r="X48" s="421"/>
      <c r="Y48" s="421"/>
      <c r="Z48" s="421"/>
      <c r="AA48" s="421"/>
      <c r="AB48" s="736"/>
    </row>
    <row r="49" spans="2:28" ht="12.75" customHeight="1">
      <c r="B49" s="394"/>
      <c r="C49" s="737" t="s">
        <v>227</v>
      </c>
      <c r="D49" s="738" t="s">
        <v>279</v>
      </c>
      <c r="E49" s="738" t="s">
        <v>242</v>
      </c>
      <c r="F49" s="738" t="s">
        <v>3</v>
      </c>
      <c r="G49" s="738"/>
      <c r="H49" s="738" t="s">
        <v>227</v>
      </c>
      <c r="I49" s="738" t="s">
        <v>243</v>
      </c>
      <c r="J49" s="738" t="s">
        <v>242</v>
      </c>
      <c r="K49" s="738" t="s">
        <v>3</v>
      </c>
      <c r="L49" s="421"/>
      <c r="M49" s="738" t="s">
        <v>227</v>
      </c>
      <c r="N49" s="738" t="s">
        <v>243</v>
      </c>
      <c r="O49" s="738" t="s">
        <v>242</v>
      </c>
      <c r="P49" s="832" t="s">
        <v>3</v>
      </c>
      <c r="Q49" s="832"/>
      <c r="R49" s="832"/>
      <c r="S49" s="421"/>
      <c r="T49" s="738" t="s">
        <v>227</v>
      </c>
      <c r="U49" s="738" t="s">
        <v>243</v>
      </c>
      <c r="V49" s="738" t="s">
        <v>242</v>
      </c>
      <c r="W49" s="739" t="s">
        <v>3</v>
      </c>
      <c r="X49" s="421"/>
      <c r="Y49" s="738" t="s">
        <v>227</v>
      </c>
      <c r="Z49" s="738" t="s">
        <v>243</v>
      </c>
      <c r="AA49" s="738" t="s">
        <v>242</v>
      </c>
      <c r="AB49" s="740" t="s">
        <v>3</v>
      </c>
    </row>
    <row r="50" spans="2:28" ht="12.75" customHeight="1">
      <c r="B50" s="394"/>
      <c r="C50" s="735">
        <v>1</v>
      </c>
      <c r="D50" s="728">
        <f>SUM('Key Drivers'!H20:H28)</f>
        <v>0</v>
      </c>
      <c r="E50" s="728">
        <f>SUM('Key Drivers'!G20:G28)</f>
        <v>0</v>
      </c>
      <c r="F50" s="728">
        <f>SUM(D50:E50)</f>
        <v>0</v>
      </c>
      <c r="G50" s="421"/>
      <c r="H50" s="421">
        <v>13</v>
      </c>
      <c r="I50" s="728">
        <f>SUM('Key Drivers'!J20:J28)</f>
        <v>0</v>
      </c>
      <c r="J50" s="728">
        <f>SUM('Key Drivers'!I20:I28)</f>
        <v>0</v>
      </c>
      <c r="K50" s="728">
        <f>SUM(I50:J50)</f>
        <v>0</v>
      </c>
      <c r="L50" s="421"/>
      <c r="M50" s="421">
        <v>25</v>
      </c>
      <c r="N50" s="728">
        <f>SUM('Key Drivers'!L20:L28)</f>
        <v>0</v>
      </c>
      <c r="O50" s="728">
        <f>SUM('Key Drivers'!K20:K28)</f>
        <v>0</v>
      </c>
      <c r="P50" s="831">
        <f t="shared" ref="P50:P61" si="97">SUM(N50:O50)</f>
        <v>0</v>
      </c>
      <c r="Q50" s="831"/>
      <c r="R50" s="831"/>
      <c r="S50" s="421"/>
      <c r="T50" s="421">
        <v>37</v>
      </c>
      <c r="U50" s="728">
        <f>SUM('Key Drivers'!N20:N28)</f>
        <v>0</v>
      </c>
      <c r="V50" s="728">
        <f>SUM('Key Drivers'!M20:M28)</f>
        <v>0</v>
      </c>
      <c r="W50" s="741">
        <f t="shared" ref="W50:W61" si="98">SUM(U50:V50)</f>
        <v>0</v>
      </c>
      <c r="X50" s="421"/>
      <c r="Y50" s="421">
        <v>49</v>
      </c>
      <c r="Z50" s="728">
        <f>SUM('Key Drivers'!P20:P28)</f>
        <v>0</v>
      </c>
      <c r="AA50" s="728">
        <f>SUM('Key Drivers'!O20:O28)</f>
        <v>0</v>
      </c>
      <c r="AB50" s="742">
        <f t="shared" ref="AB50:AB60" si="99">SUM(Z50:AA50)</f>
        <v>0</v>
      </c>
    </row>
    <row r="51" spans="2:28" ht="12.75" customHeight="1">
      <c r="C51" s="735">
        <v>2</v>
      </c>
      <c r="D51" s="728">
        <f>D50</f>
        <v>0</v>
      </c>
      <c r="E51" s="728">
        <f>E50</f>
        <v>0</v>
      </c>
      <c r="F51" s="728">
        <f t="shared" ref="F51:F61" si="100">SUM(D51:E51)</f>
        <v>0</v>
      </c>
      <c r="G51" s="421"/>
      <c r="H51" s="421">
        <v>14</v>
      </c>
      <c r="I51" s="728">
        <f>I50</f>
        <v>0</v>
      </c>
      <c r="J51" s="728">
        <f>J50</f>
        <v>0</v>
      </c>
      <c r="K51" s="728">
        <f t="shared" ref="K51:K61" si="101">SUM(I51:J51)</f>
        <v>0</v>
      </c>
      <c r="L51" s="421"/>
      <c r="M51" s="421">
        <v>26</v>
      </c>
      <c r="N51" s="728">
        <f t="shared" ref="N51:O61" si="102">N50</f>
        <v>0</v>
      </c>
      <c r="O51" s="728">
        <f t="shared" si="102"/>
        <v>0</v>
      </c>
      <c r="P51" s="831">
        <f t="shared" si="97"/>
        <v>0</v>
      </c>
      <c r="Q51" s="831"/>
      <c r="R51" s="831"/>
      <c r="S51" s="421"/>
      <c r="T51" s="421">
        <v>38</v>
      </c>
      <c r="U51" s="728">
        <f t="shared" ref="U51:V61" si="103">U50</f>
        <v>0</v>
      </c>
      <c r="V51" s="728">
        <f t="shared" si="103"/>
        <v>0</v>
      </c>
      <c r="W51" s="741">
        <f t="shared" si="98"/>
        <v>0</v>
      </c>
      <c r="X51" s="421"/>
      <c r="Y51" s="421">
        <v>50</v>
      </c>
      <c r="Z51" s="728">
        <f t="shared" ref="Z51:AA61" si="104">Z50</f>
        <v>0</v>
      </c>
      <c r="AA51" s="728">
        <f t="shared" si="104"/>
        <v>0</v>
      </c>
      <c r="AB51" s="742">
        <f t="shared" si="99"/>
        <v>0</v>
      </c>
    </row>
    <row r="52" spans="2:28" ht="12.75" customHeight="1">
      <c r="C52" s="735">
        <v>3</v>
      </c>
      <c r="D52" s="728">
        <f t="shared" ref="D52:E61" si="105">D51</f>
        <v>0</v>
      </c>
      <c r="E52" s="728">
        <f t="shared" si="105"/>
        <v>0</v>
      </c>
      <c r="F52" s="728">
        <f t="shared" si="100"/>
        <v>0</v>
      </c>
      <c r="G52" s="421"/>
      <c r="H52" s="421">
        <v>15</v>
      </c>
      <c r="I52" s="728">
        <f t="shared" ref="I52:J61" si="106">I51</f>
        <v>0</v>
      </c>
      <c r="J52" s="728">
        <f t="shared" si="106"/>
        <v>0</v>
      </c>
      <c r="K52" s="728">
        <f t="shared" si="101"/>
        <v>0</v>
      </c>
      <c r="L52" s="421"/>
      <c r="M52" s="421">
        <v>27</v>
      </c>
      <c r="N52" s="728">
        <f t="shared" si="102"/>
        <v>0</v>
      </c>
      <c r="O52" s="728">
        <f t="shared" si="102"/>
        <v>0</v>
      </c>
      <c r="P52" s="831">
        <f t="shared" si="97"/>
        <v>0</v>
      </c>
      <c r="Q52" s="831"/>
      <c r="R52" s="831"/>
      <c r="S52" s="421"/>
      <c r="T52" s="421">
        <v>39</v>
      </c>
      <c r="U52" s="728">
        <f t="shared" si="103"/>
        <v>0</v>
      </c>
      <c r="V52" s="728">
        <f t="shared" si="103"/>
        <v>0</v>
      </c>
      <c r="W52" s="741">
        <f t="shared" si="98"/>
        <v>0</v>
      </c>
      <c r="X52" s="421"/>
      <c r="Y52" s="421">
        <v>51</v>
      </c>
      <c r="Z52" s="728">
        <f t="shared" si="104"/>
        <v>0</v>
      </c>
      <c r="AA52" s="728">
        <f t="shared" si="104"/>
        <v>0</v>
      </c>
      <c r="AB52" s="742">
        <f t="shared" si="99"/>
        <v>0</v>
      </c>
    </row>
    <row r="53" spans="2:28" ht="12.75" customHeight="1">
      <c r="C53" s="735">
        <v>4</v>
      </c>
      <c r="D53" s="728">
        <f t="shared" si="105"/>
        <v>0</v>
      </c>
      <c r="E53" s="728">
        <f t="shared" si="105"/>
        <v>0</v>
      </c>
      <c r="F53" s="728">
        <f t="shared" si="100"/>
        <v>0</v>
      </c>
      <c r="G53" s="421"/>
      <c r="H53" s="421">
        <v>16</v>
      </c>
      <c r="I53" s="728">
        <f t="shared" si="106"/>
        <v>0</v>
      </c>
      <c r="J53" s="728">
        <f t="shared" si="106"/>
        <v>0</v>
      </c>
      <c r="K53" s="728">
        <f t="shared" si="101"/>
        <v>0</v>
      </c>
      <c r="L53" s="421"/>
      <c r="M53" s="421">
        <v>28</v>
      </c>
      <c r="N53" s="728">
        <f t="shared" si="102"/>
        <v>0</v>
      </c>
      <c r="O53" s="728">
        <f t="shared" si="102"/>
        <v>0</v>
      </c>
      <c r="P53" s="831">
        <f t="shared" si="97"/>
        <v>0</v>
      </c>
      <c r="Q53" s="831"/>
      <c r="R53" s="831"/>
      <c r="S53" s="421"/>
      <c r="T53" s="421">
        <v>40</v>
      </c>
      <c r="U53" s="728">
        <f t="shared" si="103"/>
        <v>0</v>
      </c>
      <c r="V53" s="728">
        <f t="shared" si="103"/>
        <v>0</v>
      </c>
      <c r="W53" s="741">
        <f t="shared" si="98"/>
        <v>0</v>
      </c>
      <c r="X53" s="421"/>
      <c r="Y53" s="421">
        <v>52</v>
      </c>
      <c r="Z53" s="728">
        <f t="shared" si="104"/>
        <v>0</v>
      </c>
      <c r="AA53" s="728">
        <f t="shared" si="104"/>
        <v>0</v>
      </c>
      <c r="AB53" s="742">
        <f t="shared" si="99"/>
        <v>0</v>
      </c>
    </row>
    <row r="54" spans="2:28" ht="12.75" customHeight="1">
      <c r="C54" s="735">
        <v>5</v>
      </c>
      <c r="D54" s="728">
        <f t="shared" si="105"/>
        <v>0</v>
      </c>
      <c r="E54" s="728">
        <f t="shared" si="105"/>
        <v>0</v>
      </c>
      <c r="F54" s="728">
        <f t="shared" si="100"/>
        <v>0</v>
      </c>
      <c r="G54" s="421"/>
      <c r="H54" s="421">
        <v>17</v>
      </c>
      <c r="I54" s="728">
        <f t="shared" si="106"/>
        <v>0</v>
      </c>
      <c r="J54" s="728">
        <f t="shared" si="106"/>
        <v>0</v>
      </c>
      <c r="K54" s="728">
        <f t="shared" si="101"/>
        <v>0</v>
      </c>
      <c r="L54" s="421"/>
      <c r="M54" s="421">
        <v>29</v>
      </c>
      <c r="N54" s="728">
        <f t="shared" si="102"/>
        <v>0</v>
      </c>
      <c r="O54" s="728">
        <f t="shared" si="102"/>
        <v>0</v>
      </c>
      <c r="P54" s="831">
        <f t="shared" si="97"/>
        <v>0</v>
      </c>
      <c r="Q54" s="831"/>
      <c r="R54" s="831"/>
      <c r="S54" s="421"/>
      <c r="T54" s="421">
        <v>41</v>
      </c>
      <c r="U54" s="728">
        <f t="shared" si="103"/>
        <v>0</v>
      </c>
      <c r="V54" s="728">
        <f t="shared" si="103"/>
        <v>0</v>
      </c>
      <c r="W54" s="741">
        <f t="shared" si="98"/>
        <v>0</v>
      </c>
      <c r="X54" s="421"/>
      <c r="Y54" s="421">
        <v>53</v>
      </c>
      <c r="Z54" s="728">
        <f t="shared" si="104"/>
        <v>0</v>
      </c>
      <c r="AA54" s="728">
        <f t="shared" si="104"/>
        <v>0</v>
      </c>
      <c r="AB54" s="742">
        <f t="shared" si="99"/>
        <v>0</v>
      </c>
    </row>
    <row r="55" spans="2:28" ht="12.75" customHeight="1">
      <c r="C55" s="735">
        <v>6</v>
      </c>
      <c r="D55" s="728">
        <f t="shared" si="105"/>
        <v>0</v>
      </c>
      <c r="E55" s="728">
        <f t="shared" si="105"/>
        <v>0</v>
      </c>
      <c r="F55" s="728">
        <f t="shared" si="100"/>
        <v>0</v>
      </c>
      <c r="G55" s="421"/>
      <c r="H55" s="421">
        <v>18</v>
      </c>
      <c r="I55" s="728">
        <f t="shared" si="106"/>
        <v>0</v>
      </c>
      <c r="J55" s="728">
        <f t="shared" si="106"/>
        <v>0</v>
      </c>
      <c r="K55" s="728">
        <f t="shared" si="101"/>
        <v>0</v>
      </c>
      <c r="L55" s="421"/>
      <c r="M55" s="421">
        <v>30</v>
      </c>
      <c r="N55" s="728">
        <f t="shared" si="102"/>
        <v>0</v>
      </c>
      <c r="O55" s="728">
        <f t="shared" si="102"/>
        <v>0</v>
      </c>
      <c r="P55" s="831">
        <f t="shared" si="97"/>
        <v>0</v>
      </c>
      <c r="Q55" s="831"/>
      <c r="R55" s="831"/>
      <c r="S55" s="421"/>
      <c r="T55" s="421">
        <v>42</v>
      </c>
      <c r="U55" s="728">
        <f t="shared" si="103"/>
        <v>0</v>
      </c>
      <c r="V55" s="728">
        <f t="shared" si="103"/>
        <v>0</v>
      </c>
      <c r="W55" s="741">
        <f t="shared" si="98"/>
        <v>0</v>
      </c>
      <c r="X55" s="421"/>
      <c r="Y55" s="421">
        <v>54</v>
      </c>
      <c r="Z55" s="728">
        <f t="shared" si="104"/>
        <v>0</v>
      </c>
      <c r="AA55" s="728">
        <f t="shared" si="104"/>
        <v>0</v>
      </c>
      <c r="AB55" s="742">
        <f t="shared" si="99"/>
        <v>0</v>
      </c>
    </row>
    <row r="56" spans="2:28" ht="12.75" customHeight="1">
      <c r="C56" s="735">
        <v>7</v>
      </c>
      <c r="D56" s="728">
        <f t="shared" si="105"/>
        <v>0</v>
      </c>
      <c r="E56" s="728">
        <f t="shared" si="105"/>
        <v>0</v>
      </c>
      <c r="F56" s="728">
        <f t="shared" si="100"/>
        <v>0</v>
      </c>
      <c r="G56" s="421"/>
      <c r="H56" s="421">
        <v>19</v>
      </c>
      <c r="I56" s="728">
        <f t="shared" si="106"/>
        <v>0</v>
      </c>
      <c r="J56" s="728">
        <f t="shared" si="106"/>
        <v>0</v>
      </c>
      <c r="K56" s="728">
        <f t="shared" si="101"/>
        <v>0</v>
      </c>
      <c r="L56" s="421"/>
      <c r="M56" s="421">
        <v>31</v>
      </c>
      <c r="N56" s="728">
        <f t="shared" si="102"/>
        <v>0</v>
      </c>
      <c r="O56" s="728">
        <f t="shared" si="102"/>
        <v>0</v>
      </c>
      <c r="P56" s="831">
        <f t="shared" si="97"/>
        <v>0</v>
      </c>
      <c r="Q56" s="831"/>
      <c r="R56" s="831"/>
      <c r="S56" s="421"/>
      <c r="T56" s="421">
        <v>43</v>
      </c>
      <c r="U56" s="728">
        <f t="shared" si="103"/>
        <v>0</v>
      </c>
      <c r="V56" s="728">
        <f t="shared" si="103"/>
        <v>0</v>
      </c>
      <c r="W56" s="741">
        <f t="shared" si="98"/>
        <v>0</v>
      </c>
      <c r="X56" s="421"/>
      <c r="Y56" s="421">
        <v>55</v>
      </c>
      <c r="Z56" s="728">
        <f t="shared" si="104"/>
        <v>0</v>
      </c>
      <c r="AA56" s="728">
        <f t="shared" si="104"/>
        <v>0</v>
      </c>
      <c r="AB56" s="742">
        <f t="shared" si="99"/>
        <v>0</v>
      </c>
    </row>
    <row r="57" spans="2:28" ht="12.75" customHeight="1">
      <c r="C57" s="735">
        <v>8</v>
      </c>
      <c r="D57" s="728">
        <f t="shared" si="105"/>
        <v>0</v>
      </c>
      <c r="E57" s="728">
        <f t="shared" si="105"/>
        <v>0</v>
      </c>
      <c r="F57" s="728">
        <f t="shared" si="100"/>
        <v>0</v>
      </c>
      <c r="G57" s="421"/>
      <c r="H57" s="421">
        <v>20</v>
      </c>
      <c r="I57" s="728">
        <f t="shared" si="106"/>
        <v>0</v>
      </c>
      <c r="J57" s="728">
        <f t="shared" si="106"/>
        <v>0</v>
      </c>
      <c r="K57" s="728">
        <f t="shared" si="101"/>
        <v>0</v>
      </c>
      <c r="L57" s="421"/>
      <c r="M57" s="421">
        <v>32</v>
      </c>
      <c r="N57" s="728">
        <f t="shared" si="102"/>
        <v>0</v>
      </c>
      <c r="O57" s="728">
        <f t="shared" si="102"/>
        <v>0</v>
      </c>
      <c r="P57" s="831">
        <f t="shared" si="97"/>
        <v>0</v>
      </c>
      <c r="Q57" s="831"/>
      <c r="R57" s="831"/>
      <c r="S57" s="421"/>
      <c r="T57" s="421">
        <v>44</v>
      </c>
      <c r="U57" s="728">
        <f t="shared" si="103"/>
        <v>0</v>
      </c>
      <c r="V57" s="728">
        <f t="shared" si="103"/>
        <v>0</v>
      </c>
      <c r="W57" s="741">
        <f t="shared" si="98"/>
        <v>0</v>
      </c>
      <c r="X57" s="421"/>
      <c r="Y57" s="421">
        <v>56</v>
      </c>
      <c r="Z57" s="728">
        <f t="shared" si="104"/>
        <v>0</v>
      </c>
      <c r="AA57" s="728">
        <f t="shared" si="104"/>
        <v>0</v>
      </c>
      <c r="AB57" s="742">
        <f t="shared" si="99"/>
        <v>0</v>
      </c>
    </row>
    <row r="58" spans="2:28" ht="12.75" customHeight="1">
      <c r="C58" s="735">
        <v>9</v>
      </c>
      <c r="D58" s="728">
        <f t="shared" si="105"/>
        <v>0</v>
      </c>
      <c r="E58" s="728">
        <f t="shared" si="105"/>
        <v>0</v>
      </c>
      <c r="F58" s="728">
        <f t="shared" si="100"/>
        <v>0</v>
      </c>
      <c r="G58" s="421"/>
      <c r="H58" s="421">
        <v>21</v>
      </c>
      <c r="I58" s="728">
        <f t="shared" si="106"/>
        <v>0</v>
      </c>
      <c r="J58" s="728">
        <f t="shared" si="106"/>
        <v>0</v>
      </c>
      <c r="K58" s="728">
        <f t="shared" si="101"/>
        <v>0</v>
      </c>
      <c r="L58" s="421"/>
      <c r="M58" s="421">
        <v>33</v>
      </c>
      <c r="N58" s="728">
        <f t="shared" si="102"/>
        <v>0</v>
      </c>
      <c r="O58" s="728">
        <f t="shared" si="102"/>
        <v>0</v>
      </c>
      <c r="P58" s="831">
        <f t="shared" si="97"/>
        <v>0</v>
      </c>
      <c r="Q58" s="831"/>
      <c r="R58" s="831"/>
      <c r="S58" s="421"/>
      <c r="T58" s="421">
        <v>45</v>
      </c>
      <c r="U58" s="728">
        <f t="shared" si="103"/>
        <v>0</v>
      </c>
      <c r="V58" s="728">
        <f t="shared" si="103"/>
        <v>0</v>
      </c>
      <c r="W58" s="741">
        <f t="shared" si="98"/>
        <v>0</v>
      </c>
      <c r="X58" s="421"/>
      <c r="Y58" s="421">
        <v>57</v>
      </c>
      <c r="Z58" s="728">
        <f t="shared" si="104"/>
        <v>0</v>
      </c>
      <c r="AA58" s="728">
        <f t="shared" si="104"/>
        <v>0</v>
      </c>
      <c r="AB58" s="742">
        <f t="shared" si="99"/>
        <v>0</v>
      </c>
    </row>
    <row r="59" spans="2:28" ht="12.75" customHeight="1">
      <c r="C59" s="735">
        <v>10</v>
      </c>
      <c r="D59" s="728">
        <f t="shared" si="105"/>
        <v>0</v>
      </c>
      <c r="E59" s="728">
        <f t="shared" si="105"/>
        <v>0</v>
      </c>
      <c r="F59" s="728">
        <f t="shared" si="100"/>
        <v>0</v>
      </c>
      <c r="G59" s="421"/>
      <c r="H59" s="421">
        <v>22</v>
      </c>
      <c r="I59" s="728">
        <f t="shared" si="106"/>
        <v>0</v>
      </c>
      <c r="J59" s="728">
        <f t="shared" si="106"/>
        <v>0</v>
      </c>
      <c r="K59" s="728">
        <f t="shared" si="101"/>
        <v>0</v>
      </c>
      <c r="L59" s="421"/>
      <c r="M59" s="421">
        <v>34</v>
      </c>
      <c r="N59" s="728">
        <f t="shared" si="102"/>
        <v>0</v>
      </c>
      <c r="O59" s="728">
        <f t="shared" si="102"/>
        <v>0</v>
      </c>
      <c r="P59" s="831">
        <f t="shared" si="97"/>
        <v>0</v>
      </c>
      <c r="Q59" s="831"/>
      <c r="R59" s="831"/>
      <c r="S59" s="421"/>
      <c r="T59" s="421">
        <v>46</v>
      </c>
      <c r="U59" s="728">
        <f t="shared" si="103"/>
        <v>0</v>
      </c>
      <c r="V59" s="728">
        <f t="shared" si="103"/>
        <v>0</v>
      </c>
      <c r="W59" s="741">
        <f t="shared" si="98"/>
        <v>0</v>
      </c>
      <c r="X59" s="421"/>
      <c r="Y59" s="421">
        <v>58</v>
      </c>
      <c r="Z59" s="728">
        <f t="shared" si="104"/>
        <v>0</v>
      </c>
      <c r="AA59" s="728">
        <f t="shared" si="104"/>
        <v>0</v>
      </c>
      <c r="AB59" s="742">
        <f t="shared" si="99"/>
        <v>0</v>
      </c>
    </row>
    <row r="60" spans="2:28" ht="12.75" customHeight="1">
      <c r="C60" s="735">
        <v>11</v>
      </c>
      <c r="D60" s="728">
        <f t="shared" si="105"/>
        <v>0</v>
      </c>
      <c r="E60" s="728">
        <f t="shared" si="105"/>
        <v>0</v>
      </c>
      <c r="F60" s="728">
        <f t="shared" si="100"/>
        <v>0</v>
      </c>
      <c r="G60" s="421"/>
      <c r="H60" s="421">
        <v>23</v>
      </c>
      <c r="I60" s="728">
        <f t="shared" si="106"/>
        <v>0</v>
      </c>
      <c r="J60" s="728">
        <f t="shared" si="106"/>
        <v>0</v>
      </c>
      <c r="K60" s="728">
        <f t="shared" si="101"/>
        <v>0</v>
      </c>
      <c r="L60" s="421"/>
      <c r="M60" s="421">
        <v>35</v>
      </c>
      <c r="N60" s="728">
        <f t="shared" si="102"/>
        <v>0</v>
      </c>
      <c r="O60" s="728">
        <f t="shared" si="102"/>
        <v>0</v>
      </c>
      <c r="P60" s="831">
        <f t="shared" si="97"/>
        <v>0</v>
      </c>
      <c r="Q60" s="831"/>
      <c r="R60" s="831"/>
      <c r="S60" s="421"/>
      <c r="T60" s="421">
        <v>47</v>
      </c>
      <c r="U60" s="728">
        <f t="shared" si="103"/>
        <v>0</v>
      </c>
      <c r="V60" s="728">
        <f t="shared" si="103"/>
        <v>0</v>
      </c>
      <c r="W60" s="741">
        <f t="shared" si="98"/>
        <v>0</v>
      </c>
      <c r="X60" s="421"/>
      <c r="Y60" s="421">
        <v>59</v>
      </c>
      <c r="Z60" s="728">
        <f t="shared" si="104"/>
        <v>0</v>
      </c>
      <c r="AA60" s="728">
        <f t="shared" si="104"/>
        <v>0</v>
      </c>
      <c r="AB60" s="742">
        <f t="shared" si="99"/>
        <v>0</v>
      </c>
    </row>
    <row r="61" spans="2:28" ht="12.75" customHeight="1" thickBot="1">
      <c r="C61" s="743">
        <v>12</v>
      </c>
      <c r="D61" s="744">
        <f t="shared" si="105"/>
        <v>0</v>
      </c>
      <c r="E61" s="744">
        <f t="shared" si="105"/>
        <v>0</v>
      </c>
      <c r="F61" s="744">
        <f t="shared" si="100"/>
        <v>0</v>
      </c>
      <c r="G61" s="745"/>
      <c r="H61" s="745">
        <v>24</v>
      </c>
      <c r="I61" s="744">
        <f t="shared" si="106"/>
        <v>0</v>
      </c>
      <c r="J61" s="744">
        <f t="shared" si="106"/>
        <v>0</v>
      </c>
      <c r="K61" s="744">
        <f t="shared" si="101"/>
        <v>0</v>
      </c>
      <c r="L61" s="745"/>
      <c r="M61" s="745">
        <v>36</v>
      </c>
      <c r="N61" s="744">
        <f t="shared" si="102"/>
        <v>0</v>
      </c>
      <c r="O61" s="744">
        <f t="shared" si="102"/>
        <v>0</v>
      </c>
      <c r="P61" s="830">
        <f t="shared" si="97"/>
        <v>0</v>
      </c>
      <c r="Q61" s="830"/>
      <c r="R61" s="830"/>
      <c r="S61" s="745"/>
      <c r="T61" s="745">
        <v>48</v>
      </c>
      <c r="U61" s="744">
        <f t="shared" si="103"/>
        <v>0</v>
      </c>
      <c r="V61" s="744">
        <f t="shared" si="103"/>
        <v>0</v>
      </c>
      <c r="W61" s="746">
        <f t="shared" si="98"/>
        <v>0</v>
      </c>
      <c r="X61" s="745"/>
      <c r="Y61" s="745">
        <v>60</v>
      </c>
      <c r="Z61" s="744">
        <f t="shared" si="104"/>
        <v>0</v>
      </c>
      <c r="AA61" s="744">
        <f t="shared" si="104"/>
        <v>0</v>
      </c>
      <c r="AB61" s="747">
        <f>SUM(Z61:AA61)</f>
        <v>0</v>
      </c>
    </row>
  </sheetData>
  <mergeCells count="18">
    <mergeCell ref="BJ11:BW11"/>
    <mergeCell ref="B11:O11"/>
    <mergeCell ref="Q11:AD11"/>
    <mergeCell ref="AF11:AS11"/>
    <mergeCell ref="AU11:BH11"/>
    <mergeCell ref="P54:R54"/>
    <mergeCell ref="P49:R49"/>
    <mergeCell ref="P50:R50"/>
    <mergeCell ref="P51:R51"/>
    <mergeCell ref="P52:R52"/>
    <mergeCell ref="P53:R53"/>
    <mergeCell ref="P61:R61"/>
    <mergeCell ref="P55:R55"/>
    <mergeCell ref="P56:R56"/>
    <mergeCell ref="P57:R57"/>
    <mergeCell ref="P58:R58"/>
    <mergeCell ref="P59:R59"/>
    <mergeCell ref="P60:R60"/>
  </mergeCells>
  <phoneticPr fontId="7" type="noConversion"/>
  <pageMargins left="0" right="0" top="0.51181102362204722" bottom="0" header="0.51181102362204722" footer="0"/>
  <pageSetup paperSize="9" scale="78" fitToHeight="2" orientation="landscape" horizontalDpi="4294967292" r:id="rId1"/>
  <headerFooter alignWithMargins="0">
    <oddFooter>&amp;C&amp;"Helv,Bold"Strictly Company Confidential&amp;R&amp;F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2:BX43"/>
  <sheetViews>
    <sheetView showGridLines="0" zoomScale="115" zoomScaleNormal="90" zoomScaleSheetLayoutView="90" workbookViewId="0">
      <selection activeCell="C11" sqref="C11"/>
    </sheetView>
  </sheetViews>
  <sheetFormatPr defaultColWidth="8.6640625" defaultRowHeight="12"/>
  <cols>
    <col min="1" max="1" width="1" style="325" customWidth="1"/>
    <col min="2" max="2" width="26" style="325" customWidth="1"/>
    <col min="3" max="5" width="8.109375" style="325" bestFit="1" customWidth="1"/>
    <col min="6" max="14" width="8.44140625" style="325" bestFit="1" customWidth="1"/>
    <col min="15" max="15" width="8.88671875" style="325" customWidth="1"/>
    <col min="16" max="16" width="1" style="325" customWidth="1"/>
    <col min="17" max="17" width="22.6640625" style="325" bestFit="1" customWidth="1"/>
    <col min="18" max="18" width="10.109375" style="325" bestFit="1" customWidth="1"/>
    <col min="19" max="30" width="8.6640625" style="325"/>
    <col min="31" max="31" width="1.6640625" style="325" customWidth="1"/>
    <col min="32" max="32" width="22.6640625" style="325" bestFit="1" customWidth="1"/>
    <col min="33" max="45" width="8.6640625" style="325"/>
    <col min="46" max="46" width="1" style="325" customWidth="1"/>
    <col min="47" max="47" width="22.6640625" style="325" bestFit="1" customWidth="1"/>
    <col min="48" max="60" width="8.6640625" style="325"/>
    <col min="61" max="61" width="1.109375" style="325" customWidth="1"/>
    <col min="62" max="62" width="22.6640625" style="325" bestFit="1" customWidth="1"/>
    <col min="63" max="75" width="8.6640625" style="325"/>
    <col min="76" max="76" width="8.6640625" style="325" customWidth="1"/>
    <col min="77" max="16384" width="8.6640625" style="325"/>
  </cols>
  <sheetData>
    <row r="2" spans="1:75">
      <c r="A2" s="656"/>
      <c r="B2" s="657" t="s">
        <v>92</v>
      </c>
      <c r="C2" s="657"/>
      <c r="D2" s="657"/>
      <c r="E2" s="657"/>
      <c r="F2" s="657"/>
      <c r="G2" s="657"/>
      <c r="H2" s="657"/>
      <c r="I2" s="657"/>
      <c r="J2" s="657"/>
      <c r="K2" s="657"/>
      <c r="L2" s="657"/>
      <c r="M2" s="657"/>
      <c r="N2" s="657"/>
      <c r="O2" s="657"/>
      <c r="P2" s="658"/>
      <c r="Q2" s="657" t="s">
        <v>93</v>
      </c>
      <c r="R2" s="657"/>
      <c r="S2" s="657"/>
      <c r="T2" s="657"/>
      <c r="U2" s="657"/>
      <c r="V2" s="657"/>
      <c r="W2" s="657"/>
      <c r="X2" s="657"/>
      <c r="Y2" s="657"/>
      <c r="Z2" s="657"/>
      <c r="AA2" s="657"/>
      <c r="AB2" s="657"/>
      <c r="AC2" s="657"/>
      <c r="AD2" s="657"/>
      <c r="AF2" s="657" t="s">
        <v>94</v>
      </c>
      <c r="AG2" s="657"/>
      <c r="AH2" s="657"/>
      <c r="AI2" s="657"/>
      <c r="AJ2" s="657"/>
      <c r="AK2" s="657"/>
      <c r="AL2" s="657"/>
      <c r="AM2" s="657"/>
      <c r="AN2" s="657"/>
      <c r="AO2" s="657"/>
      <c r="AP2" s="657"/>
      <c r="AQ2" s="657"/>
      <c r="AR2" s="657"/>
      <c r="AS2" s="657"/>
      <c r="AU2" s="657" t="s">
        <v>95</v>
      </c>
      <c r="AV2" s="657"/>
      <c r="AW2" s="657"/>
      <c r="AX2" s="657"/>
      <c r="AY2" s="657"/>
      <c r="AZ2" s="657"/>
      <c r="BA2" s="657"/>
      <c r="BB2" s="657"/>
      <c r="BC2" s="657"/>
      <c r="BD2" s="657"/>
      <c r="BE2" s="657"/>
      <c r="BF2" s="657"/>
      <c r="BG2" s="657"/>
      <c r="BH2" s="657"/>
      <c r="BJ2" s="657" t="s">
        <v>96</v>
      </c>
      <c r="BK2" s="657"/>
      <c r="BL2" s="657"/>
      <c r="BM2" s="657"/>
      <c r="BN2" s="657"/>
      <c r="BO2" s="657"/>
      <c r="BP2" s="657"/>
      <c r="BQ2" s="657"/>
      <c r="BR2" s="657"/>
      <c r="BS2" s="657"/>
      <c r="BT2" s="657"/>
      <c r="BU2" s="657"/>
      <c r="BV2" s="657"/>
      <c r="BW2" s="657"/>
    </row>
    <row r="3" spans="1:75">
      <c r="A3" s="658"/>
      <c r="B3" s="659" t="s">
        <v>16</v>
      </c>
      <c r="C3" s="660"/>
      <c r="D3" s="660"/>
      <c r="E3" s="660"/>
      <c r="F3" s="660"/>
      <c r="G3" s="660"/>
      <c r="H3" s="660"/>
      <c r="I3" s="660"/>
      <c r="J3" s="660"/>
      <c r="K3" s="660"/>
      <c r="L3" s="660"/>
      <c r="M3" s="660"/>
      <c r="N3" s="660"/>
      <c r="O3" s="661"/>
      <c r="P3" s="658"/>
      <c r="Q3" s="659" t="s">
        <v>16</v>
      </c>
      <c r="R3" s="660"/>
      <c r="S3" s="660"/>
      <c r="T3" s="660"/>
      <c r="U3" s="660"/>
      <c r="V3" s="660"/>
      <c r="W3" s="660"/>
      <c r="X3" s="660"/>
      <c r="Y3" s="660"/>
      <c r="Z3" s="660"/>
      <c r="AA3" s="660"/>
      <c r="AB3" s="660"/>
      <c r="AC3" s="660"/>
      <c r="AD3" s="661"/>
      <c r="AF3" s="659" t="s">
        <v>16</v>
      </c>
      <c r="AG3" s="660"/>
      <c r="AH3" s="660"/>
      <c r="AI3" s="660"/>
      <c r="AJ3" s="660"/>
      <c r="AK3" s="660"/>
      <c r="AL3" s="660"/>
      <c r="AM3" s="660"/>
      <c r="AN3" s="660"/>
      <c r="AO3" s="660"/>
      <c r="AP3" s="660"/>
      <c r="AQ3" s="660"/>
      <c r="AR3" s="660"/>
      <c r="AS3" s="661"/>
      <c r="AU3" s="659" t="s">
        <v>16</v>
      </c>
      <c r="AV3" s="660"/>
      <c r="AW3" s="660"/>
      <c r="AX3" s="660"/>
      <c r="AY3" s="660"/>
      <c r="AZ3" s="660"/>
      <c r="BA3" s="660"/>
      <c r="BB3" s="660"/>
      <c r="BC3" s="660"/>
      <c r="BD3" s="660"/>
      <c r="BE3" s="660"/>
      <c r="BF3" s="660"/>
      <c r="BG3" s="660"/>
      <c r="BH3" s="661"/>
      <c r="BJ3" s="659" t="s">
        <v>16</v>
      </c>
      <c r="BK3" s="660"/>
      <c r="BL3" s="660"/>
      <c r="BM3" s="660"/>
      <c r="BN3" s="660"/>
      <c r="BO3" s="660"/>
      <c r="BP3" s="660"/>
      <c r="BQ3" s="660"/>
      <c r="BR3" s="660"/>
      <c r="BS3" s="660"/>
      <c r="BT3" s="660"/>
      <c r="BU3" s="660"/>
      <c r="BV3" s="660"/>
      <c r="BW3" s="661"/>
    </row>
    <row r="4" spans="1:75">
      <c r="A4" s="658"/>
      <c r="B4" s="662"/>
      <c r="C4" s="663"/>
      <c r="D4" s="663"/>
      <c r="E4" s="663"/>
      <c r="F4" s="663"/>
      <c r="G4" s="663"/>
      <c r="H4" s="663"/>
      <c r="I4" s="663"/>
      <c r="J4" s="663"/>
      <c r="K4" s="663"/>
      <c r="L4" s="663"/>
      <c r="M4" s="663"/>
      <c r="N4" s="663"/>
      <c r="O4" s="664"/>
      <c r="P4" s="658"/>
      <c r="Q4" s="662"/>
      <c r="R4" s="663"/>
      <c r="S4" s="663"/>
      <c r="T4" s="663"/>
      <c r="U4" s="663"/>
      <c r="V4" s="663"/>
      <c r="W4" s="663"/>
      <c r="X4" s="663"/>
      <c r="Y4" s="663"/>
      <c r="Z4" s="663"/>
      <c r="AA4" s="663"/>
      <c r="AB4" s="663"/>
      <c r="AC4" s="663"/>
      <c r="AD4" s="664"/>
      <c r="AF4" s="662"/>
      <c r="AG4" s="663"/>
      <c r="AH4" s="663"/>
      <c r="AI4" s="663"/>
      <c r="AJ4" s="663"/>
      <c r="AK4" s="663"/>
      <c r="AL4" s="663"/>
      <c r="AM4" s="663"/>
      <c r="AN4" s="663"/>
      <c r="AO4" s="663"/>
      <c r="AP4" s="663"/>
      <c r="AQ4" s="663"/>
      <c r="AR4" s="663"/>
      <c r="AS4" s="664"/>
      <c r="AU4" s="662"/>
      <c r="AV4" s="663"/>
      <c r="AW4" s="663"/>
      <c r="AX4" s="663"/>
      <c r="AY4" s="663"/>
      <c r="AZ4" s="663"/>
      <c r="BA4" s="663"/>
      <c r="BB4" s="663"/>
      <c r="BC4" s="663"/>
      <c r="BD4" s="663"/>
      <c r="BE4" s="663"/>
      <c r="BF4" s="663"/>
      <c r="BG4" s="663"/>
      <c r="BH4" s="664"/>
      <c r="BJ4" s="662"/>
      <c r="BK4" s="663"/>
      <c r="BL4" s="663"/>
      <c r="BM4" s="663"/>
      <c r="BN4" s="663"/>
      <c r="BO4" s="663"/>
      <c r="BP4" s="663"/>
      <c r="BQ4" s="663"/>
      <c r="BR4" s="663"/>
      <c r="BS4" s="663"/>
      <c r="BT4" s="663"/>
      <c r="BU4" s="663"/>
      <c r="BV4" s="663"/>
      <c r="BW4" s="664"/>
    </row>
    <row r="5" spans="1:75" ht="12.75" thickBot="1">
      <c r="A5" s="658"/>
      <c r="B5" s="665" t="s">
        <v>17</v>
      </c>
      <c r="C5" s="666">
        <f ca="1">'P&amp;L'!C4</f>
        <v>45833</v>
      </c>
      <c r="D5" s="666">
        <f ca="1">'P&amp;L'!D4</f>
        <v>45839</v>
      </c>
      <c r="E5" s="666">
        <f ca="1">'P&amp;L'!E4</f>
        <v>45870</v>
      </c>
      <c r="F5" s="666">
        <f ca="1">'P&amp;L'!F4</f>
        <v>45901</v>
      </c>
      <c r="G5" s="666">
        <f ca="1">'P&amp;L'!G4</f>
        <v>45931</v>
      </c>
      <c r="H5" s="666">
        <f ca="1">'P&amp;L'!H4</f>
        <v>45962</v>
      </c>
      <c r="I5" s="666">
        <f ca="1">'P&amp;L'!I4</f>
        <v>45992</v>
      </c>
      <c r="J5" s="666">
        <f ca="1">'P&amp;L'!J4</f>
        <v>46023</v>
      </c>
      <c r="K5" s="666">
        <f ca="1">'P&amp;L'!K4</f>
        <v>46054</v>
      </c>
      <c r="L5" s="666">
        <f ca="1">'P&amp;L'!L4</f>
        <v>46082</v>
      </c>
      <c r="M5" s="666">
        <f ca="1">'P&amp;L'!M4</f>
        <v>46113</v>
      </c>
      <c r="N5" s="666">
        <f ca="1">'P&amp;L'!N4</f>
        <v>46143</v>
      </c>
      <c r="O5" s="667" t="s">
        <v>11</v>
      </c>
      <c r="P5" s="658"/>
      <c r="Q5" s="665" t="s">
        <v>17</v>
      </c>
      <c r="R5" s="666">
        <f ca="1">'P&amp;L'!R4</f>
        <v>46174</v>
      </c>
      <c r="S5" s="666">
        <f ca="1">'P&amp;L'!S4</f>
        <v>46204</v>
      </c>
      <c r="T5" s="666">
        <f ca="1">'P&amp;L'!T4</f>
        <v>46235</v>
      </c>
      <c r="U5" s="666">
        <f ca="1">'P&amp;L'!U4</f>
        <v>46266</v>
      </c>
      <c r="V5" s="666">
        <f ca="1">'P&amp;L'!V4</f>
        <v>46296</v>
      </c>
      <c r="W5" s="666">
        <f ca="1">'P&amp;L'!W4</f>
        <v>46327</v>
      </c>
      <c r="X5" s="666">
        <f ca="1">'P&amp;L'!X4</f>
        <v>46357</v>
      </c>
      <c r="Y5" s="666">
        <f ca="1">'P&amp;L'!Y4</f>
        <v>46388</v>
      </c>
      <c r="Z5" s="666">
        <f ca="1">'P&amp;L'!Z4</f>
        <v>46419</v>
      </c>
      <c r="AA5" s="666">
        <f ca="1">'P&amp;L'!AA4</f>
        <v>46447</v>
      </c>
      <c r="AB5" s="666">
        <f ca="1">'P&amp;L'!AB4</f>
        <v>46478</v>
      </c>
      <c r="AC5" s="666">
        <f ca="1">'P&amp;L'!AC4</f>
        <v>46508</v>
      </c>
      <c r="AD5" s="667" t="s">
        <v>11</v>
      </c>
      <c r="AF5" s="665" t="s">
        <v>17</v>
      </c>
      <c r="AG5" s="668">
        <f ca="1">'P&amp;L'!AG4</f>
        <v>46539</v>
      </c>
      <c r="AH5" s="668">
        <f ca="1">'P&amp;L'!AH4</f>
        <v>46569</v>
      </c>
      <c r="AI5" s="668">
        <f ca="1">'P&amp;L'!AI4</f>
        <v>46600</v>
      </c>
      <c r="AJ5" s="668">
        <f ca="1">'P&amp;L'!AJ4</f>
        <v>46631</v>
      </c>
      <c r="AK5" s="668">
        <f ca="1">'P&amp;L'!AK4</f>
        <v>46661</v>
      </c>
      <c r="AL5" s="668">
        <f ca="1">'P&amp;L'!AL4</f>
        <v>46692</v>
      </c>
      <c r="AM5" s="668">
        <f ca="1">'P&amp;L'!AM4</f>
        <v>46722</v>
      </c>
      <c r="AN5" s="668">
        <f ca="1">'P&amp;L'!AN4</f>
        <v>46753</v>
      </c>
      <c r="AO5" s="668">
        <f ca="1">'P&amp;L'!AO4</f>
        <v>46784</v>
      </c>
      <c r="AP5" s="668">
        <f ca="1">'P&amp;L'!AP4</f>
        <v>46813</v>
      </c>
      <c r="AQ5" s="668">
        <f ca="1">'P&amp;L'!AQ4</f>
        <v>46844</v>
      </c>
      <c r="AR5" s="668">
        <f ca="1">'P&amp;L'!AR4</f>
        <v>46874</v>
      </c>
      <c r="AS5" s="669" t="s">
        <v>11</v>
      </c>
      <c r="AU5" s="665" t="s">
        <v>17</v>
      </c>
      <c r="AV5" s="668">
        <f ca="1">'P&amp;L'!AV4</f>
        <v>46905</v>
      </c>
      <c r="AW5" s="668">
        <f ca="1">'P&amp;L'!AW4</f>
        <v>46935</v>
      </c>
      <c r="AX5" s="668">
        <f ca="1">'P&amp;L'!AX4</f>
        <v>46966</v>
      </c>
      <c r="AY5" s="668">
        <f ca="1">'P&amp;L'!AY4</f>
        <v>46997</v>
      </c>
      <c r="AZ5" s="668">
        <f ca="1">'P&amp;L'!AZ4</f>
        <v>47027</v>
      </c>
      <c r="BA5" s="668">
        <f ca="1">'P&amp;L'!BA4</f>
        <v>47058</v>
      </c>
      <c r="BB5" s="668">
        <f ca="1">'P&amp;L'!BB4</f>
        <v>47088</v>
      </c>
      <c r="BC5" s="668">
        <f ca="1">'P&amp;L'!BC4</f>
        <v>47119</v>
      </c>
      <c r="BD5" s="668">
        <f ca="1">'P&amp;L'!BD4</f>
        <v>47150</v>
      </c>
      <c r="BE5" s="668">
        <f ca="1">'P&amp;L'!BE4</f>
        <v>47178</v>
      </c>
      <c r="BF5" s="668">
        <f ca="1">'P&amp;L'!BF4</f>
        <v>47209</v>
      </c>
      <c r="BG5" s="668">
        <f ca="1">'P&amp;L'!BG4</f>
        <v>47239</v>
      </c>
      <c r="BH5" s="669" t="s">
        <v>11</v>
      </c>
      <c r="BJ5" s="665" t="s">
        <v>17</v>
      </c>
      <c r="BK5" s="668" t="str">
        <f>'P&amp;L'!BJ4</f>
        <v>Year 5</v>
      </c>
      <c r="BL5" s="668">
        <f ca="1">'P&amp;L'!BK4</f>
        <v>47270</v>
      </c>
      <c r="BM5" s="668">
        <f ca="1">'P&amp;L'!BL4</f>
        <v>47300</v>
      </c>
      <c r="BN5" s="668">
        <f ca="1">'P&amp;L'!BM4</f>
        <v>47331</v>
      </c>
      <c r="BO5" s="668">
        <f ca="1">'P&amp;L'!BN4</f>
        <v>47362</v>
      </c>
      <c r="BP5" s="668">
        <f ca="1">'P&amp;L'!BO4</f>
        <v>47392</v>
      </c>
      <c r="BQ5" s="668">
        <f ca="1">'P&amp;L'!BP4</f>
        <v>47423</v>
      </c>
      <c r="BR5" s="668">
        <f ca="1">'P&amp;L'!BQ4</f>
        <v>47453</v>
      </c>
      <c r="BS5" s="668">
        <f ca="1">'P&amp;L'!BR4</f>
        <v>47484</v>
      </c>
      <c r="BT5" s="668">
        <f ca="1">'P&amp;L'!BS4</f>
        <v>47515</v>
      </c>
      <c r="BU5" s="668">
        <f ca="1">'P&amp;L'!BT4</f>
        <v>47543</v>
      </c>
      <c r="BV5" s="668">
        <f ca="1">'P&amp;L'!BU4</f>
        <v>47574</v>
      </c>
      <c r="BW5" s="669" t="s">
        <v>11</v>
      </c>
    </row>
    <row r="6" spans="1:75">
      <c r="A6" s="658"/>
      <c r="B6" s="670" t="s">
        <v>18</v>
      </c>
      <c r="C6" s="671"/>
      <c r="D6" s="671"/>
      <c r="E6" s="672"/>
      <c r="F6" s="672"/>
      <c r="G6" s="672"/>
      <c r="H6" s="672"/>
      <c r="I6" s="672"/>
      <c r="J6" s="672"/>
      <c r="K6" s="672"/>
      <c r="L6" s="672"/>
      <c r="M6" s="672"/>
      <c r="N6" s="672"/>
      <c r="O6" s="672" t="s">
        <v>19</v>
      </c>
      <c r="P6" s="658"/>
      <c r="Q6" s="670" t="s">
        <v>18</v>
      </c>
      <c r="R6" s="671"/>
      <c r="S6" s="671"/>
      <c r="T6" s="672"/>
      <c r="U6" s="672"/>
      <c r="V6" s="672"/>
      <c r="W6" s="672"/>
      <c r="X6" s="672"/>
      <c r="Y6" s="672"/>
      <c r="Z6" s="672"/>
      <c r="AA6" s="672"/>
      <c r="AB6" s="672"/>
      <c r="AC6" s="672"/>
      <c r="AD6" s="673" t="s">
        <v>19</v>
      </c>
      <c r="AF6" s="670" t="s">
        <v>18</v>
      </c>
      <c r="AG6" s="671"/>
      <c r="AH6" s="671"/>
      <c r="AI6" s="672"/>
      <c r="AJ6" s="672"/>
      <c r="AK6" s="672"/>
      <c r="AL6" s="672"/>
      <c r="AM6" s="672"/>
      <c r="AN6" s="672"/>
      <c r="AO6" s="672"/>
      <c r="AP6" s="672"/>
      <c r="AQ6" s="672"/>
      <c r="AR6" s="672"/>
      <c r="AS6" s="673" t="s">
        <v>19</v>
      </c>
      <c r="AU6" s="670" t="s">
        <v>18</v>
      </c>
      <c r="AV6" s="671"/>
      <c r="AW6" s="671"/>
      <c r="AX6" s="672"/>
      <c r="AY6" s="672"/>
      <c r="AZ6" s="672"/>
      <c r="BA6" s="672"/>
      <c r="BB6" s="672"/>
      <c r="BC6" s="672"/>
      <c r="BD6" s="672"/>
      <c r="BE6" s="672"/>
      <c r="BF6" s="672"/>
      <c r="BG6" s="672"/>
      <c r="BH6" s="673" t="s">
        <v>19</v>
      </c>
      <c r="BJ6" s="670" t="s">
        <v>18</v>
      </c>
      <c r="BK6" s="671"/>
      <c r="BL6" s="671"/>
      <c r="BM6" s="672"/>
      <c r="BN6" s="672"/>
      <c r="BO6" s="672"/>
      <c r="BP6" s="672"/>
      <c r="BQ6" s="672"/>
      <c r="BR6" s="672"/>
      <c r="BS6" s="672"/>
      <c r="BT6" s="672"/>
      <c r="BU6" s="672"/>
      <c r="BV6" s="672"/>
      <c r="BW6" s="673" t="s">
        <v>19</v>
      </c>
    </row>
    <row r="7" spans="1:75">
      <c r="A7" s="658"/>
      <c r="B7" s="674" t="s">
        <v>302</v>
      </c>
      <c r="C7" s="675">
        <f>'Sales Budget'!C6</f>
        <v>0</v>
      </c>
      <c r="D7" s="675">
        <f>'Sales Budget'!D6</f>
        <v>0</v>
      </c>
      <c r="E7" s="675">
        <f>'Sales Budget'!E6</f>
        <v>0</v>
      </c>
      <c r="F7" s="675">
        <f>'Sales Budget'!F6</f>
        <v>0</v>
      </c>
      <c r="G7" s="675">
        <f>'Sales Budget'!G6</f>
        <v>0</v>
      </c>
      <c r="H7" s="675">
        <f>'Sales Budget'!H6</f>
        <v>0</v>
      </c>
      <c r="I7" s="675">
        <f>'Sales Budget'!I6</f>
        <v>0</v>
      </c>
      <c r="J7" s="675">
        <f>'Sales Budget'!J6</f>
        <v>0</v>
      </c>
      <c r="K7" s="675">
        <f>'Sales Budget'!K6</f>
        <v>0</v>
      </c>
      <c r="L7" s="675">
        <f>'Sales Budget'!L6</f>
        <v>0</v>
      </c>
      <c r="M7" s="675">
        <f>'Sales Budget'!M6</f>
        <v>0</v>
      </c>
      <c r="N7" s="675">
        <f>'Sales Budget'!N6</f>
        <v>0</v>
      </c>
      <c r="O7" s="675">
        <f>SUM(C7:N7)</f>
        <v>0</v>
      </c>
      <c r="P7" s="658"/>
      <c r="Q7" s="676"/>
      <c r="R7" s="677"/>
      <c r="S7" s="677"/>
      <c r="T7" s="678"/>
      <c r="U7" s="678"/>
      <c r="V7" s="678"/>
      <c r="W7" s="678"/>
      <c r="X7" s="678"/>
      <c r="Y7" s="678"/>
      <c r="Z7" s="678"/>
      <c r="AA7" s="678"/>
      <c r="AB7" s="678"/>
      <c r="AC7" s="678"/>
      <c r="AD7" s="679"/>
      <c r="AF7" s="676"/>
      <c r="AG7" s="677"/>
      <c r="AH7" s="677"/>
      <c r="AI7" s="678"/>
      <c r="AJ7" s="678"/>
      <c r="AK7" s="678"/>
      <c r="AL7" s="678"/>
      <c r="AM7" s="678"/>
      <c r="AN7" s="678"/>
      <c r="AO7" s="678"/>
      <c r="AP7" s="678"/>
      <c r="AQ7" s="678"/>
      <c r="AR7" s="678"/>
      <c r="AS7" s="679"/>
      <c r="AU7" s="676"/>
      <c r="AV7" s="677"/>
      <c r="AW7" s="677"/>
      <c r="AX7" s="678"/>
      <c r="AY7" s="678"/>
      <c r="AZ7" s="678"/>
      <c r="BA7" s="678"/>
      <c r="BB7" s="678"/>
      <c r="BC7" s="678"/>
      <c r="BD7" s="678"/>
      <c r="BE7" s="678"/>
      <c r="BF7" s="678"/>
      <c r="BG7" s="678"/>
      <c r="BH7" s="679"/>
      <c r="BJ7" s="676"/>
      <c r="BK7" s="677"/>
      <c r="BL7" s="677"/>
      <c r="BM7" s="678"/>
      <c r="BN7" s="678"/>
      <c r="BO7" s="678"/>
      <c r="BP7" s="678"/>
      <c r="BQ7" s="678"/>
      <c r="BR7" s="678"/>
      <c r="BS7" s="678"/>
      <c r="BT7" s="678"/>
      <c r="BU7" s="678"/>
      <c r="BV7" s="678"/>
      <c r="BW7" s="679"/>
    </row>
    <row r="8" spans="1:75">
      <c r="A8" s="658"/>
      <c r="B8" s="674" t="s">
        <v>80</v>
      </c>
      <c r="C8" s="680">
        <f>IF('Key Drivers'!B20,'Sales Budget'!C12*'Key Drivers'!C20,0)</f>
        <v>0</v>
      </c>
      <c r="D8" s="680">
        <f>C8</f>
        <v>0</v>
      </c>
      <c r="E8" s="680">
        <f t="shared" ref="E8:N8" si="0">D8</f>
        <v>0</v>
      </c>
      <c r="F8" s="680">
        <f t="shared" si="0"/>
        <v>0</v>
      </c>
      <c r="G8" s="680">
        <f t="shared" si="0"/>
        <v>0</v>
      </c>
      <c r="H8" s="680">
        <f t="shared" si="0"/>
        <v>0</v>
      </c>
      <c r="I8" s="680">
        <f t="shared" si="0"/>
        <v>0</v>
      </c>
      <c r="J8" s="680">
        <f t="shared" si="0"/>
        <v>0</v>
      </c>
      <c r="K8" s="680">
        <f t="shared" si="0"/>
        <v>0</v>
      </c>
      <c r="L8" s="680">
        <f t="shared" si="0"/>
        <v>0</v>
      </c>
      <c r="M8" s="680">
        <f t="shared" si="0"/>
        <v>0</v>
      </c>
      <c r="N8" s="680">
        <f t="shared" si="0"/>
        <v>0</v>
      </c>
      <c r="O8" s="681">
        <f>SUM(C8:N8)</f>
        <v>0</v>
      </c>
      <c r="P8" s="658"/>
      <c r="Q8" s="674" t="s">
        <v>80</v>
      </c>
      <c r="R8" s="682">
        <f>IF('Key Drivers'!B20,'Sales Budget'!C23*'Key Drivers'!C20,0)</f>
        <v>0</v>
      </c>
      <c r="S8" s="682">
        <f>R8</f>
        <v>0</v>
      </c>
      <c r="T8" s="682">
        <f>S8</f>
        <v>0</v>
      </c>
      <c r="U8" s="682">
        <f t="shared" ref="U8:AC9" si="1">T8</f>
        <v>0</v>
      </c>
      <c r="V8" s="682">
        <f t="shared" si="1"/>
        <v>0</v>
      </c>
      <c r="W8" s="682">
        <f t="shared" si="1"/>
        <v>0</v>
      </c>
      <c r="X8" s="682">
        <f t="shared" si="1"/>
        <v>0</v>
      </c>
      <c r="Y8" s="682">
        <f t="shared" si="1"/>
        <v>0</v>
      </c>
      <c r="Z8" s="682">
        <f t="shared" si="1"/>
        <v>0</v>
      </c>
      <c r="AA8" s="682">
        <f t="shared" si="1"/>
        <v>0</v>
      </c>
      <c r="AB8" s="682">
        <f t="shared" si="1"/>
        <v>0</v>
      </c>
      <c r="AC8" s="682">
        <f t="shared" si="1"/>
        <v>0</v>
      </c>
      <c r="AD8" s="683">
        <f t="shared" ref="AD8:AD16" si="2">SUM(R8:AC8)</f>
        <v>0</v>
      </c>
      <c r="AF8" s="674" t="s">
        <v>80</v>
      </c>
      <c r="AG8" s="682">
        <f>IF('Key Drivers'!B20,'Sales Budget'!C34*'Key Drivers'!C20,0)</f>
        <v>0</v>
      </c>
      <c r="AH8" s="682">
        <f>AG8</f>
        <v>0</v>
      </c>
      <c r="AI8" s="682">
        <f t="shared" ref="AI8:AR9" si="3">AH8</f>
        <v>0</v>
      </c>
      <c r="AJ8" s="682">
        <f t="shared" si="3"/>
        <v>0</v>
      </c>
      <c r="AK8" s="682">
        <f t="shared" si="3"/>
        <v>0</v>
      </c>
      <c r="AL8" s="682">
        <f t="shared" si="3"/>
        <v>0</v>
      </c>
      <c r="AM8" s="682">
        <f t="shared" si="3"/>
        <v>0</v>
      </c>
      <c r="AN8" s="682">
        <f t="shared" si="3"/>
        <v>0</v>
      </c>
      <c r="AO8" s="682">
        <f t="shared" si="3"/>
        <v>0</v>
      </c>
      <c r="AP8" s="682">
        <f t="shared" si="3"/>
        <v>0</v>
      </c>
      <c r="AQ8" s="682">
        <f t="shared" si="3"/>
        <v>0</v>
      </c>
      <c r="AR8" s="682">
        <f t="shared" si="3"/>
        <v>0</v>
      </c>
      <c r="AS8" s="683">
        <f t="shared" ref="AS8:AS16" si="4">SUM(AG8:AR8)</f>
        <v>0</v>
      </c>
      <c r="AU8" s="674" t="s">
        <v>80</v>
      </c>
      <c r="AV8" s="682">
        <f>IF('Key Drivers'!B20,'Sales Budget'!C45*'Key Drivers'!C20,0)</f>
        <v>0</v>
      </c>
      <c r="AW8" s="682">
        <f>AV8</f>
        <v>0</v>
      </c>
      <c r="AX8" s="682">
        <f t="shared" ref="AX8:BG9" si="5">AW8</f>
        <v>0</v>
      </c>
      <c r="AY8" s="682">
        <f t="shared" si="5"/>
        <v>0</v>
      </c>
      <c r="AZ8" s="682">
        <f t="shared" si="5"/>
        <v>0</v>
      </c>
      <c r="BA8" s="682">
        <f t="shared" si="5"/>
        <v>0</v>
      </c>
      <c r="BB8" s="682">
        <f t="shared" si="5"/>
        <v>0</v>
      </c>
      <c r="BC8" s="682">
        <f t="shared" si="5"/>
        <v>0</v>
      </c>
      <c r="BD8" s="682">
        <f t="shared" si="5"/>
        <v>0</v>
      </c>
      <c r="BE8" s="682">
        <f t="shared" si="5"/>
        <v>0</v>
      </c>
      <c r="BF8" s="682">
        <f t="shared" si="5"/>
        <v>0</v>
      </c>
      <c r="BG8" s="682">
        <f t="shared" si="5"/>
        <v>0</v>
      </c>
      <c r="BH8" s="683">
        <f t="shared" ref="BH8:BH16" si="6">SUM(AV8:BG8)</f>
        <v>0</v>
      </c>
      <c r="BJ8" s="674" t="s">
        <v>80</v>
      </c>
      <c r="BK8" s="682">
        <f>IF('Key Drivers'!B20,'Sales Budget'!C56*'Key Drivers'!C20,0)</f>
        <v>0</v>
      </c>
      <c r="BL8" s="682">
        <f>BK8</f>
        <v>0</v>
      </c>
      <c r="BM8" s="682">
        <f>BL8</f>
        <v>0</v>
      </c>
      <c r="BN8" s="682">
        <f t="shared" ref="BN8:BV9" si="7">BM8</f>
        <v>0</v>
      </c>
      <c r="BO8" s="682">
        <f t="shared" si="7"/>
        <v>0</v>
      </c>
      <c r="BP8" s="682">
        <f t="shared" si="7"/>
        <v>0</v>
      </c>
      <c r="BQ8" s="682">
        <f t="shared" si="7"/>
        <v>0</v>
      </c>
      <c r="BR8" s="682">
        <f t="shared" si="7"/>
        <v>0</v>
      </c>
      <c r="BS8" s="682">
        <f t="shared" si="7"/>
        <v>0</v>
      </c>
      <c r="BT8" s="682">
        <f t="shared" si="7"/>
        <v>0</v>
      </c>
      <c r="BU8" s="682">
        <f t="shared" si="7"/>
        <v>0</v>
      </c>
      <c r="BV8" s="682">
        <f t="shared" si="7"/>
        <v>0</v>
      </c>
      <c r="BW8" s="683">
        <f t="shared" ref="BW8:BW16" si="8">SUM(BK8:BV8)</f>
        <v>0</v>
      </c>
    </row>
    <row r="9" spans="1:75">
      <c r="A9" s="658"/>
      <c r="B9" s="674" t="s">
        <v>81</v>
      </c>
      <c r="C9" s="684">
        <f>'Key Drivers'!B20</f>
        <v>0</v>
      </c>
      <c r="D9" s="684">
        <f>IF('Key Drivers'!$B$20,'Sales Budget'!C12*(1-'Key Drivers'!$C$20),0)</f>
        <v>0</v>
      </c>
      <c r="E9" s="684">
        <f>IF('Key Drivers'!$B$20,'Sales Budget'!D12*(1-'Key Drivers'!$C$20),0)</f>
        <v>0</v>
      </c>
      <c r="F9" s="684">
        <f>IF('Key Drivers'!$B$20,'Sales Budget'!E12*(1-'Key Drivers'!$C$20),0)</f>
        <v>0</v>
      </c>
      <c r="G9" s="684">
        <f>IF('Key Drivers'!$B$20,'Sales Budget'!F12*(1-'Key Drivers'!$C$20),0)</f>
        <v>0</v>
      </c>
      <c r="H9" s="684">
        <f>IF('Key Drivers'!$B$20,'Sales Budget'!G12*(1-'Key Drivers'!$C$20),0)</f>
        <v>0</v>
      </c>
      <c r="I9" s="684">
        <f>IF('Key Drivers'!$B$20,'Sales Budget'!H12*(1-'Key Drivers'!$C$20),0)</f>
        <v>0</v>
      </c>
      <c r="J9" s="684">
        <f>IF('Key Drivers'!$B$20,'Sales Budget'!I12*(1-'Key Drivers'!$C$20),0)</f>
        <v>0</v>
      </c>
      <c r="K9" s="684">
        <f>IF('Key Drivers'!$B$20,'Sales Budget'!J12*(1-'Key Drivers'!$C$20),0)</f>
        <v>0</v>
      </c>
      <c r="L9" s="684">
        <f>IF('Key Drivers'!$B$20,'Sales Budget'!K12*(1-'Key Drivers'!$C$20),0)</f>
        <v>0</v>
      </c>
      <c r="M9" s="684">
        <f>IF('Key Drivers'!$B$20,'Sales Budget'!L12*(1-'Key Drivers'!$C$20),0)</f>
        <v>0</v>
      </c>
      <c r="N9" s="684">
        <f>IF('Key Drivers'!$B$20,'Sales Budget'!M12*(1-'Key Drivers'!$C$20),0)</f>
        <v>0</v>
      </c>
      <c r="O9" s="681">
        <f>SUM(C9:N9)</f>
        <v>0</v>
      </c>
      <c r="P9" s="658"/>
      <c r="Q9" s="674" t="s">
        <v>81</v>
      </c>
      <c r="R9" s="685">
        <f>N9</f>
        <v>0</v>
      </c>
      <c r="S9" s="685">
        <f>IF('Key Drivers'!$B$20,'Sales Budget'!C23*(1-'Key Drivers'!$C$20),0)</f>
        <v>0</v>
      </c>
      <c r="T9" s="685">
        <f t="shared" ref="T9" si="9">S9</f>
        <v>0</v>
      </c>
      <c r="U9" s="685">
        <f t="shared" si="1"/>
        <v>0</v>
      </c>
      <c r="V9" s="685">
        <f t="shared" si="1"/>
        <v>0</v>
      </c>
      <c r="W9" s="685">
        <f t="shared" si="1"/>
        <v>0</v>
      </c>
      <c r="X9" s="685">
        <f t="shared" si="1"/>
        <v>0</v>
      </c>
      <c r="Y9" s="685">
        <f t="shared" si="1"/>
        <v>0</v>
      </c>
      <c r="Z9" s="685">
        <f t="shared" si="1"/>
        <v>0</v>
      </c>
      <c r="AA9" s="685">
        <f t="shared" si="1"/>
        <v>0</v>
      </c>
      <c r="AB9" s="685">
        <f t="shared" si="1"/>
        <v>0</v>
      </c>
      <c r="AC9" s="685">
        <f t="shared" si="1"/>
        <v>0</v>
      </c>
      <c r="AD9" s="683">
        <f t="shared" si="2"/>
        <v>0</v>
      </c>
      <c r="AF9" s="674" t="s">
        <v>81</v>
      </c>
      <c r="AG9" s="685">
        <f>AC9</f>
        <v>0</v>
      </c>
      <c r="AH9" s="685">
        <f>IF('Key Drivers'!$B$20,'Sales Budget'!C34*(1-'Key Drivers'!$C$20),0)</f>
        <v>0</v>
      </c>
      <c r="AI9" s="685">
        <f t="shared" si="3"/>
        <v>0</v>
      </c>
      <c r="AJ9" s="685">
        <f t="shared" si="3"/>
        <v>0</v>
      </c>
      <c r="AK9" s="685">
        <f t="shared" si="3"/>
        <v>0</v>
      </c>
      <c r="AL9" s="685">
        <f t="shared" si="3"/>
        <v>0</v>
      </c>
      <c r="AM9" s="685">
        <f t="shared" si="3"/>
        <v>0</v>
      </c>
      <c r="AN9" s="685">
        <f t="shared" si="3"/>
        <v>0</v>
      </c>
      <c r="AO9" s="685">
        <f t="shared" si="3"/>
        <v>0</v>
      </c>
      <c r="AP9" s="685">
        <f t="shared" si="3"/>
        <v>0</v>
      </c>
      <c r="AQ9" s="685">
        <f t="shared" si="3"/>
        <v>0</v>
      </c>
      <c r="AR9" s="685">
        <f t="shared" si="3"/>
        <v>0</v>
      </c>
      <c r="AS9" s="683">
        <f t="shared" si="4"/>
        <v>0</v>
      </c>
      <c r="AU9" s="674" t="s">
        <v>81</v>
      </c>
      <c r="AV9" s="685">
        <f>AR9</f>
        <v>0</v>
      </c>
      <c r="AW9" s="685">
        <f>IF('Key Drivers'!$B$20,'Sales Budget'!C45*(1-'Key Drivers'!$C$20),0)</f>
        <v>0</v>
      </c>
      <c r="AX9" s="685">
        <f>AW9</f>
        <v>0</v>
      </c>
      <c r="AY9" s="685">
        <f t="shared" si="5"/>
        <v>0</v>
      </c>
      <c r="AZ9" s="685">
        <f t="shared" si="5"/>
        <v>0</v>
      </c>
      <c r="BA9" s="685">
        <f t="shared" si="5"/>
        <v>0</v>
      </c>
      <c r="BB9" s="685">
        <f t="shared" si="5"/>
        <v>0</v>
      </c>
      <c r="BC9" s="685">
        <f t="shared" si="5"/>
        <v>0</v>
      </c>
      <c r="BD9" s="685">
        <f t="shared" si="5"/>
        <v>0</v>
      </c>
      <c r="BE9" s="685">
        <f t="shared" si="5"/>
        <v>0</v>
      </c>
      <c r="BF9" s="685">
        <f t="shared" si="5"/>
        <v>0</v>
      </c>
      <c r="BG9" s="685">
        <f t="shared" si="5"/>
        <v>0</v>
      </c>
      <c r="BH9" s="683">
        <f t="shared" si="6"/>
        <v>0</v>
      </c>
      <c r="BJ9" s="674" t="s">
        <v>81</v>
      </c>
      <c r="BK9" s="685">
        <f>BG9</f>
        <v>0</v>
      </c>
      <c r="BL9" s="685">
        <f>IF('Key Drivers'!$B$20,'Sales Budget'!C56*(1-'Key Drivers'!$C$20),0)</f>
        <v>0</v>
      </c>
      <c r="BM9" s="685">
        <f>BL9</f>
        <v>0</v>
      </c>
      <c r="BN9" s="685">
        <f t="shared" si="7"/>
        <v>0</v>
      </c>
      <c r="BO9" s="685">
        <f t="shared" si="7"/>
        <v>0</v>
      </c>
      <c r="BP9" s="685">
        <f t="shared" si="7"/>
        <v>0</v>
      </c>
      <c r="BQ9" s="685">
        <f t="shared" si="7"/>
        <v>0</v>
      </c>
      <c r="BR9" s="685">
        <f t="shared" si="7"/>
        <v>0</v>
      </c>
      <c r="BS9" s="685">
        <f t="shared" si="7"/>
        <v>0</v>
      </c>
      <c r="BT9" s="685">
        <f t="shared" si="7"/>
        <v>0</v>
      </c>
      <c r="BU9" s="685">
        <f t="shared" si="7"/>
        <v>0</v>
      </c>
      <c r="BV9" s="685">
        <f t="shared" si="7"/>
        <v>0</v>
      </c>
      <c r="BW9" s="683">
        <f t="shared" si="8"/>
        <v>0</v>
      </c>
    </row>
    <row r="10" spans="1:75">
      <c r="A10" s="658"/>
      <c r="B10" s="674" t="s">
        <v>79</v>
      </c>
      <c r="C10" s="684">
        <f>IF('Key Drivers'!$B$20,0,'Sales Budget'!C12)*0</f>
        <v>0</v>
      </c>
      <c r="D10" s="684">
        <f>IF('Key Drivers'!$B$20,0,'Sales Budget'!D12)*0</f>
        <v>0</v>
      </c>
      <c r="E10" s="684">
        <f>IF('Key Drivers'!$B$20,0,'Sales Budget'!E12)*0</f>
        <v>0</v>
      </c>
      <c r="F10" s="684">
        <f>IF('Key Drivers'!$B$20,0,'Sales Budget'!F12)*0</f>
        <v>0</v>
      </c>
      <c r="G10" s="684">
        <f>IF('Key Drivers'!$B$20,0,'Sales Budget'!G12)*0</f>
        <v>0</v>
      </c>
      <c r="H10" s="684">
        <f>IF('Key Drivers'!$B$20,0,'Sales Budget'!H12)*0</f>
        <v>0</v>
      </c>
      <c r="I10" s="684">
        <f>IF('Key Drivers'!$B$20,0,'Sales Budget'!I12)*0</f>
        <v>0</v>
      </c>
      <c r="J10" s="684">
        <f>IF('Key Drivers'!$B$20,0,'Sales Budget'!J12)*0</f>
        <v>0</v>
      </c>
      <c r="K10" s="684">
        <f>IF('Key Drivers'!$B$20,0,'Sales Budget'!K12)*0</f>
        <v>0</v>
      </c>
      <c r="L10" s="684">
        <f>IF('Key Drivers'!$B$20,0,'Sales Budget'!L12)*0</f>
        <v>0</v>
      </c>
      <c r="M10" s="684">
        <f>IF('Key Drivers'!$B$20,0,'Sales Budget'!M12)*0</f>
        <v>0</v>
      </c>
      <c r="N10" s="684">
        <f>IF('Key Drivers'!$B$20,0,'Sales Budget'!N12)*0</f>
        <v>0</v>
      </c>
      <c r="O10" s="681">
        <f t="shared" ref="O10:O16" si="10">SUM(C10:N10)</f>
        <v>0</v>
      </c>
      <c r="P10" s="658"/>
      <c r="Q10" s="674" t="s">
        <v>79</v>
      </c>
      <c r="R10" s="685">
        <f>IF('Key Drivers'!$B$20,0,'Sales Budget'!C23)</f>
        <v>0</v>
      </c>
      <c r="S10" s="685">
        <f>IF('Key Drivers'!$B$20,0,'Sales Budget'!D23)</f>
        <v>0</v>
      </c>
      <c r="T10" s="685">
        <f>IF('Key Drivers'!$B$20,0,'Sales Budget'!E23)</f>
        <v>0</v>
      </c>
      <c r="U10" s="685">
        <f>IF('Key Drivers'!$B$20,0,'Sales Budget'!F23)</f>
        <v>0</v>
      </c>
      <c r="V10" s="685">
        <f>IF('Key Drivers'!$B$20,0,'Sales Budget'!G23)</f>
        <v>0</v>
      </c>
      <c r="W10" s="685">
        <f>IF('Key Drivers'!$B$20,0,'Sales Budget'!H23)</f>
        <v>0</v>
      </c>
      <c r="X10" s="685">
        <f>IF('Key Drivers'!$B$20,0,'Sales Budget'!I23)</f>
        <v>0</v>
      </c>
      <c r="Y10" s="685">
        <f>IF('Key Drivers'!$B$20,0,'Sales Budget'!J23)</f>
        <v>0</v>
      </c>
      <c r="Z10" s="685">
        <f>IF('Key Drivers'!$B$20,0,'Sales Budget'!K23)</f>
        <v>0</v>
      </c>
      <c r="AA10" s="685">
        <f>IF('Key Drivers'!$B$20,0,'Sales Budget'!L23)</f>
        <v>0</v>
      </c>
      <c r="AB10" s="685">
        <f>IF('Key Drivers'!$B$20,0,'Sales Budget'!M23)</f>
        <v>0</v>
      </c>
      <c r="AC10" s="685">
        <f>IF('Key Drivers'!$B$20,0,'Sales Budget'!N23)</f>
        <v>0</v>
      </c>
      <c r="AD10" s="683">
        <f t="shared" si="2"/>
        <v>0</v>
      </c>
      <c r="AF10" s="674" t="s">
        <v>79</v>
      </c>
      <c r="AG10" s="685">
        <f>IF('Key Drivers'!$B$20,0,'Sales Budget'!C34)</f>
        <v>0</v>
      </c>
      <c r="AH10" s="685">
        <f>IF('Key Drivers'!$B$20,0,'Sales Budget'!D34)</f>
        <v>0</v>
      </c>
      <c r="AI10" s="685">
        <f>IF('Key Drivers'!$B$20,0,'Sales Budget'!E34)</f>
        <v>0</v>
      </c>
      <c r="AJ10" s="685">
        <f>IF('Key Drivers'!$B$20,0,'Sales Budget'!F34)</f>
        <v>0</v>
      </c>
      <c r="AK10" s="685">
        <f>IF('Key Drivers'!$B$20,0,'Sales Budget'!G34)</f>
        <v>0</v>
      </c>
      <c r="AL10" s="685">
        <f>IF('Key Drivers'!$B$20,0,'Sales Budget'!H34)</f>
        <v>0</v>
      </c>
      <c r="AM10" s="685">
        <f>IF('Key Drivers'!$B$20,0,'Sales Budget'!I34)</f>
        <v>0</v>
      </c>
      <c r="AN10" s="685">
        <f>IF('Key Drivers'!$B$20,0,'Sales Budget'!J34)</f>
        <v>0</v>
      </c>
      <c r="AO10" s="685">
        <f>IF('Key Drivers'!$B$20,0,'Sales Budget'!K34)</f>
        <v>0</v>
      </c>
      <c r="AP10" s="685">
        <f>IF('Key Drivers'!$B$20,0,'Sales Budget'!L34)</f>
        <v>0</v>
      </c>
      <c r="AQ10" s="685">
        <f>IF('Key Drivers'!$B$20,0,'Sales Budget'!M34)</f>
        <v>0</v>
      </c>
      <c r="AR10" s="685">
        <f>IF('Key Drivers'!$B$20,0,'Sales Budget'!N34)</f>
        <v>0</v>
      </c>
      <c r="AS10" s="683">
        <f t="shared" si="4"/>
        <v>0</v>
      </c>
      <c r="AU10" s="674" t="s">
        <v>79</v>
      </c>
      <c r="AV10" s="685">
        <f>IF('Key Drivers'!$B$20,0,'Sales Budget'!C45)</f>
        <v>0</v>
      </c>
      <c r="AW10" s="685">
        <f>IF('Key Drivers'!$B$20,0,'Sales Budget'!D45)</f>
        <v>0</v>
      </c>
      <c r="AX10" s="685">
        <f>IF('Key Drivers'!$B$20,0,'Sales Budget'!E45)</f>
        <v>0</v>
      </c>
      <c r="AY10" s="685">
        <f>IF('Key Drivers'!$B$20,0,'Sales Budget'!F45)</f>
        <v>0</v>
      </c>
      <c r="AZ10" s="685">
        <f>IF('Key Drivers'!$B$20,0,'Sales Budget'!G45)</f>
        <v>0</v>
      </c>
      <c r="BA10" s="685">
        <f>IF('Key Drivers'!$B$20,0,'Sales Budget'!H45)</f>
        <v>0</v>
      </c>
      <c r="BB10" s="685">
        <f>IF('Key Drivers'!$B$20,0,'Sales Budget'!I45)</f>
        <v>0</v>
      </c>
      <c r="BC10" s="685">
        <f>IF('Key Drivers'!$B$20,0,'Sales Budget'!J45)</f>
        <v>0</v>
      </c>
      <c r="BD10" s="685">
        <f>IF('Key Drivers'!$B$20,0,'Sales Budget'!K45)</f>
        <v>0</v>
      </c>
      <c r="BE10" s="685">
        <f>IF('Key Drivers'!$B$20,0,'Sales Budget'!L45)</f>
        <v>0</v>
      </c>
      <c r="BF10" s="685">
        <f>IF('Key Drivers'!$B$20,0,'Sales Budget'!M45)</f>
        <v>0</v>
      </c>
      <c r="BG10" s="685">
        <f>IF('Key Drivers'!$B$20,0,'Sales Budget'!N45)</f>
        <v>0</v>
      </c>
      <c r="BH10" s="683">
        <f t="shared" si="6"/>
        <v>0</v>
      </c>
      <c r="BJ10" s="674" t="s">
        <v>79</v>
      </c>
      <c r="BK10" s="685">
        <f>IF('Key Drivers'!$B$20,0,'Sales Budget'!C56)</f>
        <v>0</v>
      </c>
      <c r="BL10" s="685">
        <f>IF('Key Drivers'!$B$20,0,'Sales Budget'!D56)</f>
        <v>0</v>
      </c>
      <c r="BM10" s="685">
        <f>IF('Key Drivers'!$B$20,0,'Sales Budget'!E56)</f>
        <v>0</v>
      </c>
      <c r="BN10" s="685">
        <f>IF('Key Drivers'!$B$20,0,'Sales Budget'!F56)</f>
        <v>0</v>
      </c>
      <c r="BO10" s="685">
        <f>IF('Key Drivers'!$B$20,0,'Sales Budget'!G56)</f>
        <v>0</v>
      </c>
      <c r="BP10" s="685">
        <f>IF('Key Drivers'!$B$20,0,'Sales Budget'!H56)</f>
        <v>0</v>
      </c>
      <c r="BQ10" s="685">
        <f>IF('Key Drivers'!$B$20,0,'Sales Budget'!I56)</f>
        <v>0</v>
      </c>
      <c r="BR10" s="685">
        <f>IF('Key Drivers'!$B$20,0,'Sales Budget'!J56)</f>
        <v>0</v>
      </c>
      <c r="BS10" s="685">
        <f>IF('Key Drivers'!$B$20,0,'Sales Budget'!K56)</f>
        <v>0</v>
      </c>
      <c r="BT10" s="685">
        <f>IF('Key Drivers'!$B$20,0,'Sales Budget'!L56)</f>
        <v>0</v>
      </c>
      <c r="BU10" s="685">
        <f>IF('Key Drivers'!$B$20,0,'Sales Budget'!M56)</f>
        <v>0</v>
      </c>
      <c r="BV10" s="685">
        <f>IF('Key Drivers'!$B$20,0,'Sales Budget'!N56)</f>
        <v>0</v>
      </c>
      <c r="BW10" s="683">
        <f t="shared" si="8"/>
        <v>0</v>
      </c>
    </row>
    <row r="11" spans="1:75">
      <c r="A11" s="658"/>
      <c r="B11" s="674" t="s">
        <v>83</v>
      </c>
      <c r="C11" s="684">
        <f>'Key Drivers'!B22</f>
        <v>0</v>
      </c>
      <c r="D11" s="684"/>
      <c r="E11" s="684"/>
      <c r="F11" s="684"/>
      <c r="G11" s="684"/>
      <c r="H11" s="684"/>
      <c r="I11" s="684"/>
      <c r="J11" s="684"/>
      <c r="K11" s="684"/>
      <c r="L11" s="684"/>
      <c r="M11" s="684"/>
      <c r="N11" s="684"/>
      <c r="O11" s="681">
        <f t="shared" si="10"/>
        <v>0</v>
      </c>
      <c r="P11" s="658"/>
      <c r="Q11" s="674" t="s">
        <v>83</v>
      </c>
      <c r="R11" s="685"/>
      <c r="S11" s="685"/>
      <c r="T11" s="685"/>
      <c r="U11" s="685"/>
      <c r="V11" s="685"/>
      <c r="W11" s="685"/>
      <c r="X11" s="685"/>
      <c r="Y11" s="685"/>
      <c r="Z11" s="685"/>
      <c r="AA11" s="685"/>
      <c r="AB11" s="685"/>
      <c r="AC11" s="685"/>
      <c r="AD11" s="683">
        <f t="shared" si="2"/>
        <v>0</v>
      </c>
      <c r="AF11" s="674" t="s">
        <v>83</v>
      </c>
      <c r="AG11" s="685"/>
      <c r="AH11" s="685"/>
      <c r="AI11" s="685"/>
      <c r="AJ11" s="685"/>
      <c r="AK11" s="685"/>
      <c r="AL11" s="685"/>
      <c r="AM11" s="685"/>
      <c r="AN11" s="685"/>
      <c r="AO11" s="685"/>
      <c r="AP11" s="685"/>
      <c r="AQ11" s="685"/>
      <c r="AR11" s="685"/>
      <c r="AS11" s="683">
        <f t="shared" si="4"/>
        <v>0</v>
      </c>
      <c r="AU11" s="674" t="s">
        <v>83</v>
      </c>
      <c r="AV11" s="685"/>
      <c r="AW11" s="685"/>
      <c r="AX11" s="685"/>
      <c r="AY11" s="685"/>
      <c r="AZ11" s="685"/>
      <c r="BA11" s="685"/>
      <c r="BB11" s="685"/>
      <c r="BC11" s="685"/>
      <c r="BD11" s="685"/>
      <c r="BE11" s="685"/>
      <c r="BF11" s="685"/>
      <c r="BG11" s="685"/>
      <c r="BH11" s="683">
        <f t="shared" si="6"/>
        <v>0</v>
      </c>
      <c r="BJ11" s="674" t="s">
        <v>83</v>
      </c>
      <c r="BK11" s="685"/>
      <c r="BL11" s="685"/>
      <c r="BM11" s="685"/>
      <c r="BN11" s="685"/>
      <c r="BO11" s="685"/>
      <c r="BP11" s="685"/>
      <c r="BQ11" s="685"/>
      <c r="BR11" s="685"/>
      <c r="BS11" s="685"/>
      <c r="BT11" s="685"/>
      <c r="BU11" s="685"/>
      <c r="BV11" s="685"/>
      <c r="BW11" s="683">
        <f t="shared" si="8"/>
        <v>0</v>
      </c>
    </row>
    <row r="12" spans="1:75">
      <c r="A12" s="658"/>
      <c r="B12" s="674" t="s">
        <v>84</v>
      </c>
      <c r="C12" s="684">
        <f>'Key Drivers'!B21</f>
        <v>0</v>
      </c>
      <c r="D12" s="684"/>
      <c r="E12" s="684"/>
      <c r="F12" s="684"/>
      <c r="G12" s="684"/>
      <c r="H12" s="684"/>
      <c r="I12" s="684"/>
      <c r="J12" s="684"/>
      <c r="K12" s="684"/>
      <c r="L12" s="684"/>
      <c r="M12" s="684"/>
      <c r="N12" s="684"/>
      <c r="O12" s="681">
        <f t="shared" si="10"/>
        <v>0</v>
      </c>
      <c r="P12" s="658"/>
      <c r="Q12" s="674" t="s">
        <v>84</v>
      </c>
      <c r="R12" s="685"/>
      <c r="S12" s="685"/>
      <c r="T12" s="685"/>
      <c r="U12" s="685"/>
      <c r="V12" s="685"/>
      <c r="W12" s="685"/>
      <c r="X12" s="685"/>
      <c r="Y12" s="685"/>
      <c r="Z12" s="685"/>
      <c r="AA12" s="685"/>
      <c r="AB12" s="685"/>
      <c r="AC12" s="685"/>
      <c r="AD12" s="683">
        <f t="shared" si="2"/>
        <v>0</v>
      </c>
      <c r="AF12" s="674" t="s">
        <v>84</v>
      </c>
      <c r="AG12" s="685"/>
      <c r="AH12" s="685"/>
      <c r="AI12" s="685"/>
      <c r="AJ12" s="685"/>
      <c r="AK12" s="685"/>
      <c r="AL12" s="685"/>
      <c r="AM12" s="685"/>
      <c r="AN12" s="685"/>
      <c r="AO12" s="685"/>
      <c r="AP12" s="685"/>
      <c r="AQ12" s="685"/>
      <c r="AR12" s="685"/>
      <c r="AS12" s="683">
        <f t="shared" si="4"/>
        <v>0</v>
      </c>
      <c r="AU12" s="674" t="s">
        <v>84</v>
      </c>
      <c r="AV12" s="685"/>
      <c r="AW12" s="685"/>
      <c r="AX12" s="685"/>
      <c r="AY12" s="685"/>
      <c r="AZ12" s="685"/>
      <c r="BA12" s="685"/>
      <c r="BB12" s="685"/>
      <c r="BC12" s="685"/>
      <c r="BD12" s="685"/>
      <c r="BE12" s="685"/>
      <c r="BF12" s="685"/>
      <c r="BG12" s="685"/>
      <c r="BH12" s="683">
        <f t="shared" si="6"/>
        <v>0</v>
      </c>
      <c r="BJ12" s="674" t="s">
        <v>84</v>
      </c>
      <c r="BK12" s="685"/>
      <c r="BL12" s="685"/>
      <c r="BM12" s="685"/>
      <c r="BN12" s="685"/>
      <c r="BO12" s="685"/>
      <c r="BP12" s="685"/>
      <c r="BQ12" s="685"/>
      <c r="BR12" s="685"/>
      <c r="BS12" s="685"/>
      <c r="BT12" s="685"/>
      <c r="BU12" s="685"/>
      <c r="BV12" s="685"/>
      <c r="BW12" s="683">
        <f t="shared" si="8"/>
        <v>0</v>
      </c>
    </row>
    <row r="13" spans="1:75">
      <c r="A13" s="658"/>
      <c r="B13" s="674" t="s">
        <v>67</v>
      </c>
      <c r="C13" s="686">
        <f>'Key Drivers'!B24+'Key Drivers'!B25+'Key Drivers'!B28</f>
        <v>0</v>
      </c>
      <c r="D13" s="686"/>
      <c r="E13" s="686"/>
      <c r="F13" s="686"/>
      <c r="G13" s="686"/>
      <c r="H13" s="686"/>
      <c r="I13" s="686"/>
      <c r="J13" s="686"/>
      <c r="K13" s="686"/>
      <c r="L13" s="686"/>
      <c r="M13" s="686"/>
      <c r="N13" s="686"/>
      <c r="O13" s="681">
        <f t="shared" si="10"/>
        <v>0</v>
      </c>
      <c r="P13" s="658"/>
      <c r="Q13" s="674" t="s">
        <v>67</v>
      </c>
      <c r="R13" s="687"/>
      <c r="S13" s="687"/>
      <c r="T13" s="687"/>
      <c r="U13" s="687"/>
      <c r="V13" s="687"/>
      <c r="W13" s="687"/>
      <c r="X13" s="687"/>
      <c r="Y13" s="687"/>
      <c r="Z13" s="687"/>
      <c r="AA13" s="687"/>
      <c r="AB13" s="687"/>
      <c r="AC13" s="687"/>
      <c r="AD13" s="683">
        <f t="shared" si="2"/>
        <v>0</v>
      </c>
      <c r="AF13" s="674" t="s">
        <v>67</v>
      </c>
      <c r="AG13" s="687"/>
      <c r="AH13" s="687"/>
      <c r="AI13" s="687"/>
      <c r="AJ13" s="687"/>
      <c r="AK13" s="687"/>
      <c r="AL13" s="687"/>
      <c r="AM13" s="687"/>
      <c r="AN13" s="687"/>
      <c r="AO13" s="687"/>
      <c r="AP13" s="687"/>
      <c r="AQ13" s="687"/>
      <c r="AR13" s="687"/>
      <c r="AS13" s="683">
        <f t="shared" si="4"/>
        <v>0</v>
      </c>
      <c r="AU13" s="674" t="s">
        <v>67</v>
      </c>
      <c r="AV13" s="687"/>
      <c r="AW13" s="687"/>
      <c r="AX13" s="687"/>
      <c r="AY13" s="687"/>
      <c r="AZ13" s="687"/>
      <c r="BA13" s="687"/>
      <c r="BB13" s="687"/>
      <c r="BC13" s="687"/>
      <c r="BD13" s="687"/>
      <c r="BE13" s="687"/>
      <c r="BF13" s="687"/>
      <c r="BG13" s="687"/>
      <c r="BH13" s="683">
        <f t="shared" si="6"/>
        <v>0</v>
      </c>
      <c r="BJ13" s="674" t="s">
        <v>67</v>
      </c>
      <c r="BK13" s="687"/>
      <c r="BL13" s="687"/>
      <c r="BM13" s="687"/>
      <c r="BN13" s="687"/>
      <c r="BO13" s="687"/>
      <c r="BP13" s="687"/>
      <c r="BQ13" s="687"/>
      <c r="BR13" s="687"/>
      <c r="BS13" s="687"/>
      <c r="BT13" s="687"/>
      <c r="BU13" s="687"/>
      <c r="BV13" s="687"/>
      <c r="BW13" s="683">
        <f t="shared" si="8"/>
        <v>0</v>
      </c>
    </row>
    <row r="14" spans="1:75">
      <c r="A14" s="658"/>
      <c r="B14" s="674" t="s">
        <v>284</v>
      </c>
      <c r="C14" s="686">
        <f>'Key Drivers'!B23+'Key Drivers'!B27</f>
        <v>0</v>
      </c>
      <c r="D14" s="686"/>
      <c r="E14" s="686"/>
      <c r="F14" s="686"/>
      <c r="G14" s="686"/>
      <c r="H14" s="686"/>
      <c r="I14" s="686"/>
      <c r="J14" s="686"/>
      <c r="K14" s="686"/>
      <c r="L14" s="686"/>
      <c r="M14" s="686"/>
      <c r="N14" s="686"/>
      <c r="O14" s="681">
        <f t="shared" si="10"/>
        <v>0</v>
      </c>
      <c r="P14" s="658"/>
      <c r="Q14" s="674" t="s">
        <v>284</v>
      </c>
      <c r="R14" s="687"/>
      <c r="S14" s="687"/>
      <c r="T14" s="687"/>
      <c r="U14" s="687"/>
      <c r="V14" s="687"/>
      <c r="W14" s="687"/>
      <c r="X14" s="687"/>
      <c r="Y14" s="687"/>
      <c r="Z14" s="687"/>
      <c r="AA14" s="687"/>
      <c r="AB14" s="687"/>
      <c r="AC14" s="687"/>
      <c r="AD14" s="683">
        <f t="shared" si="2"/>
        <v>0</v>
      </c>
      <c r="AF14" s="674" t="s">
        <v>284</v>
      </c>
      <c r="AG14" s="687"/>
      <c r="AH14" s="687"/>
      <c r="AI14" s="687"/>
      <c r="AJ14" s="687"/>
      <c r="AK14" s="687"/>
      <c r="AL14" s="687"/>
      <c r="AM14" s="687"/>
      <c r="AN14" s="687"/>
      <c r="AO14" s="687"/>
      <c r="AP14" s="687"/>
      <c r="AQ14" s="687"/>
      <c r="AR14" s="687"/>
      <c r="AS14" s="683">
        <f t="shared" si="4"/>
        <v>0</v>
      </c>
      <c r="AU14" s="674" t="s">
        <v>284</v>
      </c>
      <c r="AV14" s="687"/>
      <c r="AW14" s="687"/>
      <c r="AX14" s="687"/>
      <c r="AY14" s="687"/>
      <c r="AZ14" s="687"/>
      <c r="BA14" s="687"/>
      <c r="BB14" s="687"/>
      <c r="BC14" s="687"/>
      <c r="BD14" s="687"/>
      <c r="BE14" s="687"/>
      <c r="BF14" s="687"/>
      <c r="BG14" s="687"/>
      <c r="BH14" s="683">
        <f t="shared" si="6"/>
        <v>0</v>
      </c>
      <c r="BJ14" s="674" t="s">
        <v>284</v>
      </c>
      <c r="BK14" s="687"/>
      <c r="BL14" s="687"/>
      <c r="BM14" s="687"/>
      <c r="BN14" s="687"/>
      <c r="BO14" s="687"/>
      <c r="BP14" s="687"/>
      <c r="BQ14" s="687"/>
      <c r="BR14" s="687"/>
      <c r="BS14" s="687"/>
      <c r="BT14" s="687"/>
      <c r="BU14" s="687"/>
      <c r="BV14" s="687"/>
      <c r="BW14" s="683">
        <f t="shared" si="8"/>
        <v>0</v>
      </c>
    </row>
    <row r="15" spans="1:75" ht="12.75" thickBot="1">
      <c r="A15" s="658"/>
      <c r="B15" s="688" t="s">
        <v>282</v>
      </c>
      <c r="C15" s="686">
        <f>'Key Drivers'!B26</f>
        <v>0</v>
      </c>
      <c r="D15" s="686"/>
      <c r="E15" s="686"/>
      <c r="F15" s="686"/>
      <c r="G15" s="686"/>
      <c r="H15" s="686"/>
      <c r="I15" s="686"/>
      <c r="J15" s="686"/>
      <c r="K15" s="686"/>
      <c r="L15" s="686"/>
      <c r="M15" s="686"/>
      <c r="N15" s="686"/>
      <c r="O15" s="681">
        <f t="shared" si="10"/>
        <v>0</v>
      </c>
      <c r="P15" s="658"/>
      <c r="Q15" s="688" t="s">
        <v>282</v>
      </c>
      <c r="R15" s="687"/>
      <c r="S15" s="687"/>
      <c r="T15" s="687"/>
      <c r="U15" s="687"/>
      <c r="V15" s="687"/>
      <c r="W15" s="687">
        <v>0</v>
      </c>
      <c r="X15" s="687"/>
      <c r="Y15" s="687"/>
      <c r="Z15" s="687"/>
      <c r="AA15" s="687"/>
      <c r="AB15" s="687"/>
      <c r="AC15" s="687"/>
      <c r="AD15" s="683">
        <f t="shared" si="2"/>
        <v>0</v>
      </c>
      <c r="AF15" s="688" t="s">
        <v>282</v>
      </c>
      <c r="AG15" s="687"/>
      <c r="AH15" s="687"/>
      <c r="AI15" s="687"/>
      <c r="AJ15" s="687"/>
      <c r="AK15" s="687"/>
      <c r="AL15" s="687"/>
      <c r="AM15" s="687"/>
      <c r="AN15" s="687"/>
      <c r="AO15" s="687"/>
      <c r="AP15" s="687"/>
      <c r="AQ15" s="687"/>
      <c r="AR15" s="687"/>
      <c r="AS15" s="683">
        <f t="shared" si="4"/>
        <v>0</v>
      </c>
      <c r="AU15" s="688" t="s">
        <v>282</v>
      </c>
      <c r="AV15" s="687"/>
      <c r="AW15" s="687"/>
      <c r="AX15" s="687"/>
      <c r="AY15" s="687"/>
      <c r="AZ15" s="687"/>
      <c r="BA15" s="687"/>
      <c r="BB15" s="687"/>
      <c r="BC15" s="687"/>
      <c r="BD15" s="687"/>
      <c r="BE15" s="687"/>
      <c r="BF15" s="687"/>
      <c r="BG15" s="687"/>
      <c r="BH15" s="683">
        <f t="shared" si="6"/>
        <v>0</v>
      </c>
      <c r="BJ15" s="688" t="s">
        <v>282</v>
      </c>
      <c r="BK15" s="687"/>
      <c r="BL15" s="687"/>
      <c r="BM15" s="687"/>
      <c r="BN15" s="687"/>
      <c r="BO15" s="687"/>
      <c r="BP15" s="687"/>
      <c r="BQ15" s="687"/>
      <c r="BR15" s="687"/>
      <c r="BS15" s="687"/>
      <c r="BT15" s="687"/>
      <c r="BU15" s="687"/>
      <c r="BV15" s="687"/>
      <c r="BW15" s="683">
        <f t="shared" si="8"/>
        <v>0</v>
      </c>
    </row>
    <row r="16" spans="1:75" ht="12.75" thickBot="1">
      <c r="A16" s="658"/>
      <c r="B16" s="689" t="s">
        <v>20</v>
      </c>
      <c r="C16" s="690">
        <f t="shared" ref="C16:N16" si="11">SUM(C8:C15)</f>
        <v>0</v>
      </c>
      <c r="D16" s="690">
        <f t="shared" si="11"/>
        <v>0</v>
      </c>
      <c r="E16" s="690">
        <f t="shared" si="11"/>
        <v>0</v>
      </c>
      <c r="F16" s="690">
        <f t="shared" si="11"/>
        <v>0</v>
      </c>
      <c r="G16" s="690">
        <f t="shared" si="11"/>
        <v>0</v>
      </c>
      <c r="H16" s="690">
        <f t="shared" si="11"/>
        <v>0</v>
      </c>
      <c r="I16" s="690">
        <f t="shared" si="11"/>
        <v>0</v>
      </c>
      <c r="J16" s="690">
        <f t="shared" si="11"/>
        <v>0</v>
      </c>
      <c r="K16" s="690">
        <f t="shared" si="11"/>
        <v>0</v>
      </c>
      <c r="L16" s="690">
        <f t="shared" si="11"/>
        <v>0</v>
      </c>
      <c r="M16" s="690">
        <f t="shared" si="11"/>
        <v>0</v>
      </c>
      <c r="N16" s="690">
        <f t="shared" si="11"/>
        <v>0</v>
      </c>
      <c r="O16" s="690">
        <f t="shared" si="10"/>
        <v>0</v>
      </c>
      <c r="P16" s="658"/>
      <c r="Q16" s="689" t="s">
        <v>20</v>
      </c>
      <c r="R16" s="691">
        <f t="shared" ref="R16:AC16" si="12">SUM(R8:R15)</f>
        <v>0</v>
      </c>
      <c r="S16" s="691">
        <f t="shared" si="12"/>
        <v>0</v>
      </c>
      <c r="T16" s="691">
        <f t="shared" si="12"/>
        <v>0</v>
      </c>
      <c r="U16" s="691">
        <f t="shared" si="12"/>
        <v>0</v>
      </c>
      <c r="V16" s="691">
        <f t="shared" si="12"/>
        <v>0</v>
      </c>
      <c r="W16" s="691">
        <f t="shared" si="12"/>
        <v>0</v>
      </c>
      <c r="X16" s="691">
        <f t="shared" si="12"/>
        <v>0</v>
      </c>
      <c r="Y16" s="691">
        <f t="shared" si="12"/>
        <v>0</v>
      </c>
      <c r="Z16" s="691">
        <f t="shared" si="12"/>
        <v>0</v>
      </c>
      <c r="AA16" s="691">
        <f t="shared" si="12"/>
        <v>0</v>
      </c>
      <c r="AB16" s="691">
        <f t="shared" si="12"/>
        <v>0</v>
      </c>
      <c r="AC16" s="691">
        <f t="shared" si="12"/>
        <v>0</v>
      </c>
      <c r="AD16" s="691">
        <f t="shared" si="2"/>
        <v>0</v>
      </c>
      <c r="AF16" s="689" t="s">
        <v>20</v>
      </c>
      <c r="AG16" s="691">
        <f t="shared" ref="AG16:AR16" si="13">SUM(AG8:AG15)</f>
        <v>0</v>
      </c>
      <c r="AH16" s="691">
        <f t="shared" si="13"/>
        <v>0</v>
      </c>
      <c r="AI16" s="691">
        <f t="shared" si="13"/>
        <v>0</v>
      </c>
      <c r="AJ16" s="691">
        <f t="shared" si="13"/>
        <v>0</v>
      </c>
      <c r="AK16" s="691">
        <f t="shared" si="13"/>
        <v>0</v>
      </c>
      <c r="AL16" s="691">
        <f t="shared" si="13"/>
        <v>0</v>
      </c>
      <c r="AM16" s="691">
        <f t="shared" si="13"/>
        <v>0</v>
      </c>
      <c r="AN16" s="691">
        <f t="shared" si="13"/>
        <v>0</v>
      </c>
      <c r="AO16" s="691">
        <f t="shared" si="13"/>
        <v>0</v>
      </c>
      <c r="AP16" s="691">
        <f t="shared" si="13"/>
        <v>0</v>
      </c>
      <c r="AQ16" s="691">
        <f t="shared" si="13"/>
        <v>0</v>
      </c>
      <c r="AR16" s="691">
        <f t="shared" si="13"/>
        <v>0</v>
      </c>
      <c r="AS16" s="691">
        <f t="shared" si="4"/>
        <v>0</v>
      </c>
      <c r="AU16" s="689" t="s">
        <v>20</v>
      </c>
      <c r="AV16" s="691">
        <f t="shared" ref="AV16:BG16" si="14">SUM(AV8:AV15)</f>
        <v>0</v>
      </c>
      <c r="AW16" s="691">
        <f t="shared" si="14"/>
        <v>0</v>
      </c>
      <c r="AX16" s="691">
        <f t="shared" si="14"/>
        <v>0</v>
      </c>
      <c r="AY16" s="691">
        <f t="shared" si="14"/>
        <v>0</v>
      </c>
      <c r="AZ16" s="691">
        <f t="shared" si="14"/>
        <v>0</v>
      </c>
      <c r="BA16" s="691">
        <f t="shared" si="14"/>
        <v>0</v>
      </c>
      <c r="BB16" s="691">
        <f t="shared" si="14"/>
        <v>0</v>
      </c>
      <c r="BC16" s="691">
        <f t="shared" si="14"/>
        <v>0</v>
      </c>
      <c r="BD16" s="691">
        <f t="shared" si="14"/>
        <v>0</v>
      </c>
      <c r="BE16" s="691">
        <f t="shared" si="14"/>
        <v>0</v>
      </c>
      <c r="BF16" s="691">
        <f t="shared" si="14"/>
        <v>0</v>
      </c>
      <c r="BG16" s="691">
        <f t="shared" si="14"/>
        <v>0</v>
      </c>
      <c r="BH16" s="691">
        <f t="shared" si="6"/>
        <v>0</v>
      </c>
      <c r="BJ16" s="689" t="s">
        <v>20</v>
      </c>
      <c r="BK16" s="691">
        <f>SUM(BK8:BK15)</f>
        <v>0</v>
      </c>
      <c r="BL16" s="691">
        <f t="shared" ref="BL16:BV16" si="15">SUM(BL8:BL15)</f>
        <v>0</v>
      </c>
      <c r="BM16" s="691">
        <f t="shared" si="15"/>
        <v>0</v>
      </c>
      <c r="BN16" s="691">
        <f t="shared" si="15"/>
        <v>0</v>
      </c>
      <c r="BO16" s="691">
        <f t="shared" si="15"/>
        <v>0</v>
      </c>
      <c r="BP16" s="691">
        <f t="shared" si="15"/>
        <v>0</v>
      </c>
      <c r="BQ16" s="691">
        <f t="shared" si="15"/>
        <v>0</v>
      </c>
      <c r="BR16" s="691">
        <f t="shared" si="15"/>
        <v>0</v>
      </c>
      <c r="BS16" s="691">
        <f t="shared" si="15"/>
        <v>0</v>
      </c>
      <c r="BT16" s="691">
        <f t="shared" si="15"/>
        <v>0</v>
      </c>
      <c r="BU16" s="691">
        <f t="shared" si="15"/>
        <v>0</v>
      </c>
      <c r="BV16" s="691">
        <f t="shared" si="15"/>
        <v>0</v>
      </c>
      <c r="BW16" s="691">
        <f t="shared" si="8"/>
        <v>0</v>
      </c>
    </row>
    <row r="17" spans="1:76">
      <c r="A17" s="658"/>
      <c r="B17" s="692"/>
      <c r="C17" s="693"/>
      <c r="D17" s="693"/>
      <c r="E17" s="693"/>
      <c r="F17" s="693"/>
      <c r="G17" s="693"/>
      <c r="H17" s="693"/>
      <c r="I17" s="693"/>
      <c r="J17" s="693"/>
      <c r="K17" s="693"/>
      <c r="L17" s="693"/>
      <c r="M17" s="693"/>
      <c r="N17" s="693"/>
      <c r="O17" s="694"/>
      <c r="P17" s="658"/>
      <c r="Q17" s="692"/>
      <c r="R17" s="695"/>
      <c r="S17" s="695"/>
      <c r="T17" s="695"/>
      <c r="U17" s="695"/>
      <c r="V17" s="695"/>
      <c r="W17" s="695"/>
      <c r="X17" s="695"/>
      <c r="Y17" s="695"/>
      <c r="Z17" s="695"/>
      <c r="AA17" s="695"/>
      <c r="AB17" s="695"/>
      <c r="AC17" s="695"/>
      <c r="AD17" s="696"/>
      <c r="AF17" s="692"/>
      <c r="AG17" s="695"/>
      <c r="AH17" s="695"/>
      <c r="AI17" s="695"/>
      <c r="AJ17" s="695"/>
      <c r="AK17" s="695"/>
      <c r="AL17" s="695"/>
      <c r="AM17" s="695"/>
      <c r="AN17" s="695"/>
      <c r="AO17" s="695"/>
      <c r="AP17" s="695"/>
      <c r="AQ17" s="695"/>
      <c r="AR17" s="695"/>
      <c r="AS17" s="696"/>
      <c r="AU17" s="692"/>
      <c r="AV17" s="695"/>
      <c r="AW17" s="695"/>
      <c r="AX17" s="695"/>
      <c r="AY17" s="695"/>
      <c r="AZ17" s="695"/>
      <c r="BA17" s="695"/>
      <c r="BB17" s="695"/>
      <c r="BC17" s="695"/>
      <c r="BD17" s="695"/>
      <c r="BE17" s="695"/>
      <c r="BF17" s="695"/>
      <c r="BG17" s="695"/>
      <c r="BH17" s="696"/>
      <c r="BJ17" s="692"/>
      <c r="BK17" s="695"/>
      <c r="BL17" s="695"/>
      <c r="BM17" s="695"/>
      <c r="BN17" s="695"/>
      <c r="BO17" s="695"/>
      <c r="BP17" s="695"/>
      <c r="BQ17" s="695"/>
      <c r="BR17" s="695"/>
      <c r="BS17" s="695"/>
      <c r="BT17" s="695"/>
      <c r="BU17" s="695"/>
      <c r="BV17" s="695"/>
      <c r="BW17" s="696"/>
    </row>
    <row r="18" spans="1:76">
      <c r="A18" s="658"/>
      <c r="B18" s="670" t="s">
        <v>21</v>
      </c>
      <c r="C18" s="697"/>
      <c r="D18" s="697"/>
      <c r="E18" s="697"/>
      <c r="F18" s="697"/>
      <c r="G18" s="697"/>
      <c r="H18" s="697"/>
      <c r="I18" s="697"/>
      <c r="J18" s="697"/>
      <c r="K18" s="697"/>
      <c r="L18" s="697"/>
      <c r="M18" s="697"/>
      <c r="N18" s="697"/>
      <c r="O18" s="698"/>
      <c r="P18" s="658"/>
      <c r="Q18" s="670" t="s">
        <v>21</v>
      </c>
      <c r="R18" s="699"/>
      <c r="S18" s="699"/>
      <c r="T18" s="699"/>
      <c r="U18" s="699"/>
      <c r="V18" s="699"/>
      <c r="W18" s="699"/>
      <c r="X18" s="699"/>
      <c r="Y18" s="699"/>
      <c r="Z18" s="699"/>
      <c r="AA18" s="699"/>
      <c r="AB18" s="699"/>
      <c r="AC18" s="699"/>
      <c r="AD18" s="700"/>
      <c r="AF18" s="670" t="s">
        <v>21</v>
      </c>
      <c r="AG18" s="699"/>
      <c r="AH18" s="699"/>
      <c r="AI18" s="699"/>
      <c r="AJ18" s="699"/>
      <c r="AK18" s="699"/>
      <c r="AL18" s="699"/>
      <c r="AM18" s="699"/>
      <c r="AN18" s="699"/>
      <c r="AO18" s="699"/>
      <c r="AP18" s="699"/>
      <c r="AQ18" s="699"/>
      <c r="AR18" s="699"/>
      <c r="AS18" s="700"/>
      <c r="AU18" s="670" t="s">
        <v>21</v>
      </c>
      <c r="AV18" s="699"/>
      <c r="AW18" s="699"/>
      <c r="AX18" s="699"/>
      <c r="AY18" s="699"/>
      <c r="AZ18" s="699"/>
      <c r="BA18" s="699"/>
      <c r="BB18" s="699"/>
      <c r="BC18" s="699"/>
      <c r="BD18" s="699"/>
      <c r="BE18" s="699"/>
      <c r="BF18" s="699"/>
      <c r="BG18" s="699"/>
      <c r="BH18" s="700"/>
      <c r="BJ18" s="670" t="s">
        <v>21</v>
      </c>
      <c r="BK18" s="699"/>
      <c r="BL18" s="699"/>
      <c r="BM18" s="699"/>
      <c r="BN18" s="699"/>
      <c r="BO18" s="699"/>
      <c r="BP18" s="699"/>
      <c r="BQ18" s="699"/>
      <c r="BR18" s="699"/>
      <c r="BS18" s="699"/>
      <c r="BT18" s="699"/>
      <c r="BU18" s="699"/>
      <c r="BV18" s="699"/>
      <c r="BW18" s="700"/>
    </row>
    <row r="19" spans="1:76">
      <c r="A19" s="658"/>
      <c r="B19" s="674" t="s">
        <v>85</v>
      </c>
      <c r="C19" s="701">
        <f>'P&amp;L'!C7</f>
        <v>0</v>
      </c>
      <c r="D19" s="701">
        <f>'P&amp;L'!D7</f>
        <v>0</v>
      </c>
      <c r="E19" s="701">
        <f>'P&amp;L'!E7</f>
        <v>0</v>
      </c>
      <c r="F19" s="701">
        <f>'P&amp;L'!F7</f>
        <v>0</v>
      </c>
      <c r="G19" s="701">
        <f>'P&amp;L'!G7</f>
        <v>0</v>
      </c>
      <c r="H19" s="701">
        <f>'P&amp;L'!H7</f>
        <v>0</v>
      </c>
      <c r="I19" s="701">
        <f>'P&amp;L'!I7</f>
        <v>0</v>
      </c>
      <c r="J19" s="701">
        <f>'P&amp;L'!J7</f>
        <v>0</v>
      </c>
      <c r="K19" s="701">
        <f>'P&amp;L'!K7</f>
        <v>0</v>
      </c>
      <c r="L19" s="701">
        <f>'P&amp;L'!L7</f>
        <v>0</v>
      </c>
      <c r="M19" s="701">
        <f>'P&amp;L'!M7</f>
        <v>0</v>
      </c>
      <c r="N19" s="701">
        <f>'P&amp;L'!N7</f>
        <v>0</v>
      </c>
      <c r="O19" s="681">
        <f t="shared" ref="O19:O31" si="16">SUM(C19:N19)</f>
        <v>0</v>
      </c>
      <c r="P19" s="658"/>
      <c r="Q19" s="674" t="s">
        <v>61</v>
      </c>
      <c r="R19" s="702">
        <f>'P&amp;L'!R7</f>
        <v>0</v>
      </c>
      <c r="S19" s="702">
        <f>'P&amp;L'!S7</f>
        <v>0</v>
      </c>
      <c r="T19" s="702">
        <f>'P&amp;L'!T7</f>
        <v>0</v>
      </c>
      <c r="U19" s="702">
        <f>'P&amp;L'!U7</f>
        <v>0</v>
      </c>
      <c r="V19" s="702">
        <f>'P&amp;L'!V7</f>
        <v>0</v>
      </c>
      <c r="W19" s="702">
        <f>'P&amp;L'!W7</f>
        <v>0</v>
      </c>
      <c r="X19" s="702">
        <f>'P&amp;L'!X7</f>
        <v>0</v>
      </c>
      <c r="Y19" s="702">
        <f>'P&amp;L'!Y7</f>
        <v>0</v>
      </c>
      <c r="Z19" s="702">
        <f>'P&amp;L'!Z7</f>
        <v>0</v>
      </c>
      <c r="AA19" s="702">
        <f>'P&amp;L'!AA7</f>
        <v>0</v>
      </c>
      <c r="AB19" s="702">
        <f>'P&amp;L'!AB7</f>
        <v>0</v>
      </c>
      <c r="AC19" s="702">
        <f>'P&amp;L'!AC7</f>
        <v>0</v>
      </c>
      <c r="AD19" s="683">
        <f t="shared" ref="AD19:AD31" si="17">SUM(R19:AC19)</f>
        <v>0</v>
      </c>
      <c r="AF19" s="674" t="s">
        <v>61</v>
      </c>
      <c r="AG19" s="702">
        <f>'P&amp;L'!AG7</f>
        <v>0</v>
      </c>
      <c r="AH19" s="702">
        <f>'P&amp;L'!AH7</f>
        <v>0</v>
      </c>
      <c r="AI19" s="702">
        <f>'P&amp;L'!AI7</f>
        <v>0</v>
      </c>
      <c r="AJ19" s="702">
        <f>'P&amp;L'!AJ7</f>
        <v>0</v>
      </c>
      <c r="AK19" s="702">
        <f>'P&amp;L'!AK7</f>
        <v>0</v>
      </c>
      <c r="AL19" s="702">
        <f>'P&amp;L'!AL7</f>
        <v>0</v>
      </c>
      <c r="AM19" s="702">
        <f>'P&amp;L'!AM7</f>
        <v>0</v>
      </c>
      <c r="AN19" s="702">
        <f>'P&amp;L'!AN7</f>
        <v>0</v>
      </c>
      <c r="AO19" s="702">
        <f>'P&amp;L'!AO7</f>
        <v>0</v>
      </c>
      <c r="AP19" s="702">
        <f>'P&amp;L'!AP7</f>
        <v>0</v>
      </c>
      <c r="AQ19" s="702">
        <f>'P&amp;L'!AQ7</f>
        <v>0</v>
      </c>
      <c r="AR19" s="702">
        <f>'P&amp;L'!AR7</f>
        <v>0</v>
      </c>
      <c r="AS19" s="683">
        <f t="shared" ref="AS19:AS31" si="18">SUM(AG19:AR19)</f>
        <v>0</v>
      </c>
      <c r="AU19" s="674" t="s">
        <v>61</v>
      </c>
      <c r="AV19" s="702">
        <f>'P&amp;L'!AV7</f>
        <v>0</v>
      </c>
      <c r="AW19" s="702">
        <f>'P&amp;L'!AW7</f>
        <v>0</v>
      </c>
      <c r="AX19" s="702">
        <f>'P&amp;L'!AX7</f>
        <v>0</v>
      </c>
      <c r="AY19" s="702">
        <f>'P&amp;L'!AY7</f>
        <v>0</v>
      </c>
      <c r="AZ19" s="702">
        <f>'P&amp;L'!AZ7</f>
        <v>0</v>
      </c>
      <c r="BA19" s="702">
        <f>'P&amp;L'!BA7</f>
        <v>0</v>
      </c>
      <c r="BB19" s="702">
        <f>'P&amp;L'!BB7</f>
        <v>0</v>
      </c>
      <c r="BC19" s="702">
        <f>'P&amp;L'!BC7</f>
        <v>0</v>
      </c>
      <c r="BD19" s="702">
        <f>'P&amp;L'!BD7</f>
        <v>0</v>
      </c>
      <c r="BE19" s="702">
        <f>'P&amp;L'!BE7</f>
        <v>0</v>
      </c>
      <c r="BF19" s="702">
        <f>'P&amp;L'!BF7</f>
        <v>0</v>
      </c>
      <c r="BG19" s="702">
        <f>'P&amp;L'!BG7</f>
        <v>0</v>
      </c>
      <c r="BH19" s="683">
        <f t="shared" ref="BH19:BH31" si="19">SUM(AV19:BG19)</f>
        <v>0</v>
      </c>
      <c r="BJ19" s="674" t="s">
        <v>61</v>
      </c>
      <c r="BK19" s="702">
        <f>'P&amp;L'!BK7</f>
        <v>0</v>
      </c>
      <c r="BL19" s="702">
        <f>'P&amp;L'!BL7</f>
        <v>0</v>
      </c>
      <c r="BM19" s="702">
        <f>'P&amp;L'!BM7</f>
        <v>0</v>
      </c>
      <c r="BN19" s="702">
        <f>'P&amp;L'!BN7</f>
        <v>0</v>
      </c>
      <c r="BO19" s="702">
        <f>'P&amp;L'!BO7</f>
        <v>0</v>
      </c>
      <c r="BP19" s="702">
        <f>'P&amp;L'!BP7</f>
        <v>0</v>
      </c>
      <c r="BQ19" s="702">
        <f>'P&amp;L'!BQ7</f>
        <v>0</v>
      </c>
      <c r="BR19" s="702">
        <f>'P&amp;L'!BR7</f>
        <v>0</v>
      </c>
      <c r="BS19" s="702">
        <f>'P&amp;L'!BS7</f>
        <v>0</v>
      </c>
      <c r="BT19" s="702">
        <f>'P&amp;L'!BT7</f>
        <v>0</v>
      </c>
      <c r="BU19" s="702">
        <f>'P&amp;L'!BU7</f>
        <v>0</v>
      </c>
      <c r="BV19" s="702">
        <f>'P&amp;L'!BV7</f>
        <v>0</v>
      </c>
      <c r="BW19" s="683">
        <f t="shared" ref="BW19:BW31" si="20">SUM(BK19:BV19)</f>
        <v>0</v>
      </c>
    </row>
    <row r="20" spans="1:76">
      <c r="A20" s="658"/>
      <c r="B20" s="674" t="str">
        <f>'P&amp;L'!B12</f>
        <v>Fixed Overheads</v>
      </c>
      <c r="C20" s="701">
        <f>'P&amp;L'!C12</f>
        <v>0</v>
      </c>
      <c r="D20" s="701">
        <f>'P&amp;L'!D12</f>
        <v>0</v>
      </c>
      <c r="E20" s="701">
        <f>'P&amp;L'!E12</f>
        <v>0</v>
      </c>
      <c r="F20" s="701">
        <f>'P&amp;L'!F12</f>
        <v>0</v>
      </c>
      <c r="G20" s="701">
        <f>'P&amp;L'!G12</f>
        <v>0</v>
      </c>
      <c r="H20" s="701">
        <f>'P&amp;L'!H12</f>
        <v>0</v>
      </c>
      <c r="I20" s="701">
        <f>'P&amp;L'!I12</f>
        <v>0</v>
      </c>
      <c r="J20" s="701">
        <f>'P&amp;L'!J12</f>
        <v>0</v>
      </c>
      <c r="K20" s="701">
        <f>'P&amp;L'!K12</f>
        <v>0</v>
      </c>
      <c r="L20" s="701">
        <f>'P&amp;L'!L12</f>
        <v>0</v>
      </c>
      <c r="M20" s="701">
        <f>'P&amp;L'!M12</f>
        <v>0</v>
      </c>
      <c r="N20" s="701">
        <f>'P&amp;L'!N12</f>
        <v>0</v>
      </c>
      <c r="O20" s="681">
        <f t="shared" si="16"/>
        <v>0</v>
      </c>
      <c r="P20" s="658"/>
      <c r="Q20" s="674" t="s">
        <v>89</v>
      </c>
      <c r="R20" s="702">
        <f>OVERHEADS!T20</f>
        <v>0</v>
      </c>
      <c r="S20" s="702">
        <f>R20</f>
        <v>0</v>
      </c>
      <c r="T20" s="702">
        <f t="shared" ref="T20:AC24" si="21">S20</f>
        <v>0</v>
      </c>
      <c r="U20" s="702">
        <f t="shared" si="21"/>
        <v>0</v>
      </c>
      <c r="V20" s="702">
        <f t="shared" si="21"/>
        <v>0</v>
      </c>
      <c r="W20" s="702">
        <f t="shared" si="21"/>
        <v>0</v>
      </c>
      <c r="X20" s="702">
        <f t="shared" si="21"/>
        <v>0</v>
      </c>
      <c r="Y20" s="702">
        <f t="shared" si="21"/>
        <v>0</v>
      </c>
      <c r="Z20" s="702">
        <f t="shared" si="21"/>
        <v>0</v>
      </c>
      <c r="AA20" s="702">
        <f t="shared" si="21"/>
        <v>0</v>
      </c>
      <c r="AB20" s="702">
        <f t="shared" si="21"/>
        <v>0</v>
      </c>
      <c r="AC20" s="702">
        <f t="shared" si="21"/>
        <v>0</v>
      </c>
      <c r="AD20" s="683">
        <f t="shared" si="17"/>
        <v>0</v>
      </c>
      <c r="AF20" s="674" t="s">
        <v>89</v>
      </c>
      <c r="AG20" s="702">
        <f>OVERHEADS!V20</f>
        <v>0</v>
      </c>
      <c r="AH20" s="702">
        <f>AG20</f>
        <v>0</v>
      </c>
      <c r="AI20" s="702">
        <f t="shared" ref="AI20:AR20" si="22">AH20</f>
        <v>0</v>
      </c>
      <c r="AJ20" s="702">
        <f t="shared" si="22"/>
        <v>0</v>
      </c>
      <c r="AK20" s="702">
        <f t="shared" si="22"/>
        <v>0</v>
      </c>
      <c r="AL20" s="702">
        <f t="shared" si="22"/>
        <v>0</v>
      </c>
      <c r="AM20" s="702">
        <f t="shared" si="22"/>
        <v>0</v>
      </c>
      <c r="AN20" s="702">
        <f t="shared" si="22"/>
        <v>0</v>
      </c>
      <c r="AO20" s="702">
        <f t="shared" si="22"/>
        <v>0</v>
      </c>
      <c r="AP20" s="702">
        <f t="shared" si="22"/>
        <v>0</v>
      </c>
      <c r="AQ20" s="702">
        <f t="shared" si="22"/>
        <v>0</v>
      </c>
      <c r="AR20" s="702">
        <f t="shared" si="22"/>
        <v>0</v>
      </c>
      <c r="AS20" s="683">
        <f t="shared" si="18"/>
        <v>0</v>
      </c>
      <c r="AU20" s="674" t="s">
        <v>89</v>
      </c>
      <c r="AV20" s="702">
        <f>OVERHEADS!X20</f>
        <v>0</v>
      </c>
      <c r="AW20" s="702">
        <f>AV20</f>
        <v>0</v>
      </c>
      <c r="AX20" s="702">
        <f t="shared" ref="AX20:BG20" si="23">AW20</f>
        <v>0</v>
      </c>
      <c r="AY20" s="702">
        <f t="shared" si="23"/>
        <v>0</v>
      </c>
      <c r="AZ20" s="702">
        <f t="shared" si="23"/>
        <v>0</v>
      </c>
      <c r="BA20" s="702">
        <f t="shared" si="23"/>
        <v>0</v>
      </c>
      <c r="BB20" s="702">
        <f t="shared" si="23"/>
        <v>0</v>
      </c>
      <c r="BC20" s="702">
        <f t="shared" si="23"/>
        <v>0</v>
      </c>
      <c r="BD20" s="702">
        <f t="shared" si="23"/>
        <v>0</v>
      </c>
      <c r="BE20" s="702">
        <f t="shared" si="23"/>
        <v>0</v>
      </c>
      <c r="BF20" s="702">
        <f t="shared" si="23"/>
        <v>0</v>
      </c>
      <c r="BG20" s="702">
        <f t="shared" si="23"/>
        <v>0</v>
      </c>
      <c r="BH20" s="683">
        <f t="shared" si="19"/>
        <v>0</v>
      </c>
      <c r="BJ20" s="674" t="s">
        <v>89</v>
      </c>
      <c r="BK20" s="702">
        <f>OVERHEADS!Z20</f>
        <v>0</v>
      </c>
      <c r="BL20" s="702">
        <f>BK20</f>
        <v>0</v>
      </c>
      <c r="BM20" s="702">
        <f t="shared" ref="BM20:BV20" si="24">BL20</f>
        <v>0</v>
      </c>
      <c r="BN20" s="702">
        <f t="shared" si="24"/>
        <v>0</v>
      </c>
      <c r="BO20" s="702">
        <f t="shared" si="24"/>
        <v>0</v>
      </c>
      <c r="BP20" s="702">
        <f t="shared" si="24"/>
        <v>0</v>
      </c>
      <c r="BQ20" s="702">
        <f t="shared" si="24"/>
        <v>0</v>
      </c>
      <c r="BR20" s="702">
        <f t="shared" si="24"/>
        <v>0</v>
      </c>
      <c r="BS20" s="702">
        <f t="shared" si="24"/>
        <v>0</v>
      </c>
      <c r="BT20" s="702">
        <f t="shared" si="24"/>
        <v>0</v>
      </c>
      <c r="BU20" s="702">
        <f t="shared" si="24"/>
        <v>0</v>
      </c>
      <c r="BV20" s="702">
        <f t="shared" si="24"/>
        <v>0</v>
      </c>
      <c r="BW20" s="683">
        <f t="shared" si="20"/>
        <v>0</v>
      </c>
    </row>
    <row r="21" spans="1:76">
      <c r="A21" s="658"/>
      <c r="B21" s="674" t="str">
        <f>'P&amp;L'!B13</f>
        <v>Variable Overheads</v>
      </c>
      <c r="C21" s="701">
        <f>'P&amp;L'!C13</f>
        <v>0</v>
      </c>
      <c r="D21" s="701">
        <f>'P&amp;L'!D13</f>
        <v>0</v>
      </c>
      <c r="E21" s="701">
        <f>'P&amp;L'!E13</f>
        <v>0</v>
      </c>
      <c r="F21" s="701">
        <f>'P&amp;L'!F13</f>
        <v>0</v>
      </c>
      <c r="G21" s="701">
        <f>'P&amp;L'!G13</f>
        <v>0</v>
      </c>
      <c r="H21" s="701">
        <f>'P&amp;L'!H13</f>
        <v>0</v>
      </c>
      <c r="I21" s="701">
        <f>'P&amp;L'!I13</f>
        <v>0</v>
      </c>
      <c r="J21" s="701">
        <f>'P&amp;L'!J13</f>
        <v>0</v>
      </c>
      <c r="K21" s="701">
        <f>'P&amp;L'!K13</f>
        <v>0</v>
      </c>
      <c r="L21" s="701">
        <f>'P&amp;L'!L13</f>
        <v>0</v>
      </c>
      <c r="M21" s="701">
        <f>'P&amp;L'!M13</f>
        <v>0</v>
      </c>
      <c r="N21" s="701">
        <f>'P&amp;L'!N13</f>
        <v>0</v>
      </c>
      <c r="O21" s="681">
        <f t="shared" si="16"/>
        <v>0</v>
      </c>
      <c r="P21" s="658"/>
      <c r="Q21" s="674" t="s">
        <v>90</v>
      </c>
      <c r="R21" s="702">
        <f>OVERHEADS!T33</f>
        <v>0</v>
      </c>
      <c r="S21" s="702">
        <f>R21</f>
        <v>0</v>
      </c>
      <c r="T21" s="702">
        <f t="shared" ref="T21:T23" si="25">S21</f>
        <v>0</v>
      </c>
      <c r="U21" s="702">
        <f t="shared" si="21"/>
        <v>0</v>
      </c>
      <c r="V21" s="702">
        <f t="shared" si="21"/>
        <v>0</v>
      </c>
      <c r="W21" s="702">
        <f t="shared" si="21"/>
        <v>0</v>
      </c>
      <c r="X21" s="702">
        <f t="shared" si="21"/>
        <v>0</v>
      </c>
      <c r="Y21" s="702">
        <f t="shared" si="21"/>
        <v>0</v>
      </c>
      <c r="Z21" s="702">
        <f t="shared" si="21"/>
        <v>0</v>
      </c>
      <c r="AA21" s="702">
        <f t="shared" si="21"/>
        <v>0</v>
      </c>
      <c r="AB21" s="702">
        <f t="shared" si="21"/>
        <v>0</v>
      </c>
      <c r="AC21" s="702">
        <f t="shared" si="21"/>
        <v>0</v>
      </c>
      <c r="AD21" s="683">
        <f t="shared" si="17"/>
        <v>0</v>
      </c>
      <c r="AF21" s="674" t="s">
        <v>90</v>
      </c>
      <c r="AG21" s="702">
        <f>OVERHEADS!V33</f>
        <v>0</v>
      </c>
      <c r="AH21" s="702">
        <f>AG21</f>
        <v>0</v>
      </c>
      <c r="AI21" s="702">
        <f t="shared" ref="AI21:AI24" si="26">AH21</f>
        <v>0</v>
      </c>
      <c r="AJ21" s="702">
        <f t="shared" ref="AJ21:AJ24" si="27">AI21</f>
        <v>0</v>
      </c>
      <c r="AK21" s="702">
        <f t="shared" ref="AK21:AK24" si="28">AJ21</f>
        <v>0</v>
      </c>
      <c r="AL21" s="702">
        <f t="shared" ref="AL21:AL24" si="29">AK21</f>
        <v>0</v>
      </c>
      <c r="AM21" s="702">
        <f t="shared" ref="AM21:AM24" si="30">AL21</f>
        <v>0</v>
      </c>
      <c r="AN21" s="702">
        <f t="shared" ref="AN21:AN24" si="31">AM21</f>
        <v>0</v>
      </c>
      <c r="AO21" s="702">
        <f t="shared" ref="AO21:AO24" si="32">AN21</f>
        <v>0</v>
      </c>
      <c r="AP21" s="702">
        <f t="shared" ref="AP21:AP23" si="33">AO21</f>
        <v>0</v>
      </c>
      <c r="AQ21" s="702">
        <f t="shared" ref="AQ21:AQ23" si="34">AP21</f>
        <v>0</v>
      </c>
      <c r="AR21" s="702">
        <f t="shared" ref="AR21:AR24" si="35">AQ21</f>
        <v>0</v>
      </c>
      <c r="AS21" s="683">
        <f t="shared" si="18"/>
        <v>0</v>
      </c>
      <c r="AU21" s="674" t="s">
        <v>90</v>
      </c>
      <c r="AV21" s="702">
        <f>OVERHEADS!X33</f>
        <v>0</v>
      </c>
      <c r="AW21" s="702">
        <f>AV21</f>
        <v>0</v>
      </c>
      <c r="AX21" s="702">
        <f t="shared" ref="AX21:AX23" si="36">AW21</f>
        <v>0</v>
      </c>
      <c r="AY21" s="702">
        <f t="shared" ref="AY21:AY23" si="37">AX21</f>
        <v>0</v>
      </c>
      <c r="AZ21" s="702">
        <f t="shared" ref="AZ21:AZ23" si="38">AY21</f>
        <v>0</v>
      </c>
      <c r="BA21" s="702">
        <f t="shared" ref="BA21:BA23" si="39">AZ21</f>
        <v>0</v>
      </c>
      <c r="BB21" s="702">
        <f t="shared" ref="BB21:BB23" si="40">BA21</f>
        <v>0</v>
      </c>
      <c r="BC21" s="702">
        <f t="shared" ref="BC21:BC23" si="41">BB21</f>
        <v>0</v>
      </c>
      <c r="BD21" s="702">
        <f t="shared" ref="BD21:BD23" si="42">BC21</f>
        <v>0</v>
      </c>
      <c r="BE21" s="702">
        <f t="shared" ref="BE21:BE23" si="43">BD21</f>
        <v>0</v>
      </c>
      <c r="BF21" s="702">
        <f t="shared" ref="BF21:BF23" si="44">BE21</f>
        <v>0</v>
      </c>
      <c r="BG21" s="702">
        <f t="shared" ref="BG21:BG22" si="45">BF21</f>
        <v>0</v>
      </c>
      <c r="BH21" s="683">
        <f t="shared" si="19"/>
        <v>0</v>
      </c>
      <c r="BJ21" s="674" t="s">
        <v>90</v>
      </c>
      <c r="BK21" s="702">
        <f>OVERHEADS!Z33</f>
        <v>0</v>
      </c>
      <c r="BL21" s="702">
        <f>BK21</f>
        <v>0</v>
      </c>
      <c r="BM21" s="702">
        <f t="shared" ref="BM21:BM23" si="46">BL21</f>
        <v>0</v>
      </c>
      <c r="BN21" s="702">
        <f t="shared" ref="BN21:BN23" si="47">BM21</f>
        <v>0</v>
      </c>
      <c r="BO21" s="702">
        <f t="shared" ref="BO21:BO23" si="48">BN21</f>
        <v>0</v>
      </c>
      <c r="BP21" s="702">
        <f t="shared" ref="BP21:BP23" si="49">BO21</f>
        <v>0</v>
      </c>
      <c r="BQ21" s="702">
        <f t="shared" ref="BQ21:BQ23" si="50">BP21</f>
        <v>0</v>
      </c>
      <c r="BR21" s="702">
        <f t="shared" ref="BR21:BR23" si="51">BQ21</f>
        <v>0</v>
      </c>
      <c r="BS21" s="702">
        <f t="shared" ref="BS21:BS23" si="52">BR21</f>
        <v>0</v>
      </c>
      <c r="BT21" s="702">
        <f t="shared" ref="BT21:BT23" si="53">BS21</f>
        <v>0</v>
      </c>
      <c r="BU21" s="702">
        <f t="shared" ref="BU21:BU23" si="54">BT21</f>
        <v>0</v>
      </c>
      <c r="BV21" s="702">
        <f t="shared" ref="BV21:BV23" si="55">BU21</f>
        <v>0</v>
      </c>
      <c r="BW21" s="683">
        <f t="shared" si="20"/>
        <v>0</v>
      </c>
    </row>
    <row r="22" spans="1:76">
      <c r="A22" s="658"/>
      <c r="B22" s="674" t="str">
        <f>'P&amp;L'!B14</f>
        <v>Depreciation</v>
      </c>
      <c r="C22" s="701">
        <f>'P&amp;L'!C14</f>
        <v>0</v>
      </c>
      <c r="D22" s="701">
        <f>'P&amp;L'!D14</f>
        <v>0</v>
      </c>
      <c r="E22" s="701">
        <f>'P&amp;L'!E14</f>
        <v>0</v>
      </c>
      <c r="F22" s="701">
        <f>'P&amp;L'!F14</f>
        <v>0</v>
      </c>
      <c r="G22" s="701">
        <f>'P&amp;L'!G14</f>
        <v>0</v>
      </c>
      <c r="H22" s="701">
        <f>'P&amp;L'!H14</f>
        <v>0</v>
      </c>
      <c r="I22" s="701">
        <f>'P&amp;L'!I14</f>
        <v>0</v>
      </c>
      <c r="J22" s="701">
        <f>'P&amp;L'!J14</f>
        <v>0</v>
      </c>
      <c r="K22" s="701">
        <f>'P&amp;L'!K14</f>
        <v>0</v>
      </c>
      <c r="L22" s="701">
        <f>'P&amp;L'!L14</f>
        <v>0</v>
      </c>
      <c r="M22" s="701">
        <f>'P&amp;L'!M14</f>
        <v>0</v>
      </c>
      <c r="N22" s="701">
        <f>'P&amp;L'!N14</f>
        <v>0</v>
      </c>
      <c r="O22" s="681">
        <f t="shared" si="16"/>
        <v>0</v>
      </c>
      <c r="P22" s="658"/>
      <c r="Q22" s="674" t="s">
        <v>91</v>
      </c>
      <c r="R22" s="702">
        <f>OVERHEADS!T53</f>
        <v>0</v>
      </c>
      <c r="S22" s="702">
        <f t="shared" ref="S22:S23" si="56">R22</f>
        <v>0</v>
      </c>
      <c r="T22" s="702">
        <f t="shared" si="25"/>
        <v>0</v>
      </c>
      <c r="U22" s="702">
        <f t="shared" si="21"/>
        <v>0</v>
      </c>
      <c r="V22" s="702">
        <f t="shared" si="21"/>
        <v>0</v>
      </c>
      <c r="W22" s="702">
        <f t="shared" si="21"/>
        <v>0</v>
      </c>
      <c r="X22" s="702">
        <f t="shared" si="21"/>
        <v>0</v>
      </c>
      <c r="Y22" s="702">
        <f t="shared" si="21"/>
        <v>0</v>
      </c>
      <c r="Z22" s="702">
        <f t="shared" si="21"/>
        <v>0</v>
      </c>
      <c r="AA22" s="702">
        <f t="shared" si="21"/>
        <v>0</v>
      </c>
      <c r="AB22" s="702">
        <f t="shared" si="21"/>
        <v>0</v>
      </c>
      <c r="AC22" s="702">
        <f t="shared" si="21"/>
        <v>0</v>
      </c>
      <c r="AD22" s="683">
        <f t="shared" si="17"/>
        <v>0</v>
      </c>
      <c r="AF22" s="674" t="s">
        <v>91</v>
      </c>
      <c r="AG22" s="702">
        <f>OVERHEADS!V53</f>
        <v>0</v>
      </c>
      <c r="AH22" s="702">
        <f>AG22</f>
        <v>0</v>
      </c>
      <c r="AI22" s="702">
        <f t="shared" si="26"/>
        <v>0</v>
      </c>
      <c r="AJ22" s="702">
        <f t="shared" si="27"/>
        <v>0</v>
      </c>
      <c r="AK22" s="702">
        <f t="shared" si="28"/>
        <v>0</v>
      </c>
      <c r="AL22" s="702">
        <f t="shared" si="29"/>
        <v>0</v>
      </c>
      <c r="AM22" s="702">
        <f t="shared" si="30"/>
        <v>0</v>
      </c>
      <c r="AN22" s="702">
        <f t="shared" si="31"/>
        <v>0</v>
      </c>
      <c r="AO22" s="702">
        <f t="shared" si="32"/>
        <v>0</v>
      </c>
      <c r="AP22" s="702">
        <f t="shared" si="33"/>
        <v>0</v>
      </c>
      <c r="AQ22" s="702">
        <f t="shared" si="34"/>
        <v>0</v>
      </c>
      <c r="AR22" s="702">
        <f t="shared" si="35"/>
        <v>0</v>
      </c>
      <c r="AS22" s="683">
        <f t="shared" si="18"/>
        <v>0</v>
      </c>
      <c r="AU22" s="674" t="s">
        <v>91</v>
      </c>
      <c r="AV22" s="702">
        <f>OVERHEADS!X53</f>
        <v>0</v>
      </c>
      <c r="AW22" s="702">
        <f>AV22</f>
        <v>0</v>
      </c>
      <c r="AX22" s="702">
        <f t="shared" si="36"/>
        <v>0</v>
      </c>
      <c r="AY22" s="702">
        <f t="shared" si="37"/>
        <v>0</v>
      </c>
      <c r="AZ22" s="702">
        <f t="shared" si="38"/>
        <v>0</v>
      </c>
      <c r="BA22" s="702">
        <f t="shared" si="39"/>
        <v>0</v>
      </c>
      <c r="BB22" s="702">
        <f t="shared" si="40"/>
        <v>0</v>
      </c>
      <c r="BC22" s="702">
        <f t="shared" si="41"/>
        <v>0</v>
      </c>
      <c r="BD22" s="702">
        <f t="shared" si="42"/>
        <v>0</v>
      </c>
      <c r="BE22" s="702">
        <f t="shared" si="43"/>
        <v>0</v>
      </c>
      <c r="BF22" s="702">
        <f t="shared" si="44"/>
        <v>0</v>
      </c>
      <c r="BG22" s="702">
        <f t="shared" si="45"/>
        <v>0</v>
      </c>
      <c r="BH22" s="683">
        <f t="shared" si="19"/>
        <v>0</v>
      </c>
      <c r="BJ22" s="674" t="s">
        <v>91</v>
      </c>
      <c r="BK22" s="702">
        <f>OVERHEADS!Z53</f>
        <v>0</v>
      </c>
      <c r="BL22" s="702">
        <f>BK22</f>
        <v>0</v>
      </c>
      <c r="BM22" s="702">
        <f t="shared" si="46"/>
        <v>0</v>
      </c>
      <c r="BN22" s="702">
        <f t="shared" si="47"/>
        <v>0</v>
      </c>
      <c r="BO22" s="702">
        <f t="shared" si="48"/>
        <v>0</v>
      </c>
      <c r="BP22" s="702">
        <f t="shared" si="49"/>
        <v>0</v>
      </c>
      <c r="BQ22" s="702">
        <f t="shared" si="50"/>
        <v>0</v>
      </c>
      <c r="BR22" s="702">
        <f t="shared" si="51"/>
        <v>0</v>
      </c>
      <c r="BS22" s="702">
        <f t="shared" si="52"/>
        <v>0</v>
      </c>
      <c r="BT22" s="702">
        <f t="shared" si="53"/>
        <v>0</v>
      </c>
      <c r="BU22" s="702">
        <f t="shared" si="54"/>
        <v>0</v>
      </c>
      <c r="BV22" s="702">
        <f t="shared" si="55"/>
        <v>0</v>
      </c>
      <c r="BW22" s="683">
        <f t="shared" si="20"/>
        <v>0</v>
      </c>
    </row>
    <row r="23" spans="1:76">
      <c r="A23" s="658"/>
      <c r="B23" s="674" t="str">
        <f>'P&amp;L'!B15</f>
        <v>Finance costs</v>
      </c>
      <c r="C23" s="701">
        <f>'P&amp;L'!C15</f>
        <v>0</v>
      </c>
      <c r="D23" s="701">
        <f>'P&amp;L'!D15</f>
        <v>0</v>
      </c>
      <c r="E23" s="701">
        <f>'P&amp;L'!E15</f>
        <v>0</v>
      </c>
      <c r="F23" s="701">
        <f>'P&amp;L'!F15</f>
        <v>0</v>
      </c>
      <c r="G23" s="701">
        <f>'P&amp;L'!G15</f>
        <v>0</v>
      </c>
      <c r="H23" s="701">
        <f>'P&amp;L'!H15</f>
        <v>0</v>
      </c>
      <c r="I23" s="701">
        <f>'P&amp;L'!I15</f>
        <v>0</v>
      </c>
      <c r="J23" s="701">
        <f>'P&amp;L'!J15</f>
        <v>0</v>
      </c>
      <c r="K23" s="701">
        <f>'P&amp;L'!K15</f>
        <v>0</v>
      </c>
      <c r="L23" s="701">
        <f>'P&amp;L'!L15</f>
        <v>0</v>
      </c>
      <c r="M23" s="701">
        <f>'P&amp;L'!M15</f>
        <v>0</v>
      </c>
      <c r="N23" s="701">
        <f>'P&amp;L'!N15</f>
        <v>0</v>
      </c>
      <c r="O23" s="681">
        <f t="shared" si="16"/>
        <v>0</v>
      </c>
      <c r="P23" s="658"/>
      <c r="Q23" s="674" t="s">
        <v>179</v>
      </c>
      <c r="R23" s="702" t="e">
        <f>OVERHEADS!#REF!</f>
        <v>#REF!</v>
      </c>
      <c r="S23" s="702" t="e">
        <f t="shared" si="56"/>
        <v>#REF!</v>
      </c>
      <c r="T23" s="702" t="e">
        <f t="shared" si="25"/>
        <v>#REF!</v>
      </c>
      <c r="U23" s="702" t="e">
        <f t="shared" si="21"/>
        <v>#REF!</v>
      </c>
      <c r="V23" s="702" t="e">
        <f t="shared" si="21"/>
        <v>#REF!</v>
      </c>
      <c r="W23" s="702" t="e">
        <f t="shared" si="21"/>
        <v>#REF!</v>
      </c>
      <c r="X23" s="702" t="e">
        <f t="shared" si="21"/>
        <v>#REF!</v>
      </c>
      <c r="Y23" s="702" t="e">
        <f t="shared" si="21"/>
        <v>#REF!</v>
      </c>
      <c r="Z23" s="702" t="e">
        <f t="shared" si="21"/>
        <v>#REF!</v>
      </c>
      <c r="AA23" s="702" t="e">
        <f t="shared" si="21"/>
        <v>#REF!</v>
      </c>
      <c r="AB23" s="702" t="e">
        <f t="shared" si="21"/>
        <v>#REF!</v>
      </c>
      <c r="AC23" s="702" t="e">
        <f t="shared" si="21"/>
        <v>#REF!</v>
      </c>
      <c r="AD23" s="683" t="e">
        <f t="shared" si="17"/>
        <v>#REF!</v>
      </c>
      <c r="AF23" s="674" t="s">
        <v>179</v>
      </c>
      <c r="AG23" s="702" t="e">
        <f>OVERHEADS!#REF!</f>
        <v>#REF!</v>
      </c>
      <c r="AH23" s="702" t="e">
        <f>AG23</f>
        <v>#REF!</v>
      </c>
      <c r="AI23" s="702" t="e">
        <f t="shared" si="26"/>
        <v>#REF!</v>
      </c>
      <c r="AJ23" s="702" t="e">
        <f t="shared" si="27"/>
        <v>#REF!</v>
      </c>
      <c r="AK23" s="702" t="e">
        <f t="shared" si="28"/>
        <v>#REF!</v>
      </c>
      <c r="AL23" s="702" t="e">
        <f t="shared" si="29"/>
        <v>#REF!</v>
      </c>
      <c r="AM23" s="702" t="e">
        <f t="shared" si="30"/>
        <v>#REF!</v>
      </c>
      <c r="AN23" s="702" t="e">
        <f t="shared" si="31"/>
        <v>#REF!</v>
      </c>
      <c r="AO23" s="702" t="e">
        <f t="shared" si="32"/>
        <v>#REF!</v>
      </c>
      <c r="AP23" s="702" t="e">
        <f t="shared" si="33"/>
        <v>#REF!</v>
      </c>
      <c r="AQ23" s="702" t="e">
        <f t="shared" si="34"/>
        <v>#REF!</v>
      </c>
      <c r="AR23" s="702" t="e">
        <f t="shared" si="35"/>
        <v>#REF!</v>
      </c>
      <c r="AS23" s="683" t="e">
        <f t="shared" si="18"/>
        <v>#REF!</v>
      </c>
      <c r="AU23" s="674" t="s">
        <v>179</v>
      </c>
      <c r="AV23" s="702" t="e">
        <f>OVERHEADS!#REF!</f>
        <v>#REF!</v>
      </c>
      <c r="AW23" s="702" t="e">
        <f>AV23</f>
        <v>#REF!</v>
      </c>
      <c r="AX23" s="702" t="e">
        <f t="shared" si="36"/>
        <v>#REF!</v>
      </c>
      <c r="AY23" s="702" t="e">
        <f t="shared" si="37"/>
        <v>#REF!</v>
      </c>
      <c r="AZ23" s="702" t="e">
        <f t="shared" si="38"/>
        <v>#REF!</v>
      </c>
      <c r="BA23" s="702" t="e">
        <f t="shared" si="39"/>
        <v>#REF!</v>
      </c>
      <c r="BB23" s="702" t="e">
        <f t="shared" si="40"/>
        <v>#REF!</v>
      </c>
      <c r="BC23" s="702" t="e">
        <f t="shared" si="41"/>
        <v>#REF!</v>
      </c>
      <c r="BD23" s="702" t="e">
        <f t="shared" si="42"/>
        <v>#REF!</v>
      </c>
      <c r="BE23" s="702" t="e">
        <f t="shared" si="43"/>
        <v>#REF!</v>
      </c>
      <c r="BF23" s="702" t="e">
        <f t="shared" si="44"/>
        <v>#REF!</v>
      </c>
      <c r="BG23" s="702" t="e">
        <f>BF23</f>
        <v>#REF!</v>
      </c>
      <c r="BH23" s="683" t="e">
        <f t="shared" si="19"/>
        <v>#REF!</v>
      </c>
      <c r="BJ23" s="674" t="s">
        <v>179</v>
      </c>
      <c r="BK23" s="702" t="e">
        <f>OVERHEADS!#REF!</f>
        <v>#REF!</v>
      </c>
      <c r="BL23" s="702" t="e">
        <f>BK23</f>
        <v>#REF!</v>
      </c>
      <c r="BM23" s="702" t="e">
        <f t="shared" si="46"/>
        <v>#REF!</v>
      </c>
      <c r="BN23" s="702" t="e">
        <f t="shared" si="47"/>
        <v>#REF!</v>
      </c>
      <c r="BO23" s="702" t="e">
        <f t="shared" si="48"/>
        <v>#REF!</v>
      </c>
      <c r="BP23" s="702" t="e">
        <f t="shared" si="49"/>
        <v>#REF!</v>
      </c>
      <c r="BQ23" s="702" t="e">
        <f t="shared" si="50"/>
        <v>#REF!</v>
      </c>
      <c r="BR23" s="702" t="e">
        <f t="shared" si="51"/>
        <v>#REF!</v>
      </c>
      <c r="BS23" s="702" t="e">
        <f t="shared" si="52"/>
        <v>#REF!</v>
      </c>
      <c r="BT23" s="702" t="e">
        <f t="shared" si="53"/>
        <v>#REF!</v>
      </c>
      <c r="BU23" s="702" t="e">
        <f t="shared" si="54"/>
        <v>#REF!</v>
      </c>
      <c r="BV23" s="702" t="e">
        <f t="shared" si="55"/>
        <v>#REF!</v>
      </c>
      <c r="BW23" s="683" t="e">
        <f t="shared" si="20"/>
        <v>#REF!</v>
      </c>
    </row>
    <row r="24" spans="1:76">
      <c r="A24" s="658"/>
      <c r="B24" s="674" t="s">
        <v>178</v>
      </c>
      <c r="C24" s="703">
        <f>SUM('Key Drivers'!H21:H26)</f>
        <v>0</v>
      </c>
      <c r="D24" s="701">
        <f>C24</f>
        <v>0</v>
      </c>
      <c r="E24" s="701">
        <f t="shared" ref="D22:N24" si="57">D24</f>
        <v>0</v>
      </c>
      <c r="F24" s="701">
        <f t="shared" si="57"/>
        <v>0</v>
      </c>
      <c r="G24" s="701">
        <f t="shared" si="57"/>
        <v>0</v>
      </c>
      <c r="H24" s="701">
        <f t="shared" si="57"/>
        <v>0</v>
      </c>
      <c r="I24" s="701">
        <f t="shared" si="57"/>
        <v>0</v>
      </c>
      <c r="J24" s="701">
        <f t="shared" si="57"/>
        <v>0</v>
      </c>
      <c r="K24" s="701">
        <f t="shared" si="57"/>
        <v>0</v>
      </c>
      <c r="L24" s="701">
        <f t="shared" si="57"/>
        <v>0</v>
      </c>
      <c r="M24" s="701">
        <f t="shared" si="57"/>
        <v>0</v>
      </c>
      <c r="N24" s="701">
        <f t="shared" si="57"/>
        <v>0</v>
      </c>
      <c r="O24" s="681">
        <f t="shared" si="16"/>
        <v>0</v>
      </c>
      <c r="P24" s="658"/>
      <c r="Q24" s="674" t="s">
        <v>178</v>
      </c>
      <c r="R24" s="702">
        <f>SUM('Key Drivers'!J21:J26)+IF('Bullet Loan calculator'!D5=12,'Bullet Loan calculator'!D4,0)</f>
        <v>0</v>
      </c>
      <c r="S24" s="702">
        <f>SUM('Key Drivers'!J21:J26)</f>
        <v>0</v>
      </c>
      <c r="T24" s="702">
        <f>S24</f>
        <v>0</v>
      </c>
      <c r="U24" s="702">
        <f t="shared" si="21"/>
        <v>0</v>
      </c>
      <c r="V24" s="702">
        <f t="shared" si="21"/>
        <v>0</v>
      </c>
      <c r="W24" s="702">
        <f>V24+IF('Bullet Loan calculator'!D5=18,'Bullet Loan calculator'!E39,0)</f>
        <v>0</v>
      </c>
      <c r="X24" s="702">
        <f>V24</f>
        <v>0</v>
      </c>
      <c r="Y24" s="702">
        <f>X24</f>
        <v>0</v>
      </c>
      <c r="Z24" s="702">
        <f>Y24</f>
        <v>0</v>
      </c>
      <c r="AA24" s="702">
        <f t="shared" si="21"/>
        <v>0</v>
      </c>
      <c r="AB24" s="702">
        <f t="shared" si="21"/>
        <v>0</v>
      </c>
      <c r="AC24" s="702">
        <f t="shared" si="21"/>
        <v>0</v>
      </c>
      <c r="AD24" s="683">
        <f t="shared" si="17"/>
        <v>0</v>
      </c>
      <c r="AF24" s="674" t="s">
        <v>178</v>
      </c>
      <c r="AG24" s="702">
        <f>SUM('Key Drivers'!L21:L26)+IF('Bullet Loan calculator'!D5=24,'Bullet Loan calculator'!D4,0)</f>
        <v>0</v>
      </c>
      <c r="AH24" s="702">
        <f>SUM('Key Drivers'!L21:L23)</f>
        <v>0</v>
      </c>
      <c r="AI24" s="702">
        <f t="shared" si="26"/>
        <v>0</v>
      </c>
      <c r="AJ24" s="702">
        <f t="shared" si="27"/>
        <v>0</v>
      </c>
      <c r="AK24" s="702">
        <f t="shared" si="28"/>
        <v>0</v>
      </c>
      <c r="AL24" s="702">
        <f t="shared" si="29"/>
        <v>0</v>
      </c>
      <c r="AM24" s="702">
        <f t="shared" si="30"/>
        <v>0</v>
      </c>
      <c r="AN24" s="702">
        <f t="shared" si="31"/>
        <v>0</v>
      </c>
      <c r="AO24" s="702">
        <f t="shared" si="32"/>
        <v>0</v>
      </c>
      <c r="AP24" s="702">
        <f>AO24</f>
        <v>0</v>
      </c>
      <c r="AQ24" s="702">
        <f>AP24</f>
        <v>0</v>
      </c>
      <c r="AR24" s="702">
        <f t="shared" si="35"/>
        <v>0</v>
      </c>
      <c r="AS24" s="683">
        <f t="shared" si="18"/>
        <v>0</v>
      </c>
      <c r="AU24" s="674" t="s">
        <v>178</v>
      </c>
      <c r="AV24" s="702">
        <f>SUM('Key Drivers'!L21:N26)+IF('Bullet Loan calculator'!D5=36,'Bullet Loan calculator'!D4,0)</f>
        <v>0</v>
      </c>
      <c r="AW24" s="702">
        <f>SUM('Key Drivers'!N21:N26)</f>
        <v>0</v>
      </c>
      <c r="AX24" s="702">
        <f t="shared" ref="AX24" si="58">AW24</f>
        <v>0</v>
      </c>
      <c r="AY24" s="702">
        <f t="shared" ref="AY24" si="59">AX24</f>
        <v>0</v>
      </c>
      <c r="AZ24" s="702">
        <f t="shared" ref="AZ24" si="60">AY24</f>
        <v>0</v>
      </c>
      <c r="BA24" s="702">
        <f t="shared" ref="BA24" si="61">AZ24</f>
        <v>0</v>
      </c>
      <c r="BB24" s="702">
        <f t="shared" ref="BB24" si="62">BA24</f>
        <v>0</v>
      </c>
      <c r="BC24" s="702">
        <f t="shared" ref="BC24" si="63">BB24</f>
        <v>0</v>
      </c>
      <c r="BD24" s="702">
        <f t="shared" ref="BD24" si="64">BC24</f>
        <v>0</v>
      </c>
      <c r="BE24" s="702">
        <f t="shared" ref="BE24" si="65">BD24</f>
        <v>0</v>
      </c>
      <c r="BF24" s="702">
        <f t="shared" ref="BF24" si="66">BE24</f>
        <v>0</v>
      </c>
      <c r="BG24" s="702">
        <f>BF24</f>
        <v>0</v>
      </c>
      <c r="BH24" s="683">
        <f>SUM(AV24:BG24)</f>
        <v>0</v>
      </c>
      <c r="BJ24" s="674" t="s">
        <v>178</v>
      </c>
      <c r="BK24" s="704">
        <f>SUM('Key Drivers'!P21:P27)+IF('Bullet Loan calculator'!D5=48,'Bullet Loan calculator'!D4,0)</f>
        <v>0</v>
      </c>
      <c r="BL24" s="702">
        <f>SUM('Key Drivers'!P21:P23)</f>
        <v>0</v>
      </c>
      <c r="BM24" s="702">
        <f t="shared" ref="BM24" si="67">BL24</f>
        <v>0</v>
      </c>
      <c r="BN24" s="702">
        <f t="shared" ref="BN24" si="68">BM24</f>
        <v>0</v>
      </c>
      <c r="BO24" s="702">
        <f t="shared" ref="BO24" si="69">BN24</f>
        <v>0</v>
      </c>
      <c r="BP24" s="702">
        <f t="shared" ref="BP24" si="70">BO24</f>
        <v>0</v>
      </c>
      <c r="BQ24" s="702">
        <f t="shared" ref="BQ24" si="71">BP24</f>
        <v>0</v>
      </c>
      <c r="BR24" s="702">
        <f t="shared" ref="BR24" si="72">BQ24</f>
        <v>0</v>
      </c>
      <c r="BS24" s="702">
        <f t="shared" ref="BS24" si="73">BR24</f>
        <v>0</v>
      </c>
      <c r="BT24" s="702">
        <f t="shared" ref="BT24" si="74">BS24</f>
        <v>0</v>
      </c>
      <c r="BU24" s="702">
        <f t="shared" ref="BU24" si="75">BT24</f>
        <v>0</v>
      </c>
      <c r="BV24" s="702">
        <f>SUM('Key Drivers'!P21:P26)+IF('Bullet Loan calculator'!D5=60,'Bullet Loan calculator'!D4,0)</f>
        <v>0</v>
      </c>
      <c r="BW24" s="683">
        <f t="shared" ref="BW24" si="76">SUM(BK24:BV24)</f>
        <v>0</v>
      </c>
    </row>
    <row r="25" spans="1:76">
      <c r="A25" s="658"/>
      <c r="B25" s="674" t="s">
        <v>86</v>
      </c>
      <c r="C25" s="701">
        <f>'P&amp;L'!C20</f>
        <v>0</v>
      </c>
      <c r="D25" s="701">
        <f>'P&amp;L'!D20</f>
        <v>0</v>
      </c>
      <c r="E25" s="701">
        <f>'P&amp;L'!E20</f>
        <v>0</v>
      </c>
      <c r="F25" s="701">
        <f>'P&amp;L'!F20</f>
        <v>0</v>
      </c>
      <c r="G25" s="701">
        <f>'P&amp;L'!G20</f>
        <v>0</v>
      </c>
      <c r="H25" s="701">
        <f>'P&amp;L'!H20</f>
        <v>0</v>
      </c>
      <c r="I25" s="701">
        <f>'P&amp;L'!I20</f>
        <v>0</v>
      </c>
      <c r="J25" s="701">
        <f>'P&amp;L'!J20</f>
        <v>0</v>
      </c>
      <c r="K25" s="701">
        <f>'P&amp;L'!K20</f>
        <v>0</v>
      </c>
      <c r="L25" s="701">
        <f>'P&amp;L'!L20</f>
        <v>0</v>
      </c>
      <c r="M25" s="701">
        <f>'P&amp;L'!M20</f>
        <v>0</v>
      </c>
      <c r="N25" s="701">
        <f>'P&amp;L'!N20</f>
        <v>0</v>
      </c>
      <c r="O25" s="681">
        <f t="shared" si="16"/>
        <v>0</v>
      </c>
      <c r="P25" s="658"/>
      <c r="Q25" s="674" t="s">
        <v>86</v>
      </c>
      <c r="R25" s="702">
        <f>'P&amp;L'!R20</f>
        <v>0</v>
      </c>
      <c r="S25" s="702">
        <f>'P&amp;L'!S20</f>
        <v>0</v>
      </c>
      <c r="T25" s="702">
        <f>'P&amp;L'!T20</f>
        <v>0</v>
      </c>
      <c r="U25" s="702">
        <f>'P&amp;L'!U20</f>
        <v>0</v>
      </c>
      <c r="V25" s="702">
        <f>'P&amp;L'!V20</f>
        <v>0</v>
      </c>
      <c r="W25" s="702">
        <f>'P&amp;L'!W20</f>
        <v>0</v>
      </c>
      <c r="X25" s="702">
        <f>'P&amp;L'!X20</f>
        <v>0</v>
      </c>
      <c r="Y25" s="702">
        <f>'P&amp;L'!Y20</f>
        <v>0</v>
      </c>
      <c r="Z25" s="702">
        <f>'P&amp;L'!Z20</f>
        <v>0</v>
      </c>
      <c r="AA25" s="702">
        <f>'P&amp;L'!AA20</f>
        <v>0</v>
      </c>
      <c r="AB25" s="702">
        <f>'P&amp;L'!AB20</f>
        <v>0</v>
      </c>
      <c r="AC25" s="702">
        <f>'P&amp;L'!AC20</f>
        <v>0</v>
      </c>
      <c r="AD25" s="683">
        <f t="shared" si="17"/>
        <v>0</v>
      </c>
      <c r="AF25" s="674" t="s">
        <v>86</v>
      </c>
      <c r="AG25" s="702">
        <f>'P&amp;L'!AG20</f>
        <v>0</v>
      </c>
      <c r="AH25" s="702">
        <f>'P&amp;L'!AH20</f>
        <v>0</v>
      </c>
      <c r="AI25" s="702">
        <f>'P&amp;L'!AI20</f>
        <v>0</v>
      </c>
      <c r="AJ25" s="702">
        <f>'P&amp;L'!AJ20</f>
        <v>0</v>
      </c>
      <c r="AK25" s="702">
        <f>'P&amp;L'!AK20</f>
        <v>0</v>
      </c>
      <c r="AL25" s="702">
        <f>'P&amp;L'!AL20</f>
        <v>0</v>
      </c>
      <c r="AM25" s="702">
        <f>'P&amp;L'!AM20</f>
        <v>0</v>
      </c>
      <c r="AN25" s="702">
        <f>'P&amp;L'!AN20</f>
        <v>0</v>
      </c>
      <c r="AO25" s="702">
        <f>'P&amp;L'!AO20</f>
        <v>0</v>
      </c>
      <c r="AP25" s="702">
        <f>'P&amp;L'!AP20</f>
        <v>0</v>
      </c>
      <c r="AQ25" s="702">
        <f>'P&amp;L'!AQ20</f>
        <v>0</v>
      </c>
      <c r="AR25" s="702">
        <f>'P&amp;L'!AR20</f>
        <v>0</v>
      </c>
      <c r="AS25" s="683">
        <f t="shared" si="18"/>
        <v>0</v>
      </c>
      <c r="AU25" s="674" t="s">
        <v>86</v>
      </c>
      <c r="AV25" s="702">
        <f>'P&amp;L'!AV20</f>
        <v>0</v>
      </c>
      <c r="AW25" s="702">
        <f>'P&amp;L'!AW20</f>
        <v>0</v>
      </c>
      <c r="AX25" s="702">
        <f>'P&amp;L'!AX20</f>
        <v>0</v>
      </c>
      <c r="AY25" s="702">
        <f>'P&amp;L'!AY20</f>
        <v>0</v>
      </c>
      <c r="AZ25" s="702">
        <f>'P&amp;L'!AZ20</f>
        <v>0</v>
      </c>
      <c r="BA25" s="702">
        <f>'P&amp;L'!BA20</f>
        <v>0</v>
      </c>
      <c r="BB25" s="702">
        <f>'P&amp;L'!BB20</f>
        <v>0</v>
      </c>
      <c r="BC25" s="702">
        <f>'P&amp;L'!BC20</f>
        <v>0</v>
      </c>
      <c r="BD25" s="702">
        <f>'P&amp;L'!BD20</f>
        <v>0</v>
      </c>
      <c r="BE25" s="702">
        <f>'P&amp;L'!BE20</f>
        <v>0</v>
      </c>
      <c r="BF25" s="702">
        <f>'P&amp;L'!BF20</f>
        <v>0</v>
      </c>
      <c r="BG25" s="702">
        <f>'P&amp;L'!BG20</f>
        <v>0</v>
      </c>
      <c r="BH25" s="683">
        <f t="shared" si="19"/>
        <v>0</v>
      </c>
      <c r="BJ25" s="674" t="s">
        <v>86</v>
      </c>
      <c r="BK25" s="702">
        <f>'P&amp;L'!BK20</f>
        <v>0</v>
      </c>
      <c r="BL25" s="702">
        <f>'P&amp;L'!BL20</f>
        <v>0</v>
      </c>
      <c r="BM25" s="702">
        <f>'P&amp;L'!BM20</f>
        <v>0</v>
      </c>
      <c r="BN25" s="702">
        <f>'P&amp;L'!BN20</f>
        <v>0</v>
      </c>
      <c r="BO25" s="702">
        <f>'P&amp;L'!BO20</f>
        <v>0</v>
      </c>
      <c r="BP25" s="702">
        <f>'P&amp;L'!BP20</f>
        <v>0</v>
      </c>
      <c r="BQ25" s="702">
        <f>'P&amp;L'!BQ20</f>
        <v>0</v>
      </c>
      <c r="BR25" s="702">
        <f>'P&amp;L'!BR20</f>
        <v>0</v>
      </c>
      <c r="BS25" s="702">
        <f>'P&amp;L'!BS20</f>
        <v>0</v>
      </c>
      <c r="BT25" s="702">
        <f>'P&amp;L'!BT20</f>
        <v>0</v>
      </c>
      <c r="BU25" s="702">
        <f>'P&amp;L'!BU20</f>
        <v>0</v>
      </c>
      <c r="BV25" s="702">
        <f>'P&amp;L'!BV20</f>
        <v>0</v>
      </c>
      <c r="BW25" s="683">
        <f t="shared" si="20"/>
        <v>0</v>
      </c>
    </row>
    <row r="26" spans="1:76">
      <c r="A26" s="658"/>
      <c r="B26" s="674" t="s">
        <v>14</v>
      </c>
      <c r="C26" s="701"/>
      <c r="D26" s="701"/>
      <c r="E26" s="701"/>
      <c r="F26" s="701"/>
      <c r="G26" s="701"/>
      <c r="H26" s="701"/>
      <c r="I26" s="701"/>
      <c r="J26" s="701"/>
      <c r="K26" s="701"/>
      <c r="L26" s="701"/>
      <c r="M26" s="701"/>
      <c r="N26" s="701"/>
      <c r="O26" s="681">
        <f t="shared" si="16"/>
        <v>0</v>
      </c>
      <c r="P26" s="658"/>
      <c r="Q26" s="674" t="s">
        <v>14</v>
      </c>
      <c r="R26" s="702"/>
      <c r="S26" s="702"/>
      <c r="T26" s="702"/>
      <c r="U26" s="702"/>
      <c r="V26" s="702"/>
      <c r="W26" s="702"/>
      <c r="X26" s="702"/>
      <c r="Y26" s="702"/>
      <c r="Z26" s="702"/>
      <c r="AA26" s="702"/>
      <c r="AB26" s="702"/>
      <c r="AC26" s="702"/>
      <c r="AD26" s="683">
        <f t="shared" si="17"/>
        <v>0</v>
      </c>
      <c r="AF26" s="674" t="s">
        <v>14</v>
      </c>
      <c r="AG26" s="702"/>
      <c r="AH26" s="702"/>
      <c r="AI26" s="702"/>
      <c r="AJ26" s="702"/>
      <c r="AK26" s="702"/>
      <c r="AL26" s="702"/>
      <c r="AM26" s="702"/>
      <c r="AN26" s="702"/>
      <c r="AO26" s="702"/>
      <c r="AP26" s="702"/>
      <c r="AQ26" s="702"/>
      <c r="AR26" s="702"/>
      <c r="AS26" s="683">
        <f t="shared" si="18"/>
        <v>0</v>
      </c>
      <c r="AU26" s="674" t="s">
        <v>14</v>
      </c>
      <c r="AV26" s="702" t="e">
        <f>OVERHEADS!#REF!</f>
        <v>#REF!</v>
      </c>
      <c r="AW26" s="702" t="e">
        <f>OVERHEADS!#REF!</f>
        <v>#REF!</v>
      </c>
      <c r="AX26" s="702" t="e">
        <f>OVERHEADS!#REF!</f>
        <v>#REF!</v>
      </c>
      <c r="AY26" s="702" t="e">
        <f>OVERHEADS!#REF!</f>
        <v>#REF!</v>
      </c>
      <c r="AZ26" s="702" t="e">
        <f>OVERHEADS!#REF!</f>
        <v>#REF!</v>
      </c>
      <c r="BA26" s="702" t="e">
        <f>OVERHEADS!#REF!</f>
        <v>#REF!</v>
      </c>
      <c r="BB26" s="702" t="e">
        <f>OVERHEADS!#REF!</f>
        <v>#REF!</v>
      </c>
      <c r="BC26" s="702" t="e">
        <f>OVERHEADS!#REF!</f>
        <v>#REF!</v>
      </c>
      <c r="BD26" s="702" t="e">
        <f>OVERHEADS!#REF!</f>
        <v>#REF!</v>
      </c>
      <c r="BE26" s="702" t="e">
        <f>OVERHEADS!#REF!</f>
        <v>#REF!</v>
      </c>
      <c r="BF26" s="702" t="e">
        <f>OVERHEADS!#REF!</f>
        <v>#REF!</v>
      </c>
      <c r="BG26" s="702" t="e">
        <f>OVERHEADS!#REF!</f>
        <v>#REF!</v>
      </c>
      <c r="BH26" s="683" t="e">
        <f t="shared" si="19"/>
        <v>#REF!</v>
      </c>
      <c r="BJ26" s="674" t="s">
        <v>14</v>
      </c>
      <c r="BK26" s="702" t="e">
        <f>OVERHEADS!#REF!</f>
        <v>#REF!</v>
      </c>
      <c r="BL26" s="702" t="e">
        <f>OVERHEADS!#REF!</f>
        <v>#REF!</v>
      </c>
      <c r="BM26" s="702" t="e">
        <f>OVERHEADS!#REF!</f>
        <v>#REF!</v>
      </c>
      <c r="BN26" s="702" t="e">
        <f>OVERHEADS!#REF!</f>
        <v>#REF!</v>
      </c>
      <c r="BO26" s="702" t="e">
        <f>OVERHEADS!#REF!</f>
        <v>#REF!</v>
      </c>
      <c r="BP26" s="702" t="e">
        <f>OVERHEADS!#REF!</f>
        <v>#REF!</v>
      </c>
      <c r="BQ26" s="702" t="e">
        <f>OVERHEADS!#REF!</f>
        <v>#REF!</v>
      </c>
      <c r="BR26" s="702" t="e">
        <f>OVERHEADS!#REF!</f>
        <v>#REF!</v>
      </c>
      <c r="BS26" s="702" t="e">
        <f>OVERHEADS!#REF!</f>
        <v>#REF!</v>
      </c>
      <c r="BT26" s="702" t="e">
        <f>OVERHEADS!#REF!</f>
        <v>#REF!</v>
      </c>
      <c r="BU26" s="702" t="e">
        <f>OVERHEADS!#REF!</f>
        <v>#REF!</v>
      </c>
      <c r="BV26" s="702" t="e">
        <f>OVERHEADS!#REF!</f>
        <v>#REF!</v>
      </c>
      <c r="BW26" s="683" t="e">
        <f t="shared" si="20"/>
        <v>#REF!</v>
      </c>
    </row>
    <row r="27" spans="1:76">
      <c r="A27" s="658"/>
      <c r="B27" s="674" t="s">
        <v>283</v>
      </c>
      <c r="C27" s="701">
        <f>SUM('Key Drivers'!H24:H25)</f>
        <v>0</v>
      </c>
      <c r="D27" s="701">
        <f>C27</f>
        <v>0</v>
      </c>
      <c r="E27" s="701">
        <f t="shared" ref="E27:N27" si="77">D27</f>
        <v>0</v>
      </c>
      <c r="F27" s="701">
        <f t="shared" si="77"/>
        <v>0</v>
      </c>
      <c r="G27" s="701">
        <f t="shared" si="77"/>
        <v>0</v>
      </c>
      <c r="H27" s="701">
        <f t="shared" si="77"/>
        <v>0</v>
      </c>
      <c r="I27" s="701">
        <f t="shared" si="77"/>
        <v>0</v>
      </c>
      <c r="J27" s="701">
        <f t="shared" si="77"/>
        <v>0</v>
      </c>
      <c r="K27" s="701">
        <f t="shared" si="77"/>
        <v>0</v>
      </c>
      <c r="L27" s="701">
        <f t="shared" si="77"/>
        <v>0</v>
      </c>
      <c r="M27" s="701">
        <f t="shared" si="77"/>
        <v>0</v>
      </c>
      <c r="N27" s="701">
        <f t="shared" si="77"/>
        <v>0</v>
      </c>
      <c r="O27" s="681">
        <f t="shared" si="16"/>
        <v>0</v>
      </c>
      <c r="P27" s="658"/>
      <c r="Q27" s="674" t="s">
        <v>283</v>
      </c>
      <c r="R27" s="702">
        <f>SUM('Key Drivers'!J24:J25)</f>
        <v>0</v>
      </c>
      <c r="S27" s="702">
        <f>R27</f>
        <v>0</v>
      </c>
      <c r="T27" s="702">
        <f>S27</f>
        <v>0</v>
      </c>
      <c r="U27" s="702">
        <f t="shared" ref="U27" si="78">T27</f>
        <v>0</v>
      </c>
      <c r="V27" s="702">
        <f t="shared" ref="V27" si="79">U27</f>
        <v>0</v>
      </c>
      <c r="W27" s="702">
        <f t="shared" ref="W27" si="80">V27</f>
        <v>0</v>
      </c>
      <c r="X27" s="702">
        <f t="shared" ref="X27" si="81">W27</f>
        <v>0</v>
      </c>
      <c r="Y27" s="702">
        <f t="shared" ref="Y27" si="82">X27</f>
        <v>0</v>
      </c>
      <c r="Z27" s="702">
        <f t="shared" ref="Z27" si="83">Y27</f>
        <v>0</v>
      </c>
      <c r="AA27" s="702">
        <f t="shared" ref="AA27" si="84">Z27</f>
        <v>0</v>
      </c>
      <c r="AB27" s="702">
        <f t="shared" ref="AB27" si="85">AA27</f>
        <v>0</v>
      </c>
      <c r="AC27" s="702">
        <f t="shared" ref="AC27" si="86">AB27</f>
        <v>0</v>
      </c>
      <c r="AD27" s="683">
        <f t="shared" si="17"/>
        <v>0</v>
      </c>
      <c r="AF27" s="674" t="s">
        <v>283</v>
      </c>
      <c r="AG27" s="702">
        <f>SUM('Key Drivers'!L24:L25)</f>
        <v>0</v>
      </c>
      <c r="AH27" s="702">
        <f>AG27</f>
        <v>0</v>
      </c>
      <c r="AI27" s="702">
        <f t="shared" ref="AI27:AR27" si="87">AH27</f>
        <v>0</v>
      </c>
      <c r="AJ27" s="702">
        <f t="shared" si="87"/>
        <v>0</v>
      </c>
      <c r="AK27" s="702">
        <f t="shared" si="87"/>
        <v>0</v>
      </c>
      <c r="AL27" s="702">
        <f t="shared" si="87"/>
        <v>0</v>
      </c>
      <c r="AM27" s="702">
        <f t="shared" si="87"/>
        <v>0</v>
      </c>
      <c r="AN27" s="702">
        <f t="shared" si="87"/>
        <v>0</v>
      </c>
      <c r="AO27" s="702">
        <f t="shared" si="87"/>
        <v>0</v>
      </c>
      <c r="AP27" s="702">
        <f t="shared" si="87"/>
        <v>0</v>
      </c>
      <c r="AQ27" s="702">
        <f t="shared" si="87"/>
        <v>0</v>
      </c>
      <c r="AR27" s="702">
        <f t="shared" si="87"/>
        <v>0</v>
      </c>
      <c r="AS27" s="683">
        <f t="shared" si="18"/>
        <v>0</v>
      </c>
      <c r="AU27" s="674" t="s">
        <v>283</v>
      </c>
      <c r="AV27" s="702">
        <f>SUM('Key Drivers'!N24:N25)</f>
        <v>0</v>
      </c>
      <c r="AW27" s="702">
        <f>AV27</f>
        <v>0</v>
      </c>
      <c r="AX27" s="702">
        <f t="shared" ref="AX27:BG27" si="88">AW27</f>
        <v>0</v>
      </c>
      <c r="AY27" s="702">
        <f t="shared" si="88"/>
        <v>0</v>
      </c>
      <c r="AZ27" s="702">
        <f t="shared" si="88"/>
        <v>0</v>
      </c>
      <c r="BA27" s="702">
        <f t="shared" si="88"/>
        <v>0</v>
      </c>
      <c r="BB27" s="702">
        <f t="shared" si="88"/>
        <v>0</v>
      </c>
      <c r="BC27" s="702">
        <f t="shared" si="88"/>
        <v>0</v>
      </c>
      <c r="BD27" s="702">
        <f t="shared" si="88"/>
        <v>0</v>
      </c>
      <c r="BE27" s="702">
        <f t="shared" si="88"/>
        <v>0</v>
      </c>
      <c r="BF27" s="702">
        <f t="shared" si="88"/>
        <v>0</v>
      </c>
      <c r="BG27" s="702">
        <f t="shared" si="88"/>
        <v>0</v>
      </c>
      <c r="BH27" s="683">
        <f t="shared" si="19"/>
        <v>0</v>
      </c>
      <c r="BJ27" s="674" t="s">
        <v>283</v>
      </c>
      <c r="BK27" s="702">
        <f>SUM('Key Drivers'!P24:P25)</f>
        <v>0</v>
      </c>
      <c r="BL27" s="702">
        <f>BK27</f>
        <v>0</v>
      </c>
      <c r="BM27" s="702">
        <f t="shared" ref="BM27:BV27" si="89">BL27</f>
        <v>0</v>
      </c>
      <c r="BN27" s="702">
        <f t="shared" si="89"/>
        <v>0</v>
      </c>
      <c r="BO27" s="702">
        <f t="shared" si="89"/>
        <v>0</v>
      </c>
      <c r="BP27" s="702">
        <f t="shared" si="89"/>
        <v>0</v>
      </c>
      <c r="BQ27" s="702">
        <f t="shared" si="89"/>
        <v>0</v>
      </c>
      <c r="BR27" s="702">
        <f t="shared" si="89"/>
        <v>0</v>
      </c>
      <c r="BS27" s="702">
        <f t="shared" si="89"/>
        <v>0</v>
      </c>
      <c r="BT27" s="702">
        <f t="shared" si="89"/>
        <v>0</v>
      </c>
      <c r="BU27" s="702">
        <f t="shared" si="89"/>
        <v>0</v>
      </c>
      <c r="BV27" s="702">
        <f t="shared" si="89"/>
        <v>0</v>
      </c>
      <c r="BW27" s="683">
        <f t="shared" si="20"/>
        <v>0</v>
      </c>
    </row>
    <row r="28" spans="1:76">
      <c r="A28" s="658"/>
      <c r="B28" s="688" t="s">
        <v>131</v>
      </c>
      <c r="C28" s="701">
        <f>'Key Drivers'!B32+'Key Drivers'!B33+'Key Drivers'!B35+'Key Drivers'!B36</f>
        <v>70000</v>
      </c>
      <c r="D28" s="701">
        <f>'Key Drivers'!B37+'Key Drivers'!B34</f>
        <v>20000</v>
      </c>
      <c r="E28" s="701"/>
      <c r="F28" s="701"/>
      <c r="G28" s="701"/>
      <c r="H28" s="701"/>
      <c r="I28" s="701"/>
      <c r="J28" s="701"/>
      <c r="K28" s="701"/>
      <c r="L28" s="701"/>
      <c r="M28" s="701"/>
      <c r="N28" s="701"/>
      <c r="O28" s="681">
        <f t="shared" si="16"/>
        <v>90000</v>
      </c>
      <c r="P28" s="658"/>
      <c r="Q28" s="688"/>
      <c r="R28" s="702"/>
      <c r="S28" s="702"/>
      <c r="T28" s="702"/>
      <c r="U28" s="702"/>
      <c r="V28" s="702"/>
      <c r="W28" s="702"/>
      <c r="X28" s="702"/>
      <c r="Y28" s="702"/>
      <c r="Z28" s="702"/>
      <c r="AA28" s="702"/>
      <c r="AB28" s="702"/>
      <c r="AC28" s="702"/>
      <c r="AD28" s="683"/>
      <c r="AF28" s="688"/>
      <c r="AG28" s="702"/>
      <c r="AH28" s="702"/>
      <c r="AI28" s="702"/>
      <c r="AJ28" s="702"/>
      <c r="AK28" s="702"/>
      <c r="AL28" s="702"/>
      <c r="AM28" s="702"/>
      <c r="AN28" s="702"/>
      <c r="AO28" s="702"/>
      <c r="AP28" s="702"/>
      <c r="AQ28" s="702"/>
      <c r="AR28" s="702"/>
      <c r="AS28" s="683"/>
      <c r="AU28" s="688"/>
      <c r="AV28" s="702"/>
      <c r="AW28" s="702"/>
      <c r="AX28" s="702"/>
      <c r="AY28" s="702"/>
      <c r="AZ28" s="702"/>
      <c r="BA28" s="702"/>
      <c r="BB28" s="702"/>
      <c r="BC28" s="702"/>
      <c r="BD28" s="702"/>
      <c r="BE28" s="702"/>
      <c r="BF28" s="702"/>
      <c r="BG28" s="702"/>
      <c r="BH28" s="683"/>
      <c r="BJ28" s="688"/>
      <c r="BK28" s="702"/>
      <c r="BL28" s="702"/>
      <c r="BM28" s="702"/>
      <c r="BN28" s="702"/>
      <c r="BO28" s="702"/>
      <c r="BP28" s="702"/>
      <c r="BQ28" s="702"/>
      <c r="BR28" s="702"/>
      <c r="BS28" s="702"/>
      <c r="BT28" s="702"/>
      <c r="BU28" s="702"/>
      <c r="BV28" s="702"/>
      <c r="BW28" s="683"/>
    </row>
    <row r="29" spans="1:76">
      <c r="A29" s="658"/>
      <c r="B29" s="688" t="s">
        <v>100</v>
      </c>
      <c r="C29" s="701">
        <f>'Key Drivers'!J8</f>
        <v>0</v>
      </c>
      <c r="D29" s="701">
        <v>0</v>
      </c>
      <c r="E29" s="701">
        <v>0</v>
      </c>
      <c r="F29" s="701">
        <v>0</v>
      </c>
      <c r="G29" s="701">
        <v>0</v>
      </c>
      <c r="H29" s="701">
        <v>0</v>
      </c>
      <c r="I29" s="701">
        <v>0</v>
      </c>
      <c r="J29" s="701">
        <v>0</v>
      </c>
      <c r="K29" s="701">
        <v>0</v>
      </c>
      <c r="L29" s="701">
        <v>0</v>
      </c>
      <c r="M29" s="701">
        <v>0</v>
      </c>
      <c r="N29" s="701">
        <v>0</v>
      </c>
      <c r="O29" s="681">
        <f t="shared" si="16"/>
        <v>0</v>
      </c>
      <c r="P29" s="658"/>
      <c r="Q29" s="688" t="s">
        <v>15</v>
      </c>
      <c r="R29" s="702">
        <v>0</v>
      </c>
      <c r="S29" s="702">
        <v>0</v>
      </c>
      <c r="T29" s="702">
        <v>0</v>
      </c>
      <c r="U29" s="702">
        <v>0</v>
      </c>
      <c r="V29" s="702">
        <v>0</v>
      </c>
      <c r="W29" s="702">
        <v>0</v>
      </c>
      <c r="X29" s="702">
        <v>0</v>
      </c>
      <c r="Y29" s="702">
        <v>0</v>
      </c>
      <c r="Z29" s="702">
        <v>0</v>
      </c>
      <c r="AA29" s="702">
        <v>0</v>
      </c>
      <c r="AB29" s="702">
        <v>0</v>
      </c>
      <c r="AC29" s="702">
        <v>0</v>
      </c>
      <c r="AD29" s="683">
        <f t="shared" si="17"/>
        <v>0</v>
      </c>
      <c r="AF29" s="688" t="s">
        <v>15</v>
      </c>
      <c r="AG29" s="702">
        <v>0</v>
      </c>
      <c r="AH29" s="702">
        <v>0</v>
      </c>
      <c r="AI29" s="702">
        <v>0</v>
      </c>
      <c r="AJ29" s="702">
        <v>0</v>
      </c>
      <c r="AK29" s="702">
        <v>0</v>
      </c>
      <c r="AL29" s="702">
        <v>0</v>
      </c>
      <c r="AM29" s="702">
        <v>0</v>
      </c>
      <c r="AN29" s="702">
        <v>0</v>
      </c>
      <c r="AO29" s="702">
        <v>0</v>
      </c>
      <c r="AP29" s="702">
        <v>0</v>
      </c>
      <c r="AQ29" s="702">
        <v>0</v>
      </c>
      <c r="AR29" s="702">
        <v>0</v>
      </c>
      <c r="AS29" s="683">
        <f t="shared" si="18"/>
        <v>0</v>
      </c>
      <c r="AU29" s="688" t="s">
        <v>15</v>
      </c>
      <c r="AV29" s="702">
        <v>0</v>
      </c>
      <c r="AW29" s="702">
        <v>0</v>
      </c>
      <c r="AX29" s="702">
        <v>0</v>
      </c>
      <c r="AY29" s="702">
        <v>0</v>
      </c>
      <c r="AZ29" s="702">
        <v>0</v>
      </c>
      <c r="BA29" s="702">
        <v>0</v>
      </c>
      <c r="BB29" s="702">
        <v>0</v>
      </c>
      <c r="BC29" s="702">
        <v>0</v>
      </c>
      <c r="BD29" s="702">
        <v>0</v>
      </c>
      <c r="BE29" s="702">
        <v>0</v>
      </c>
      <c r="BF29" s="702">
        <v>0</v>
      </c>
      <c r="BG29" s="702">
        <v>0</v>
      </c>
      <c r="BH29" s="683">
        <f t="shared" si="19"/>
        <v>0</v>
      </c>
      <c r="BJ29" s="688" t="s">
        <v>15</v>
      </c>
      <c r="BK29" s="702">
        <v>0</v>
      </c>
      <c r="BL29" s="702">
        <v>0</v>
      </c>
      <c r="BM29" s="702">
        <v>0</v>
      </c>
      <c r="BN29" s="702">
        <v>0</v>
      </c>
      <c r="BO29" s="702">
        <v>0</v>
      </c>
      <c r="BP29" s="702">
        <v>0</v>
      </c>
      <c r="BQ29" s="702">
        <v>0</v>
      </c>
      <c r="BR29" s="702">
        <v>0</v>
      </c>
      <c r="BS29" s="702">
        <v>0</v>
      </c>
      <c r="BT29" s="702">
        <v>0</v>
      </c>
      <c r="BU29" s="702">
        <v>0</v>
      </c>
      <c r="BV29" s="702">
        <v>0</v>
      </c>
      <c r="BW29" s="683">
        <f t="shared" si="20"/>
        <v>0</v>
      </c>
    </row>
    <row r="30" spans="1:76" ht="12.75" thickBot="1">
      <c r="A30" s="658"/>
      <c r="B30" s="688" t="s">
        <v>27</v>
      </c>
      <c r="C30" s="701">
        <v>0</v>
      </c>
      <c r="D30" s="701">
        <v>0</v>
      </c>
      <c r="E30" s="701">
        <v>0</v>
      </c>
      <c r="F30" s="701">
        <v>0</v>
      </c>
      <c r="G30" s="701">
        <v>0</v>
      </c>
      <c r="H30" s="701">
        <v>0</v>
      </c>
      <c r="I30" s="701">
        <v>0</v>
      </c>
      <c r="J30" s="701">
        <v>0</v>
      </c>
      <c r="K30" s="701">
        <v>0</v>
      </c>
      <c r="L30" s="701">
        <v>0</v>
      </c>
      <c r="M30" s="701">
        <v>0</v>
      </c>
      <c r="N30" s="701">
        <v>0</v>
      </c>
      <c r="O30" s="681">
        <f t="shared" si="16"/>
        <v>0</v>
      </c>
      <c r="P30" s="658"/>
      <c r="Q30" s="688" t="s">
        <v>27</v>
      </c>
      <c r="R30" s="702">
        <f>CHECKLIST!$C13</f>
        <v>0</v>
      </c>
      <c r="S30" s="702">
        <f>CHECKLIST!$C13</f>
        <v>0</v>
      </c>
      <c r="T30" s="702">
        <f>CHECKLIST!$C13</f>
        <v>0</v>
      </c>
      <c r="U30" s="702">
        <f>CHECKLIST!$C13</f>
        <v>0</v>
      </c>
      <c r="V30" s="702">
        <f>CHECKLIST!$C13</f>
        <v>0</v>
      </c>
      <c r="W30" s="702">
        <f>CHECKLIST!$C13</f>
        <v>0</v>
      </c>
      <c r="X30" s="702">
        <f>CHECKLIST!$C13</f>
        <v>0</v>
      </c>
      <c r="Y30" s="702">
        <f>CHECKLIST!$C13</f>
        <v>0</v>
      </c>
      <c r="Z30" s="702">
        <f>CHECKLIST!$C13</f>
        <v>0</v>
      </c>
      <c r="AA30" s="702">
        <f>CHECKLIST!$C13</f>
        <v>0</v>
      </c>
      <c r="AB30" s="702">
        <f>CHECKLIST!$C13</f>
        <v>0</v>
      </c>
      <c r="AC30" s="702">
        <f>CHECKLIST!$C13</f>
        <v>0</v>
      </c>
      <c r="AD30" s="683">
        <f t="shared" si="17"/>
        <v>0</v>
      </c>
      <c r="AF30" s="688" t="s">
        <v>27</v>
      </c>
      <c r="AG30" s="702">
        <f>IF(CHECKLIST!$B13&gt;35,Cashflow!$AC30,0)</f>
        <v>0</v>
      </c>
      <c r="AH30" s="702">
        <f>IF(CHECKLIST!$B13&gt;35,Cashflow!$AC30,0)</f>
        <v>0</v>
      </c>
      <c r="AI30" s="702">
        <f>IF(CHECKLIST!$B13&gt;35,Cashflow!$AC30,0)</f>
        <v>0</v>
      </c>
      <c r="AJ30" s="702">
        <f>IF(CHECKLIST!$B13&gt;35,Cashflow!$AC30,0)</f>
        <v>0</v>
      </c>
      <c r="AK30" s="702">
        <f>IF(CHECKLIST!$B13&gt;35,Cashflow!$AC30,0)</f>
        <v>0</v>
      </c>
      <c r="AL30" s="702">
        <f>IF(CHECKLIST!$B13&gt;35,Cashflow!$AC30,0)</f>
        <v>0</v>
      </c>
      <c r="AM30" s="702">
        <f>IF(CHECKLIST!$B13&gt;35,Cashflow!$AC30,0)</f>
        <v>0</v>
      </c>
      <c r="AN30" s="702">
        <f>IF(CHECKLIST!$B13&gt;35,Cashflow!$AC30,0)</f>
        <v>0</v>
      </c>
      <c r="AO30" s="702">
        <f>IF(CHECKLIST!$B13&gt;35,Cashflow!$AC30,0)</f>
        <v>0</v>
      </c>
      <c r="AP30" s="702">
        <f>IF(CHECKLIST!$B13&gt;35,Cashflow!$AC30,0)</f>
        <v>0</v>
      </c>
      <c r="AQ30" s="702">
        <f>IF(CHECKLIST!$B13&gt;35,Cashflow!$AC30,0)</f>
        <v>0</v>
      </c>
      <c r="AR30" s="702">
        <f>IF(CHECKLIST!$B13&gt;35,Cashflow!$AC30,0)</f>
        <v>0</v>
      </c>
      <c r="AS30" s="683">
        <f t="shared" si="18"/>
        <v>0</v>
      </c>
      <c r="AU30" s="688" t="s">
        <v>27</v>
      </c>
      <c r="AV30" s="702">
        <f>IF(CHECKLIST!$B13&gt;47,Cashflow!$AR30,0)</f>
        <v>0</v>
      </c>
      <c r="AW30" s="702">
        <f>IF(CHECKLIST!$B13&gt;47,Cashflow!$AR30,0)</f>
        <v>0</v>
      </c>
      <c r="AX30" s="702">
        <f>IF(CHECKLIST!$B13&gt;47,Cashflow!$AR30,0)</f>
        <v>0</v>
      </c>
      <c r="AY30" s="702">
        <f>IF(CHECKLIST!$B13&gt;47,Cashflow!$AR30,0)</f>
        <v>0</v>
      </c>
      <c r="AZ30" s="702">
        <f>IF(CHECKLIST!$B13&gt;47,Cashflow!$AR30,0)</f>
        <v>0</v>
      </c>
      <c r="BA30" s="702">
        <f>IF(CHECKLIST!$B13&gt;47,Cashflow!$AR30,0)</f>
        <v>0</v>
      </c>
      <c r="BB30" s="702">
        <f>IF(CHECKLIST!$B13&gt;47,Cashflow!$AR30,0)</f>
        <v>0</v>
      </c>
      <c r="BC30" s="702">
        <f>IF(CHECKLIST!$B13&gt;47,Cashflow!$AR30,0)</f>
        <v>0</v>
      </c>
      <c r="BD30" s="702">
        <f>IF(CHECKLIST!$B13&gt;47,Cashflow!$AR30,0)</f>
        <v>0</v>
      </c>
      <c r="BE30" s="702">
        <f>IF(CHECKLIST!$B13&gt;47,Cashflow!$AR30,0)</f>
        <v>0</v>
      </c>
      <c r="BF30" s="702">
        <f>IF(CHECKLIST!$B13&gt;47,Cashflow!$AR30,0)</f>
        <v>0</v>
      </c>
      <c r="BG30" s="702">
        <f>IF(CHECKLIST!$B13&gt;47,Cashflow!$AR30,0)</f>
        <v>0</v>
      </c>
      <c r="BH30" s="683">
        <f t="shared" si="19"/>
        <v>0</v>
      </c>
      <c r="BJ30" s="688" t="s">
        <v>27</v>
      </c>
      <c r="BK30" s="702">
        <f>IF(CHECKLIST!$B13&gt;59,Cashflow!$BG30,0)</f>
        <v>0</v>
      </c>
      <c r="BL30" s="702">
        <f>IF(CHECKLIST!$B13&gt;59,Cashflow!$BG30,0)</f>
        <v>0</v>
      </c>
      <c r="BM30" s="702">
        <f>IF(CHECKLIST!$B13&gt;59,Cashflow!$BG30,0)</f>
        <v>0</v>
      </c>
      <c r="BN30" s="702">
        <f>IF(CHECKLIST!$B13&gt;59,Cashflow!$BG30,0)</f>
        <v>0</v>
      </c>
      <c r="BO30" s="702">
        <f>IF(CHECKLIST!$B13&gt;59,Cashflow!$BG30,0)</f>
        <v>0</v>
      </c>
      <c r="BP30" s="702">
        <f>IF(CHECKLIST!$B13&gt;59,Cashflow!$BG30,0)</f>
        <v>0</v>
      </c>
      <c r="BQ30" s="702">
        <f>IF(CHECKLIST!$B13&gt;59,Cashflow!$BG30,0)</f>
        <v>0</v>
      </c>
      <c r="BR30" s="702">
        <f>IF(CHECKLIST!$B13&gt;59,Cashflow!$BG30,0)</f>
        <v>0</v>
      </c>
      <c r="BS30" s="702">
        <f>IF(CHECKLIST!$B13&gt;59,Cashflow!$BG30,0)</f>
        <v>0</v>
      </c>
      <c r="BT30" s="702">
        <f>IF(CHECKLIST!$B13&gt;59,Cashflow!$BG30,0)</f>
        <v>0</v>
      </c>
      <c r="BU30" s="702">
        <f>IF(CHECKLIST!$B13&gt;59,Cashflow!$BG30,0)</f>
        <v>0</v>
      </c>
      <c r="BV30" s="702">
        <f>IF(CHECKLIST!$B13&gt;59,Cashflow!$BG30,0)</f>
        <v>0</v>
      </c>
      <c r="BW30" s="683">
        <f t="shared" si="20"/>
        <v>0</v>
      </c>
      <c r="BX30" s="705">
        <f>BW30+BH30+AS30+AD30+O29+O30</f>
        <v>0</v>
      </c>
    </row>
    <row r="31" spans="1:76" ht="12.75" thickBot="1">
      <c r="A31" s="658"/>
      <c r="B31" s="689" t="s">
        <v>22</v>
      </c>
      <c r="C31" s="690">
        <f t="shared" ref="C31:N31" si="90">SUM(C19:C30)</f>
        <v>70000</v>
      </c>
      <c r="D31" s="690">
        <f t="shared" si="90"/>
        <v>20000</v>
      </c>
      <c r="E31" s="690">
        <f t="shared" si="90"/>
        <v>0</v>
      </c>
      <c r="F31" s="690">
        <f t="shared" si="90"/>
        <v>0</v>
      </c>
      <c r="G31" s="690">
        <f t="shared" si="90"/>
        <v>0</v>
      </c>
      <c r="H31" s="690">
        <f t="shared" si="90"/>
        <v>0</v>
      </c>
      <c r="I31" s="690">
        <f t="shared" si="90"/>
        <v>0</v>
      </c>
      <c r="J31" s="690">
        <f t="shared" si="90"/>
        <v>0</v>
      </c>
      <c r="K31" s="690">
        <f t="shared" si="90"/>
        <v>0</v>
      </c>
      <c r="L31" s="690">
        <f t="shared" si="90"/>
        <v>0</v>
      </c>
      <c r="M31" s="690">
        <f t="shared" si="90"/>
        <v>0</v>
      </c>
      <c r="N31" s="690">
        <f t="shared" si="90"/>
        <v>0</v>
      </c>
      <c r="O31" s="690">
        <f t="shared" si="16"/>
        <v>90000</v>
      </c>
      <c r="P31" s="658"/>
      <c r="Q31" s="689" t="s">
        <v>22</v>
      </c>
      <c r="R31" s="691" t="e">
        <f t="shared" ref="R31:AC31" si="91">SUM(R19:R30)</f>
        <v>#REF!</v>
      </c>
      <c r="S31" s="691" t="e">
        <f t="shared" si="91"/>
        <v>#REF!</v>
      </c>
      <c r="T31" s="691" t="e">
        <f t="shared" si="91"/>
        <v>#REF!</v>
      </c>
      <c r="U31" s="691" t="e">
        <f t="shared" si="91"/>
        <v>#REF!</v>
      </c>
      <c r="V31" s="691" t="e">
        <f t="shared" si="91"/>
        <v>#REF!</v>
      </c>
      <c r="W31" s="691" t="e">
        <f t="shared" si="91"/>
        <v>#REF!</v>
      </c>
      <c r="X31" s="691" t="e">
        <f t="shared" si="91"/>
        <v>#REF!</v>
      </c>
      <c r="Y31" s="691" t="e">
        <f t="shared" si="91"/>
        <v>#REF!</v>
      </c>
      <c r="Z31" s="691" t="e">
        <f t="shared" si="91"/>
        <v>#REF!</v>
      </c>
      <c r="AA31" s="691" t="e">
        <f t="shared" si="91"/>
        <v>#REF!</v>
      </c>
      <c r="AB31" s="691" t="e">
        <f t="shared" si="91"/>
        <v>#REF!</v>
      </c>
      <c r="AC31" s="691" t="e">
        <f t="shared" si="91"/>
        <v>#REF!</v>
      </c>
      <c r="AD31" s="691" t="e">
        <f t="shared" si="17"/>
        <v>#REF!</v>
      </c>
      <c r="AF31" s="689" t="s">
        <v>22</v>
      </c>
      <c r="AG31" s="691" t="e">
        <f t="shared" ref="AG31:AR31" si="92">SUM(AG19:AG30)</f>
        <v>#REF!</v>
      </c>
      <c r="AH31" s="691" t="e">
        <f t="shared" si="92"/>
        <v>#REF!</v>
      </c>
      <c r="AI31" s="691" t="e">
        <f t="shared" si="92"/>
        <v>#REF!</v>
      </c>
      <c r="AJ31" s="691" t="e">
        <f t="shared" si="92"/>
        <v>#REF!</v>
      </c>
      <c r="AK31" s="691" t="e">
        <f t="shared" si="92"/>
        <v>#REF!</v>
      </c>
      <c r="AL31" s="691" t="e">
        <f t="shared" si="92"/>
        <v>#REF!</v>
      </c>
      <c r="AM31" s="691" t="e">
        <f t="shared" si="92"/>
        <v>#REF!</v>
      </c>
      <c r="AN31" s="691" t="e">
        <f t="shared" si="92"/>
        <v>#REF!</v>
      </c>
      <c r="AO31" s="691" t="e">
        <f t="shared" si="92"/>
        <v>#REF!</v>
      </c>
      <c r="AP31" s="691" t="e">
        <f t="shared" si="92"/>
        <v>#REF!</v>
      </c>
      <c r="AQ31" s="691" t="e">
        <f t="shared" si="92"/>
        <v>#REF!</v>
      </c>
      <c r="AR31" s="691" t="e">
        <f t="shared" si="92"/>
        <v>#REF!</v>
      </c>
      <c r="AS31" s="691" t="e">
        <f t="shared" si="18"/>
        <v>#REF!</v>
      </c>
      <c r="AU31" s="689" t="s">
        <v>22</v>
      </c>
      <c r="AV31" s="691" t="e">
        <f t="shared" ref="AV31:BG31" si="93">SUM(AV19:AV30)</f>
        <v>#REF!</v>
      </c>
      <c r="AW31" s="691" t="e">
        <f t="shared" si="93"/>
        <v>#REF!</v>
      </c>
      <c r="AX31" s="691" t="e">
        <f t="shared" si="93"/>
        <v>#REF!</v>
      </c>
      <c r="AY31" s="691" t="e">
        <f t="shared" si="93"/>
        <v>#REF!</v>
      </c>
      <c r="AZ31" s="691" t="e">
        <f t="shared" si="93"/>
        <v>#REF!</v>
      </c>
      <c r="BA31" s="691" t="e">
        <f t="shared" si="93"/>
        <v>#REF!</v>
      </c>
      <c r="BB31" s="691" t="e">
        <f t="shared" si="93"/>
        <v>#REF!</v>
      </c>
      <c r="BC31" s="691" t="e">
        <f t="shared" si="93"/>
        <v>#REF!</v>
      </c>
      <c r="BD31" s="691" t="e">
        <f t="shared" si="93"/>
        <v>#REF!</v>
      </c>
      <c r="BE31" s="691" t="e">
        <f t="shared" si="93"/>
        <v>#REF!</v>
      </c>
      <c r="BF31" s="691" t="e">
        <f t="shared" si="93"/>
        <v>#REF!</v>
      </c>
      <c r="BG31" s="691" t="e">
        <f t="shared" si="93"/>
        <v>#REF!</v>
      </c>
      <c r="BH31" s="691" t="e">
        <f t="shared" si="19"/>
        <v>#REF!</v>
      </c>
      <c r="BJ31" s="689" t="s">
        <v>22</v>
      </c>
      <c r="BK31" s="691" t="e">
        <f t="shared" ref="BK31:BV31" si="94">SUM(BK19:BK30)</f>
        <v>#REF!</v>
      </c>
      <c r="BL31" s="691" t="e">
        <f t="shared" si="94"/>
        <v>#REF!</v>
      </c>
      <c r="BM31" s="691" t="e">
        <f t="shared" si="94"/>
        <v>#REF!</v>
      </c>
      <c r="BN31" s="691" t="e">
        <f t="shared" si="94"/>
        <v>#REF!</v>
      </c>
      <c r="BO31" s="691" t="e">
        <f t="shared" si="94"/>
        <v>#REF!</v>
      </c>
      <c r="BP31" s="691" t="e">
        <f t="shared" si="94"/>
        <v>#REF!</v>
      </c>
      <c r="BQ31" s="691" t="e">
        <f t="shared" si="94"/>
        <v>#REF!</v>
      </c>
      <c r="BR31" s="691" t="e">
        <f t="shared" si="94"/>
        <v>#REF!</v>
      </c>
      <c r="BS31" s="691" t="e">
        <f t="shared" si="94"/>
        <v>#REF!</v>
      </c>
      <c r="BT31" s="691" t="e">
        <f t="shared" si="94"/>
        <v>#REF!</v>
      </c>
      <c r="BU31" s="691" t="e">
        <f t="shared" si="94"/>
        <v>#REF!</v>
      </c>
      <c r="BV31" s="691" t="e">
        <f t="shared" si="94"/>
        <v>#REF!</v>
      </c>
      <c r="BW31" s="691" t="e">
        <f t="shared" si="20"/>
        <v>#REF!</v>
      </c>
    </row>
    <row r="32" spans="1:76" ht="12.75" thickBot="1">
      <c r="A32" s="658"/>
      <c r="B32" s="706"/>
      <c r="C32" s="697"/>
      <c r="D32" s="697"/>
      <c r="E32" s="697"/>
      <c r="F32" s="697"/>
      <c r="G32" s="697"/>
      <c r="H32" s="697"/>
      <c r="I32" s="697"/>
      <c r="J32" s="697"/>
      <c r="K32" s="697"/>
      <c r="L32" s="697"/>
      <c r="M32" s="697"/>
      <c r="N32" s="697"/>
      <c r="O32" s="698"/>
      <c r="P32" s="658"/>
      <c r="Q32" s="706"/>
      <c r="R32" s="699"/>
      <c r="S32" s="699"/>
      <c r="T32" s="699"/>
      <c r="U32" s="699"/>
      <c r="V32" s="699"/>
      <c r="W32" s="699"/>
      <c r="X32" s="699"/>
      <c r="Y32" s="699"/>
      <c r="Z32" s="699"/>
      <c r="AA32" s="699"/>
      <c r="AB32" s="699"/>
      <c r="AC32" s="699"/>
      <c r="AD32" s="700"/>
      <c r="AF32" s="706"/>
      <c r="AG32" s="699"/>
      <c r="AH32" s="699"/>
      <c r="AI32" s="699"/>
      <c r="AJ32" s="699"/>
      <c r="AK32" s="699"/>
      <c r="AL32" s="699"/>
      <c r="AM32" s="699"/>
      <c r="AN32" s="699"/>
      <c r="AO32" s="699"/>
      <c r="AP32" s="699"/>
      <c r="AQ32" s="699"/>
      <c r="AR32" s="699"/>
      <c r="AS32" s="700"/>
      <c r="AU32" s="706"/>
      <c r="AV32" s="699"/>
      <c r="AW32" s="699"/>
      <c r="AX32" s="699"/>
      <c r="AY32" s="699"/>
      <c r="AZ32" s="699"/>
      <c r="BA32" s="699"/>
      <c r="BB32" s="699"/>
      <c r="BC32" s="699"/>
      <c r="BD32" s="699"/>
      <c r="BE32" s="699"/>
      <c r="BF32" s="699"/>
      <c r="BG32" s="699"/>
      <c r="BH32" s="700"/>
      <c r="BJ32" s="706"/>
      <c r="BK32" s="699"/>
      <c r="BL32" s="699"/>
      <c r="BM32" s="699"/>
      <c r="BN32" s="699"/>
      <c r="BO32" s="699"/>
      <c r="BP32" s="699"/>
      <c r="BQ32" s="699"/>
      <c r="BR32" s="699"/>
      <c r="BS32" s="699"/>
      <c r="BT32" s="699"/>
      <c r="BU32" s="699"/>
      <c r="BV32" s="699"/>
      <c r="BW32" s="700"/>
    </row>
    <row r="33" spans="1:75" ht="12.75" thickBot="1">
      <c r="A33" s="658"/>
      <c r="B33" s="707" t="s">
        <v>23</v>
      </c>
      <c r="C33" s="708">
        <f t="shared" ref="C33:N33" si="95">C16-C31</f>
        <v>-70000</v>
      </c>
      <c r="D33" s="708">
        <f t="shared" si="95"/>
        <v>-20000</v>
      </c>
      <c r="E33" s="708">
        <f t="shared" si="95"/>
        <v>0</v>
      </c>
      <c r="F33" s="708">
        <f t="shared" si="95"/>
        <v>0</v>
      </c>
      <c r="G33" s="708">
        <f t="shared" si="95"/>
        <v>0</v>
      </c>
      <c r="H33" s="708">
        <f t="shared" si="95"/>
        <v>0</v>
      </c>
      <c r="I33" s="708">
        <f t="shared" si="95"/>
        <v>0</v>
      </c>
      <c r="J33" s="708">
        <f t="shared" si="95"/>
        <v>0</v>
      </c>
      <c r="K33" s="708">
        <f t="shared" si="95"/>
        <v>0</v>
      </c>
      <c r="L33" s="708">
        <f t="shared" si="95"/>
        <v>0</v>
      </c>
      <c r="M33" s="708">
        <f t="shared" si="95"/>
        <v>0</v>
      </c>
      <c r="N33" s="708">
        <f t="shared" si="95"/>
        <v>0</v>
      </c>
      <c r="O33" s="709">
        <f>SUM(C33:N33)</f>
        <v>-90000</v>
      </c>
      <c r="P33" s="658"/>
      <c r="Q33" s="707" t="s">
        <v>23</v>
      </c>
      <c r="R33" s="710" t="e">
        <f t="shared" ref="R33:AC33" si="96">R16-R31</f>
        <v>#REF!</v>
      </c>
      <c r="S33" s="710" t="e">
        <f t="shared" si="96"/>
        <v>#REF!</v>
      </c>
      <c r="T33" s="710" t="e">
        <f t="shared" si="96"/>
        <v>#REF!</v>
      </c>
      <c r="U33" s="710" t="e">
        <f t="shared" si="96"/>
        <v>#REF!</v>
      </c>
      <c r="V33" s="710" t="e">
        <f t="shared" si="96"/>
        <v>#REF!</v>
      </c>
      <c r="W33" s="710" t="e">
        <f t="shared" si="96"/>
        <v>#REF!</v>
      </c>
      <c r="X33" s="710" t="e">
        <f t="shared" si="96"/>
        <v>#REF!</v>
      </c>
      <c r="Y33" s="710" t="e">
        <f t="shared" si="96"/>
        <v>#REF!</v>
      </c>
      <c r="Z33" s="710" t="e">
        <f t="shared" si="96"/>
        <v>#REF!</v>
      </c>
      <c r="AA33" s="710" t="e">
        <f t="shared" si="96"/>
        <v>#REF!</v>
      </c>
      <c r="AB33" s="710" t="e">
        <f t="shared" si="96"/>
        <v>#REF!</v>
      </c>
      <c r="AC33" s="710" t="e">
        <f t="shared" si="96"/>
        <v>#REF!</v>
      </c>
      <c r="AD33" s="711" t="e">
        <f>SUM(R33:AC33)</f>
        <v>#REF!</v>
      </c>
      <c r="AF33" s="707" t="s">
        <v>23</v>
      </c>
      <c r="AG33" s="710" t="e">
        <f t="shared" ref="AG33:AR33" si="97">AG16-AG31</f>
        <v>#REF!</v>
      </c>
      <c r="AH33" s="710" t="e">
        <f t="shared" si="97"/>
        <v>#REF!</v>
      </c>
      <c r="AI33" s="710" t="e">
        <f t="shared" si="97"/>
        <v>#REF!</v>
      </c>
      <c r="AJ33" s="710" t="e">
        <f t="shared" si="97"/>
        <v>#REF!</v>
      </c>
      <c r="AK33" s="710" t="e">
        <f t="shared" si="97"/>
        <v>#REF!</v>
      </c>
      <c r="AL33" s="710" t="e">
        <f t="shared" si="97"/>
        <v>#REF!</v>
      </c>
      <c r="AM33" s="710" t="e">
        <f t="shared" si="97"/>
        <v>#REF!</v>
      </c>
      <c r="AN33" s="710" t="e">
        <f t="shared" si="97"/>
        <v>#REF!</v>
      </c>
      <c r="AO33" s="710" t="e">
        <f t="shared" si="97"/>
        <v>#REF!</v>
      </c>
      <c r="AP33" s="710" t="e">
        <f t="shared" si="97"/>
        <v>#REF!</v>
      </c>
      <c r="AQ33" s="710" t="e">
        <f t="shared" si="97"/>
        <v>#REF!</v>
      </c>
      <c r="AR33" s="710" t="e">
        <f t="shared" si="97"/>
        <v>#REF!</v>
      </c>
      <c r="AS33" s="711" t="e">
        <f>SUM(AG33:AR33)</f>
        <v>#REF!</v>
      </c>
      <c r="AU33" s="707" t="s">
        <v>23</v>
      </c>
      <c r="AV33" s="710" t="e">
        <f t="shared" ref="AV33:BG33" si="98">AV16-AV31</f>
        <v>#REF!</v>
      </c>
      <c r="AW33" s="710" t="e">
        <f t="shared" si="98"/>
        <v>#REF!</v>
      </c>
      <c r="AX33" s="710" t="e">
        <f t="shared" si="98"/>
        <v>#REF!</v>
      </c>
      <c r="AY33" s="710" t="e">
        <f t="shared" si="98"/>
        <v>#REF!</v>
      </c>
      <c r="AZ33" s="710" t="e">
        <f t="shared" si="98"/>
        <v>#REF!</v>
      </c>
      <c r="BA33" s="710" t="e">
        <f t="shared" si="98"/>
        <v>#REF!</v>
      </c>
      <c r="BB33" s="710" t="e">
        <f t="shared" si="98"/>
        <v>#REF!</v>
      </c>
      <c r="BC33" s="710" t="e">
        <f t="shared" si="98"/>
        <v>#REF!</v>
      </c>
      <c r="BD33" s="710" t="e">
        <f t="shared" si="98"/>
        <v>#REF!</v>
      </c>
      <c r="BE33" s="710" t="e">
        <f t="shared" si="98"/>
        <v>#REF!</v>
      </c>
      <c r="BF33" s="710" t="e">
        <f t="shared" si="98"/>
        <v>#REF!</v>
      </c>
      <c r="BG33" s="710" t="e">
        <f t="shared" si="98"/>
        <v>#REF!</v>
      </c>
      <c r="BH33" s="711" t="e">
        <f>SUM(AV33:BG33)</f>
        <v>#REF!</v>
      </c>
      <c r="BJ33" s="707" t="s">
        <v>23</v>
      </c>
      <c r="BK33" s="710" t="e">
        <f t="shared" ref="BK33:BV33" si="99">BK16-BK31</f>
        <v>#REF!</v>
      </c>
      <c r="BL33" s="710" t="e">
        <f t="shared" si="99"/>
        <v>#REF!</v>
      </c>
      <c r="BM33" s="710" t="e">
        <f t="shared" si="99"/>
        <v>#REF!</v>
      </c>
      <c r="BN33" s="710" t="e">
        <f t="shared" si="99"/>
        <v>#REF!</v>
      </c>
      <c r="BO33" s="710" t="e">
        <f t="shared" si="99"/>
        <v>#REF!</v>
      </c>
      <c r="BP33" s="710" t="e">
        <f t="shared" si="99"/>
        <v>#REF!</v>
      </c>
      <c r="BQ33" s="710" t="e">
        <f t="shared" si="99"/>
        <v>#REF!</v>
      </c>
      <c r="BR33" s="710" t="e">
        <f t="shared" si="99"/>
        <v>#REF!</v>
      </c>
      <c r="BS33" s="710" t="e">
        <f t="shared" si="99"/>
        <v>#REF!</v>
      </c>
      <c r="BT33" s="710" t="e">
        <f t="shared" si="99"/>
        <v>#REF!</v>
      </c>
      <c r="BU33" s="710" t="e">
        <f t="shared" si="99"/>
        <v>#REF!</v>
      </c>
      <c r="BV33" s="710" t="e">
        <f t="shared" si="99"/>
        <v>#REF!</v>
      </c>
      <c r="BW33" s="711" t="e">
        <f>SUM(BK33:BV33)</f>
        <v>#REF!</v>
      </c>
    </row>
    <row r="34" spans="1:75" ht="12.75" thickBot="1">
      <c r="A34" s="658"/>
      <c r="B34" s="706"/>
      <c r="C34" s="701"/>
      <c r="D34" s="701"/>
      <c r="E34" s="701"/>
      <c r="F34" s="701"/>
      <c r="G34" s="701"/>
      <c r="H34" s="701"/>
      <c r="I34" s="701"/>
      <c r="J34" s="701"/>
      <c r="K34" s="701"/>
      <c r="L34" s="701"/>
      <c r="M34" s="701"/>
      <c r="N34" s="701"/>
      <c r="O34" s="712"/>
      <c r="P34" s="658"/>
      <c r="Q34" s="706"/>
      <c r="R34" s="702"/>
      <c r="S34" s="702"/>
      <c r="T34" s="702"/>
      <c r="U34" s="702"/>
      <c r="V34" s="702"/>
      <c r="W34" s="702"/>
      <c r="X34" s="702"/>
      <c r="Y34" s="702"/>
      <c r="Z34" s="702"/>
      <c r="AA34" s="702"/>
      <c r="AB34" s="702"/>
      <c r="AC34" s="702"/>
      <c r="AD34" s="713"/>
      <c r="AF34" s="706"/>
      <c r="AG34" s="702"/>
      <c r="AH34" s="702"/>
      <c r="AI34" s="702"/>
      <c r="AJ34" s="702"/>
      <c r="AK34" s="702"/>
      <c r="AL34" s="702"/>
      <c r="AM34" s="702"/>
      <c r="AN34" s="702"/>
      <c r="AO34" s="702"/>
      <c r="AP34" s="702"/>
      <c r="AQ34" s="702"/>
      <c r="AR34" s="702"/>
      <c r="AS34" s="713"/>
      <c r="AU34" s="706"/>
      <c r="AV34" s="702"/>
      <c r="AW34" s="702"/>
      <c r="AX34" s="702"/>
      <c r="AY34" s="702"/>
      <c r="AZ34" s="702"/>
      <c r="BA34" s="702"/>
      <c r="BB34" s="702"/>
      <c r="BC34" s="702"/>
      <c r="BD34" s="702"/>
      <c r="BE34" s="702"/>
      <c r="BF34" s="702"/>
      <c r="BG34" s="702"/>
      <c r="BH34" s="713"/>
      <c r="BJ34" s="706"/>
      <c r="BK34" s="702"/>
      <c r="BL34" s="702"/>
      <c r="BM34" s="702"/>
      <c r="BN34" s="702"/>
      <c r="BO34" s="702"/>
      <c r="BP34" s="702"/>
      <c r="BQ34" s="702"/>
      <c r="BR34" s="702"/>
      <c r="BS34" s="702"/>
      <c r="BT34" s="702"/>
      <c r="BU34" s="702"/>
      <c r="BV34" s="702"/>
      <c r="BW34" s="713"/>
    </row>
    <row r="35" spans="1:75" ht="12.75" thickBot="1">
      <c r="A35" s="658"/>
      <c r="B35" s="714" t="s">
        <v>24</v>
      </c>
      <c r="C35" s="708">
        <f>'Key Drivers'!B16</f>
        <v>0</v>
      </c>
      <c r="D35" s="708">
        <f t="shared" ref="D35:N35" si="100">C37</f>
        <v>-70000</v>
      </c>
      <c r="E35" s="708">
        <f t="shared" si="100"/>
        <v>-90000</v>
      </c>
      <c r="F35" s="708">
        <f t="shared" si="100"/>
        <v>-90000</v>
      </c>
      <c r="G35" s="708">
        <f t="shared" si="100"/>
        <v>-90000</v>
      </c>
      <c r="H35" s="708">
        <f t="shared" si="100"/>
        <v>-90000</v>
      </c>
      <c r="I35" s="708">
        <f t="shared" si="100"/>
        <v>-90000</v>
      </c>
      <c r="J35" s="708">
        <f t="shared" si="100"/>
        <v>-90000</v>
      </c>
      <c r="K35" s="708">
        <f t="shared" si="100"/>
        <v>-90000</v>
      </c>
      <c r="L35" s="708">
        <f t="shared" si="100"/>
        <v>-90000</v>
      </c>
      <c r="M35" s="708">
        <f t="shared" si="100"/>
        <v>-90000</v>
      </c>
      <c r="N35" s="708">
        <f t="shared" si="100"/>
        <v>-90000</v>
      </c>
      <c r="O35" s="709"/>
      <c r="P35" s="658"/>
      <c r="Q35" s="714" t="s">
        <v>24</v>
      </c>
      <c r="R35" s="710">
        <f>N37</f>
        <v>-90000</v>
      </c>
      <c r="S35" s="710" t="e">
        <f t="shared" ref="S35" si="101">R37</f>
        <v>#REF!</v>
      </c>
      <c r="T35" s="710" t="e">
        <f t="shared" ref="T35" si="102">S37</f>
        <v>#REF!</v>
      </c>
      <c r="U35" s="710" t="e">
        <f t="shared" ref="U35" si="103">T37</f>
        <v>#REF!</v>
      </c>
      <c r="V35" s="710" t="e">
        <f t="shared" ref="V35" si="104">U37</f>
        <v>#REF!</v>
      </c>
      <c r="W35" s="710" t="e">
        <f t="shared" ref="W35" si="105">V37</f>
        <v>#REF!</v>
      </c>
      <c r="X35" s="710" t="e">
        <f t="shared" ref="X35" si="106">W37</f>
        <v>#REF!</v>
      </c>
      <c r="Y35" s="710" t="e">
        <f t="shared" ref="Y35" si="107">X37</f>
        <v>#REF!</v>
      </c>
      <c r="Z35" s="710" t="e">
        <f t="shared" ref="Z35" si="108">Y37</f>
        <v>#REF!</v>
      </c>
      <c r="AA35" s="710" t="e">
        <f t="shared" ref="AA35" si="109">Z37</f>
        <v>#REF!</v>
      </c>
      <c r="AB35" s="710" t="e">
        <f t="shared" ref="AB35" si="110">AA37</f>
        <v>#REF!</v>
      </c>
      <c r="AC35" s="710" t="e">
        <f t="shared" ref="AC35" si="111">AB37</f>
        <v>#REF!</v>
      </c>
      <c r="AD35" s="711"/>
      <c r="AF35" s="714" t="s">
        <v>24</v>
      </c>
      <c r="AG35" s="710" t="e">
        <f>AC37</f>
        <v>#REF!</v>
      </c>
      <c r="AH35" s="710" t="e">
        <f t="shared" ref="AH35" si="112">AG37</f>
        <v>#REF!</v>
      </c>
      <c r="AI35" s="710" t="e">
        <f t="shared" ref="AI35" si="113">AH37</f>
        <v>#REF!</v>
      </c>
      <c r="AJ35" s="710" t="e">
        <f t="shared" ref="AJ35" si="114">AI37</f>
        <v>#REF!</v>
      </c>
      <c r="AK35" s="710" t="e">
        <f t="shared" ref="AK35" si="115">AJ37</f>
        <v>#REF!</v>
      </c>
      <c r="AL35" s="710" t="e">
        <f t="shared" ref="AL35" si="116">AK37</f>
        <v>#REF!</v>
      </c>
      <c r="AM35" s="710" t="e">
        <f t="shared" ref="AM35" si="117">AL37</f>
        <v>#REF!</v>
      </c>
      <c r="AN35" s="710" t="e">
        <f t="shared" ref="AN35" si="118">AM37</f>
        <v>#REF!</v>
      </c>
      <c r="AO35" s="710" t="e">
        <f t="shared" ref="AO35" si="119">AN37</f>
        <v>#REF!</v>
      </c>
      <c r="AP35" s="710" t="e">
        <f t="shared" ref="AP35" si="120">AO37</f>
        <v>#REF!</v>
      </c>
      <c r="AQ35" s="710" t="e">
        <f t="shared" ref="AQ35" si="121">AP37</f>
        <v>#REF!</v>
      </c>
      <c r="AR35" s="710" t="e">
        <f t="shared" ref="AR35" si="122">AQ37</f>
        <v>#REF!</v>
      </c>
      <c r="AS35" s="711"/>
      <c r="AU35" s="714" t="s">
        <v>24</v>
      </c>
      <c r="AV35" s="710" t="e">
        <f>AR37</f>
        <v>#REF!</v>
      </c>
      <c r="AW35" s="710" t="e">
        <f t="shared" ref="AW35" si="123">AV37</f>
        <v>#REF!</v>
      </c>
      <c r="AX35" s="710" t="e">
        <f t="shared" ref="AX35" si="124">AW37</f>
        <v>#REF!</v>
      </c>
      <c r="AY35" s="710" t="e">
        <f t="shared" ref="AY35" si="125">AX37</f>
        <v>#REF!</v>
      </c>
      <c r="AZ35" s="710" t="e">
        <f t="shared" ref="AZ35" si="126">AY37</f>
        <v>#REF!</v>
      </c>
      <c r="BA35" s="710" t="e">
        <f t="shared" ref="BA35" si="127">AZ37</f>
        <v>#REF!</v>
      </c>
      <c r="BB35" s="710" t="e">
        <f t="shared" ref="BB35" si="128">BA37</f>
        <v>#REF!</v>
      </c>
      <c r="BC35" s="710" t="e">
        <f t="shared" ref="BC35" si="129">BB37</f>
        <v>#REF!</v>
      </c>
      <c r="BD35" s="710" t="e">
        <f t="shared" ref="BD35" si="130">BC37</f>
        <v>#REF!</v>
      </c>
      <c r="BE35" s="710" t="e">
        <f t="shared" ref="BE35" si="131">BD37</f>
        <v>#REF!</v>
      </c>
      <c r="BF35" s="710" t="e">
        <f t="shared" ref="BF35" si="132">BE37</f>
        <v>#REF!</v>
      </c>
      <c r="BG35" s="710" t="e">
        <f t="shared" ref="BG35" si="133">BF37</f>
        <v>#REF!</v>
      </c>
      <c r="BH35" s="711"/>
      <c r="BJ35" s="714" t="s">
        <v>24</v>
      </c>
      <c r="BK35" s="710" t="e">
        <f>BG37</f>
        <v>#REF!</v>
      </c>
      <c r="BL35" s="710" t="e">
        <f t="shared" ref="BL35" si="134">BK37</f>
        <v>#REF!</v>
      </c>
      <c r="BM35" s="710" t="e">
        <f t="shared" ref="BM35" si="135">BL37</f>
        <v>#REF!</v>
      </c>
      <c r="BN35" s="710" t="e">
        <f t="shared" ref="BN35" si="136">BM37</f>
        <v>#REF!</v>
      </c>
      <c r="BO35" s="710" t="e">
        <f t="shared" ref="BO35" si="137">BN37</f>
        <v>#REF!</v>
      </c>
      <c r="BP35" s="710" t="e">
        <f t="shared" ref="BP35" si="138">BO37</f>
        <v>#REF!</v>
      </c>
      <c r="BQ35" s="710" t="e">
        <f t="shared" ref="BQ35" si="139">BP37</f>
        <v>#REF!</v>
      </c>
      <c r="BR35" s="710" t="e">
        <f t="shared" ref="BR35" si="140">BQ37</f>
        <v>#REF!</v>
      </c>
      <c r="BS35" s="710" t="e">
        <f t="shared" ref="BS35" si="141">BR37</f>
        <v>#REF!</v>
      </c>
      <c r="BT35" s="710" t="e">
        <f t="shared" ref="BT35" si="142">BS37</f>
        <v>#REF!</v>
      </c>
      <c r="BU35" s="710" t="e">
        <f t="shared" ref="BU35" si="143">BT37</f>
        <v>#REF!</v>
      </c>
      <c r="BV35" s="710" t="e">
        <f t="shared" ref="BV35" si="144">BU37</f>
        <v>#REF!</v>
      </c>
      <c r="BW35" s="711"/>
    </row>
    <row r="36" spans="1:75" ht="12.75" thickBot="1">
      <c r="A36" s="658"/>
      <c r="B36" s="706"/>
      <c r="C36" s="701"/>
      <c r="D36" s="701"/>
      <c r="E36" s="701"/>
      <c r="F36" s="701"/>
      <c r="G36" s="701"/>
      <c r="H36" s="701"/>
      <c r="I36" s="701"/>
      <c r="J36" s="701"/>
      <c r="K36" s="701"/>
      <c r="L36" s="701"/>
      <c r="M36" s="701"/>
      <c r="N36" s="701"/>
      <c r="O36" s="712"/>
      <c r="P36" s="658"/>
      <c r="Q36" s="706"/>
      <c r="R36" s="702"/>
      <c r="S36" s="702"/>
      <c r="T36" s="702"/>
      <c r="U36" s="702"/>
      <c r="V36" s="702"/>
      <c r="W36" s="702"/>
      <c r="X36" s="702"/>
      <c r="Y36" s="702"/>
      <c r="Z36" s="702"/>
      <c r="AA36" s="702"/>
      <c r="AB36" s="702"/>
      <c r="AC36" s="702"/>
      <c r="AD36" s="713"/>
      <c r="AF36" s="706"/>
      <c r="AG36" s="702"/>
      <c r="AH36" s="702"/>
      <c r="AI36" s="702"/>
      <c r="AJ36" s="702"/>
      <c r="AK36" s="702"/>
      <c r="AL36" s="702"/>
      <c r="AM36" s="702"/>
      <c r="AN36" s="702"/>
      <c r="AO36" s="702"/>
      <c r="AP36" s="702"/>
      <c r="AQ36" s="702"/>
      <c r="AR36" s="702"/>
      <c r="AS36" s="713"/>
      <c r="AU36" s="706"/>
      <c r="AV36" s="702"/>
      <c r="AW36" s="702"/>
      <c r="AX36" s="702"/>
      <c r="AY36" s="702"/>
      <c r="AZ36" s="702"/>
      <c r="BA36" s="702"/>
      <c r="BB36" s="702"/>
      <c r="BC36" s="702"/>
      <c r="BD36" s="702"/>
      <c r="BE36" s="702"/>
      <c r="BF36" s="702"/>
      <c r="BG36" s="702"/>
      <c r="BH36" s="713"/>
      <c r="BJ36" s="706"/>
      <c r="BK36" s="702"/>
      <c r="BL36" s="702"/>
      <c r="BM36" s="702"/>
      <c r="BN36" s="702"/>
      <c r="BO36" s="702"/>
      <c r="BP36" s="702"/>
      <c r="BQ36" s="702"/>
      <c r="BR36" s="702"/>
      <c r="BS36" s="702"/>
      <c r="BT36" s="702"/>
      <c r="BU36" s="702"/>
      <c r="BV36" s="702"/>
      <c r="BW36" s="713"/>
    </row>
    <row r="37" spans="1:75" ht="12.75" thickBot="1">
      <c r="A37" s="656"/>
      <c r="B37" s="714" t="s">
        <v>25</v>
      </c>
      <c r="C37" s="708">
        <f>C35+C33</f>
        <v>-70000</v>
      </c>
      <c r="D37" s="708">
        <f t="shared" ref="D37:N37" si="145">D35+D33</f>
        <v>-90000</v>
      </c>
      <c r="E37" s="708">
        <f t="shared" si="145"/>
        <v>-90000</v>
      </c>
      <c r="F37" s="708">
        <f t="shared" si="145"/>
        <v>-90000</v>
      </c>
      <c r="G37" s="708">
        <f t="shared" si="145"/>
        <v>-90000</v>
      </c>
      <c r="H37" s="708">
        <f t="shared" si="145"/>
        <v>-90000</v>
      </c>
      <c r="I37" s="708">
        <f t="shared" si="145"/>
        <v>-90000</v>
      </c>
      <c r="J37" s="708">
        <f t="shared" si="145"/>
        <v>-90000</v>
      </c>
      <c r="K37" s="708">
        <f t="shared" si="145"/>
        <v>-90000</v>
      </c>
      <c r="L37" s="708">
        <f t="shared" si="145"/>
        <v>-90000</v>
      </c>
      <c r="M37" s="708">
        <f t="shared" si="145"/>
        <v>-90000</v>
      </c>
      <c r="N37" s="708">
        <f t="shared" si="145"/>
        <v>-90000</v>
      </c>
      <c r="O37" s="709"/>
      <c r="P37" s="658"/>
      <c r="Q37" s="714" t="s">
        <v>25</v>
      </c>
      <c r="R37" s="710" t="e">
        <f>R35+R33</f>
        <v>#REF!</v>
      </c>
      <c r="S37" s="710" t="e">
        <f t="shared" ref="S37:AC37" si="146">S35+S33</f>
        <v>#REF!</v>
      </c>
      <c r="T37" s="710" t="e">
        <f t="shared" si="146"/>
        <v>#REF!</v>
      </c>
      <c r="U37" s="710" t="e">
        <f t="shared" si="146"/>
        <v>#REF!</v>
      </c>
      <c r="V37" s="710" t="e">
        <f t="shared" si="146"/>
        <v>#REF!</v>
      </c>
      <c r="W37" s="710" t="e">
        <f t="shared" si="146"/>
        <v>#REF!</v>
      </c>
      <c r="X37" s="710" t="e">
        <f t="shared" si="146"/>
        <v>#REF!</v>
      </c>
      <c r="Y37" s="710" t="e">
        <f t="shared" si="146"/>
        <v>#REF!</v>
      </c>
      <c r="Z37" s="710" t="e">
        <f t="shared" si="146"/>
        <v>#REF!</v>
      </c>
      <c r="AA37" s="710" t="e">
        <f t="shared" si="146"/>
        <v>#REF!</v>
      </c>
      <c r="AB37" s="710" t="e">
        <f t="shared" si="146"/>
        <v>#REF!</v>
      </c>
      <c r="AC37" s="710" t="e">
        <f t="shared" si="146"/>
        <v>#REF!</v>
      </c>
      <c r="AD37" s="711"/>
      <c r="AF37" s="714" t="s">
        <v>25</v>
      </c>
      <c r="AG37" s="710" t="e">
        <f>AG35+AG33</f>
        <v>#REF!</v>
      </c>
      <c r="AH37" s="710" t="e">
        <f t="shared" ref="AH37:AR37" si="147">AH35+AH33</f>
        <v>#REF!</v>
      </c>
      <c r="AI37" s="710" t="e">
        <f t="shared" si="147"/>
        <v>#REF!</v>
      </c>
      <c r="AJ37" s="710" t="e">
        <f t="shared" si="147"/>
        <v>#REF!</v>
      </c>
      <c r="AK37" s="710" t="e">
        <f t="shared" si="147"/>
        <v>#REF!</v>
      </c>
      <c r="AL37" s="710" t="e">
        <f t="shared" si="147"/>
        <v>#REF!</v>
      </c>
      <c r="AM37" s="710" t="e">
        <f t="shared" si="147"/>
        <v>#REF!</v>
      </c>
      <c r="AN37" s="710" t="e">
        <f t="shared" si="147"/>
        <v>#REF!</v>
      </c>
      <c r="AO37" s="710" t="e">
        <f t="shared" si="147"/>
        <v>#REF!</v>
      </c>
      <c r="AP37" s="710" t="e">
        <f t="shared" si="147"/>
        <v>#REF!</v>
      </c>
      <c r="AQ37" s="710" t="e">
        <f t="shared" si="147"/>
        <v>#REF!</v>
      </c>
      <c r="AR37" s="710" t="e">
        <f t="shared" si="147"/>
        <v>#REF!</v>
      </c>
      <c r="AS37" s="711"/>
      <c r="AU37" s="714" t="s">
        <v>25</v>
      </c>
      <c r="AV37" s="710" t="e">
        <f>AV35+AV33</f>
        <v>#REF!</v>
      </c>
      <c r="AW37" s="710" t="e">
        <f t="shared" ref="AW37:BG37" si="148">AW35+AW33</f>
        <v>#REF!</v>
      </c>
      <c r="AX37" s="710" t="e">
        <f t="shared" si="148"/>
        <v>#REF!</v>
      </c>
      <c r="AY37" s="710" t="e">
        <f t="shared" si="148"/>
        <v>#REF!</v>
      </c>
      <c r="AZ37" s="710" t="e">
        <f t="shared" si="148"/>
        <v>#REF!</v>
      </c>
      <c r="BA37" s="710" t="e">
        <f t="shared" si="148"/>
        <v>#REF!</v>
      </c>
      <c r="BB37" s="710" t="e">
        <f t="shared" si="148"/>
        <v>#REF!</v>
      </c>
      <c r="BC37" s="710" t="e">
        <f t="shared" si="148"/>
        <v>#REF!</v>
      </c>
      <c r="BD37" s="710" t="e">
        <f t="shared" si="148"/>
        <v>#REF!</v>
      </c>
      <c r="BE37" s="710" t="e">
        <f t="shared" si="148"/>
        <v>#REF!</v>
      </c>
      <c r="BF37" s="710" t="e">
        <f t="shared" si="148"/>
        <v>#REF!</v>
      </c>
      <c r="BG37" s="710" t="e">
        <f t="shared" si="148"/>
        <v>#REF!</v>
      </c>
      <c r="BH37" s="711"/>
      <c r="BJ37" s="714" t="s">
        <v>25</v>
      </c>
      <c r="BK37" s="710" t="e">
        <f>BK35+BK33</f>
        <v>#REF!</v>
      </c>
      <c r="BL37" s="710" t="e">
        <f t="shared" ref="BL37:BV37" si="149">BL35+BL33</f>
        <v>#REF!</v>
      </c>
      <c r="BM37" s="710" t="e">
        <f t="shared" si="149"/>
        <v>#REF!</v>
      </c>
      <c r="BN37" s="710" t="e">
        <f t="shared" si="149"/>
        <v>#REF!</v>
      </c>
      <c r="BO37" s="710" t="e">
        <f t="shared" si="149"/>
        <v>#REF!</v>
      </c>
      <c r="BP37" s="710" t="e">
        <f t="shared" si="149"/>
        <v>#REF!</v>
      </c>
      <c r="BQ37" s="710" t="e">
        <f t="shared" si="149"/>
        <v>#REF!</v>
      </c>
      <c r="BR37" s="710" t="e">
        <f t="shared" si="149"/>
        <v>#REF!</v>
      </c>
      <c r="BS37" s="710" t="e">
        <f t="shared" si="149"/>
        <v>#REF!</v>
      </c>
      <c r="BT37" s="710" t="e">
        <f t="shared" si="149"/>
        <v>#REF!</v>
      </c>
      <c r="BU37" s="710" t="e">
        <f t="shared" si="149"/>
        <v>#REF!</v>
      </c>
      <c r="BV37" s="710" t="e">
        <f t="shared" si="149"/>
        <v>#REF!</v>
      </c>
      <c r="BW37" s="711"/>
    </row>
    <row r="38" spans="1:75">
      <c r="A38" s="656"/>
      <c r="B38" s="658"/>
      <c r="C38" s="658"/>
      <c r="D38" s="658"/>
      <c r="E38" s="658"/>
      <c r="F38" s="658"/>
      <c r="G38" s="658"/>
      <c r="H38" s="658"/>
      <c r="I38" s="658"/>
      <c r="J38" s="658"/>
      <c r="K38" s="658"/>
      <c r="L38" s="658"/>
      <c r="M38" s="658"/>
      <c r="N38" s="658"/>
      <c r="O38" s="658"/>
      <c r="P38" s="658"/>
      <c r="Q38" s="658"/>
      <c r="R38" s="658"/>
      <c r="S38" s="658"/>
      <c r="T38" s="658"/>
      <c r="U38" s="658"/>
      <c r="V38" s="658"/>
      <c r="W38" s="658"/>
      <c r="X38" s="658"/>
      <c r="Y38" s="658"/>
      <c r="Z38" s="658"/>
      <c r="AA38" s="658"/>
      <c r="AB38" s="658"/>
      <c r="AC38" s="658"/>
      <c r="AD38" s="658"/>
      <c r="AF38" s="658"/>
      <c r="AG38" s="658"/>
      <c r="AH38" s="658"/>
      <c r="AI38" s="658"/>
      <c r="AJ38" s="658"/>
      <c r="AK38" s="658"/>
      <c r="AL38" s="658"/>
      <c r="AM38" s="658"/>
      <c r="AN38" s="658"/>
      <c r="AO38" s="658"/>
      <c r="AP38" s="658"/>
      <c r="AQ38" s="658"/>
      <c r="AR38" s="658"/>
      <c r="AS38" s="658"/>
      <c r="AU38" s="658"/>
      <c r="AV38" s="658"/>
      <c r="AW38" s="658"/>
      <c r="AX38" s="658"/>
      <c r="AY38" s="658"/>
      <c r="AZ38" s="658"/>
      <c r="BA38" s="658"/>
      <c r="BB38" s="658"/>
      <c r="BC38" s="658"/>
      <c r="BD38" s="658"/>
      <c r="BE38" s="658"/>
      <c r="BF38" s="658"/>
      <c r="BG38" s="658"/>
      <c r="BH38" s="658"/>
      <c r="BJ38" s="658"/>
      <c r="BK38" s="658"/>
      <c r="BL38" s="658"/>
      <c r="BM38" s="658"/>
      <c r="BN38" s="658"/>
      <c r="BO38" s="658"/>
      <c r="BP38" s="658"/>
      <c r="BQ38" s="658"/>
      <c r="BR38" s="658"/>
      <c r="BS38" s="658"/>
      <c r="BT38" s="658"/>
      <c r="BU38" s="658"/>
      <c r="BV38" s="658"/>
      <c r="BW38" s="658"/>
    </row>
    <row r="39" spans="1:75">
      <c r="A39" s="658"/>
      <c r="B39" s="658"/>
      <c r="C39" s="658">
        <f>'P&amp;L'!C5*15/100</f>
        <v>0</v>
      </c>
      <c r="D39" s="658">
        <f>'P&amp;L'!D5*15/100</f>
        <v>0</v>
      </c>
      <c r="E39" s="658">
        <f>'P&amp;L'!E5*15/100</f>
        <v>0</v>
      </c>
      <c r="F39" s="658">
        <f>'P&amp;L'!F5*15/100</f>
        <v>0</v>
      </c>
      <c r="G39" s="658">
        <f>'P&amp;L'!G5*15/100</f>
        <v>0</v>
      </c>
      <c r="H39" s="658">
        <f>'P&amp;L'!H5*15/100</f>
        <v>0</v>
      </c>
      <c r="I39" s="658">
        <f>'P&amp;L'!I5*15/100</f>
        <v>0</v>
      </c>
      <c r="J39" s="658">
        <f>'P&amp;L'!J5*15/100</f>
        <v>0</v>
      </c>
      <c r="K39" s="658">
        <f>'P&amp;L'!K5*15/100</f>
        <v>0</v>
      </c>
      <c r="L39" s="658">
        <f>'P&amp;L'!L5*15/100</f>
        <v>0</v>
      </c>
      <c r="M39" s="658">
        <f>'P&amp;L'!M5*15/100</f>
        <v>0</v>
      </c>
      <c r="N39" s="658">
        <f>'P&amp;L'!N5*15/100</f>
        <v>0</v>
      </c>
      <c r="O39" s="658"/>
      <c r="P39" s="658"/>
    </row>
    <row r="40" spans="1:75">
      <c r="A40" s="658"/>
      <c r="C40" s="325">
        <f>'P&amp;L'!C5-100000</f>
        <v>-100000</v>
      </c>
      <c r="D40" s="325">
        <f>'P&amp;L'!D5-100000</f>
        <v>-100000</v>
      </c>
      <c r="E40" s="325">
        <f>'P&amp;L'!E5-100000</f>
        <v>-100000</v>
      </c>
      <c r="F40" s="325">
        <f>'P&amp;L'!F5-100000</f>
        <v>-100000</v>
      </c>
      <c r="G40" s="325">
        <f>'P&amp;L'!G5-100000</f>
        <v>-100000</v>
      </c>
      <c r="H40" s="325">
        <f>'P&amp;L'!H5-100000</f>
        <v>-100000</v>
      </c>
      <c r="I40" s="325">
        <f>'P&amp;L'!I5-100000</f>
        <v>-100000</v>
      </c>
      <c r="J40" s="325">
        <f>'P&amp;L'!J5-100000</f>
        <v>-100000</v>
      </c>
      <c r="K40" s="325">
        <f>'P&amp;L'!K5-100000</f>
        <v>-100000</v>
      </c>
      <c r="L40" s="325">
        <f>'P&amp;L'!L5-100000</f>
        <v>-100000</v>
      </c>
      <c r="M40" s="325">
        <f>'P&amp;L'!M5-100000</f>
        <v>-100000</v>
      </c>
      <c r="N40" s="325">
        <f>'P&amp;L'!N5-100000</f>
        <v>-100000</v>
      </c>
    </row>
    <row r="41" spans="1:75">
      <c r="C41" s="325">
        <f>C40*15/100</f>
        <v>-15000</v>
      </c>
      <c r="D41" s="325">
        <f t="shared" ref="D41:N41" si="150">D40*15/100</f>
        <v>-15000</v>
      </c>
      <c r="E41" s="325">
        <f t="shared" si="150"/>
        <v>-15000</v>
      </c>
      <c r="F41" s="325">
        <f t="shared" si="150"/>
        <v>-15000</v>
      </c>
      <c r="G41" s="325">
        <f t="shared" si="150"/>
        <v>-15000</v>
      </c>
      <c r="H41" s="325">
        <f t="shared" si="150"/>
        <v>-15000</v>
      </c>
      <c r="I41" s="325">
        <f t="shared" si="150"/>
        <v>-15000</v>
      </c>
      <c r="J41" s="325">
        <f t="shared" si="150"/>
        <v>-15000</v>
      </c>
      <c r="K41" s="325">
        <f t="shared" si="150"/>
        <v>-15000</v>
      </c>
      <c r="L41" s="325">
        <f t="shared" si="150"/>
        <v>-15000</v>
      </c>
      <c r="M41" s="325">
        <f t="shared" si="150"/>
        <v>-15000</v>
      </c>
      <c r="N41" s="325">
        <f t="shared" si="150"/>
        <v>-15000</v>
      </c>
    </row>
    <row r="42" spans="1:75">
      <c r="C42" s="325">
        <f>C39-C41-4000</f>
        <v>11000</v>
      </c>
      <c r="D42" s="325">
        <f>D39-D41-1400</f>
        <v>13600</v>
      </c>
      <c r="E42" s="325">
        <f t="shared" ref="E42:N42" si="151">E39-E41-1400</f>
        <v>13600</v>
      </c>
      <c r="F42" s="325">
        <f t="shared" si="151"/>
        <v>13600</v>
      </c>
      <c r="G42" s="325">
        <f t="shared" si="151"/>
        <v>13600</v>
      </c>
      <c r="H42" s="325">
        <f t="shared" si="151"/>
        <v>13600</v>
      </c>
      <c r="I42" s="325">
        <f t="shared" si="151"/>
        <v>13600</v>
      </c>
      <c r="J42" s="325">
        <f t="shared" si="151"/>
        <v>13600</v>
      </c>
      <c r="K42" s="325">
        <f t="shared" si="151"/>
        <v>13600</v>
      </c>
      <c r="L42" s="325">
        <f t="shared" si="151"/>
        <v>13600</v>
      </c>
      <c r="M42" s="325">
        <f t="shared" si="151"/>
        <v>13600</v>
      </c>
      <c r="N42" s="325">
        <f t="shared" si="151"/>
        <v>13600</v>
      </c>
    </row>
    <row r="43" spans="1:75">
      <c r="C43" s="256" t="e">
        <f>C41/C39</f>
        <v>#DIV/0!</v>
      </c>
      <c r="D43" s="256" t="e">
        <f t="shared" ref="D43:N43" si="152">D41/D39</f>
        <v>#DIV/0!</v>
      </c>
      <c r="E43" s="256" t="e">
        <f t="shared" si="152"/>
        <v>#DIV/0!</v>
      </c>
      <c r="F43" s="256" t="e">
        <f t="shared" si="152"/>
        <v>#DIV/0!</v>
      </c>
      <c r="G43" s="256" t="e">
        <f t="shared" si="152"/>
        <v>#DIV/0!</v>
      </c>
      <c r="H43" s="256" t="e">
        <f t="shared" si="152"/>
        <v>#DIV/0!</v>
      </c>
      <c r="I43" s="256" t="e">
        <f t="shared" si="152"/>
        <v>#DIV/0!</v>
      </c>
      <c r="J43" s="256" t="e">
        <f t="shared" si="152"/>
        <v>#DIV/0!</v>
      </c>
      <c r="K43" s="256" t="e">
        <f t="shared" si="152"/>
        <v>#DIV/0!</v>
      </c>
      <c r="L43" s="256" t="e">
        <f t="shared" si="152"/>
        <v>#DIV/0!</v>
      </c>
      <c r="M43" s="256" t="e">
        <f t="shared" si="152"/>
        <v>#DIV/0!</v>
      </c>
      <c r="N43" s="256" t="e">
        <f t="shared" si="152"/>
        <v>#DIV/0!</v>
      </c>
    </row>
  </sheetData>
  <sheetProtection selectLockedCells="1"/>
  <phoneticPr fontId="7" type="noConversion"/>
  <pageMargins left="0.74803149606299213" right="0.74803149606299213" top="0.59055118110236227" bottom="0.39370078740157483" header="0.51181102362204722" footer="0.39370078740157483"/>
  <pageSetup paperSize="9" scale="63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0F69-921E-3842-870B-FF1B32759E31}">
  <sheetPr>
    <tabColor rgb="FFFFFF00"/>
  </sheetPr>
  <dimension ref="A1:BO73"/>
  <sheetViews>
    <sheetView showGridLines="0" zoomScale="130" zoomScaleNormal="130" workbookViewId="0">
      <pane ySplit="2" topLeftCell="A3" activePane="bottomLeft" state="frozen"/>
      <selection activeCell="I23" sqref="I23"/>
      <selection pane="bottomLeft" activeCell="B17" sqref="B17"/>
    </sheetView>
  </sheetViews>
  <sheetFormatPr defaultColWidth="8.88671875" defaultRowHeight="15.75" outlineLevelRow="1" outlineLevelCol="1"/>
  <cols>
    <col min="1" max="1" width="20.5546875" style="172" customWidth="1"/>
    <col min="2" max="2" width="30" style="166" customWidth="1"/>
    <col min="3" max="3" width="8.88671875" style="166"/>
    <col min="4" max="4" width="3.5546875" style="166" customWidth="1"/>
    <col min="5" max="5" width="8.88671875" style="166"/>
    <col min="6" max="6" width="3.5546875" style="166" customWidth="1"/>
    <col min="7" max="17" width="8.88671875" style="166" customWidth="1" outlineLevel="1"/>
    <col min="18" max="18" width="8.88671875" style="172" customWidth="1"/>
    <col min="19" max="28" width="8.88671875" style="166" customWidth="1" outlineLevel="1"/>
    <col min="29" max="29" width="10.5546875" style="166" customWidth="1" outlineLevel="1"/>
    <col min="30" max="30" width="8.88671875" style="172"/>
    <col min="31" max="41" width="8.88671875" style="166" customWidth="1" outlineLevel="1"/>
    <col min="42" max="42" width="8.88671875" style="172"/>
    <col min="43" max="53" width="8.88671875" style="166" customWidth="1" outlineLevel="1"/>
    <col min="54" max="54" width="7" style="172" customWidth="1"/>
    <col min="55" max="64" width="8.88671875" style="166" customWidth="1" outlineLevel="1"/>
    <col min="65" max="65" width="7" style="166" customWidth="1" outlineLevel="1"/>
    <col min="66" max="66" width="8.88671875" style="172"/>
    <col min="67" max="67" width="6.88671875" style="169" customWidth="1"/>
    <col min="68" max="16384" width="8.88671875" style="166"/>
  </cols>
  <sheetData>
    <row r="1" spans="1:67">
      <c r="A1" s="172" t="s">
        <v>142</v>
      </c>
      <c r="C1" s="225" t="s">
        <v>338</v>
      </c>
      <c r="D1" s="173"/>
      <c r="E1" s="226" t="s">
        <v>339</v>
      </c>
      <c r="F1" s="173"/>
      <c r="G1" s="173"/>
      <c r="BO1" s="227"/>
    </row>
    <row r="2" spans="1:67">
      <c r="C2" s="228">
        <v>44435</v>
      </c>
      <c r="D2" s="229"/>
      <c r="E2" s="230">
        <f ca="1">CHECKLIST!B7</f>
        <v>45833</v>
      </c>
      <c r="F2" s="229"/>
      <c r="G2" s="231">
        <f ca="1">'P&amp;L'!C4</f>
        <v>45833</v>
      </c>
      <c r="H2" s="231">
        <f ca="1">'P&amp;L'!D4</f>
        <v>45839</v>
      </c>
      <c r="I2" s="231">
        <f ca="1">'P&amp;L'!E4</f>
        <v>45870</v>
      </c>
      <c r="J2" s="231">
        <f ca="1">'P&amp;L'!F4</f>
        <v>45901</v>
      </c>
      <c r="K2" s="231">
        <f ca="1">'P&amp;L'!G4</f>
        <v>45931</v>
      </c>
      <c r="L2" s="231">
        <f ca="1">'P&amp;L'!H4</f>
        <v>45962</v>
      </c>
      <c r="M2" s="231">
        <f ca="1">'P&amp;L'!I4</f>
        <v>45992</v>
      </c>
      <c r="N2" s="231">
        <f ca="1">'P&amp;L'!J4</f>
        <v>46023</v>
      </c>
      <c r="O2" s="231">
        <f ca="1">'P&amp;L'!K4</f>
        <v>46054</v>
      </c>
      <c r="P2" s="231">
        <f ca="1">'P&amp;L'!L4</f>
        <v>46082</v>
      </c>
      <c r="Q2" s="231">
        <f ca="1">'P&amp;L'!M4</f>
        <v>46113</v>
      </c>
      <c r="R2" s="231">
        <f ca="1">'P&amp;L'!N4</f>
        <v>46143</v>
      </c>
      <c r="S2" s="231">
        <f ca="1">'P&amp;L'!R4</f>
        <v>46174</v>
      </c>
      <c r="T2" s="231">
        <f ca="1">'P&amp;L'!S4</f>
        <v>46204</v>
      </c>
      <c r="U2" s="231">
        <f ca="1">'P&amp;L'!T4</f>
        <v>46235</v>
      </c>
      <c r="V2" s="231">
        <f ca="1">'P&amp;L'!U4</f>
        <v>46266</v>
      </c>
      <c r="W2" s="231">
        <f ca="1">'P&amp;L'!V4</f>
        <v>46296</v>
      </c>
      <c r="X2" s="231">
        <f ca="1">'P&amp;L'!W4</f>
        <v>46327</v>
      </c>
      <c r="Y2" s="231">
        <f ca="1">'P&amp;L'!X4</f>
        <v>46357</v>
      </c>
      <c r="Z2" s="231">
        <f ca="1">'P&amp;L'!Y4</f>
        <v>46388</v>
      </c>
      <c r="AA2" s="231">
        <f ca="1">'P&amp;L'!Z4</f>
        <v>46419</v>
      </c>
      <c r="AB2" s="231">
        <f ca="1">'P&amp;L'!AA4</f>
        <v>46447</v>
      </c>
      <c r="AC2" s="231">
        <f ca="1">'P&amp;L'!AB4</f>
        <v>46478</v>
      </c>
      <c r="AD2" s="231">
        <f ca="1">'P&amp;L'!AC4</f>
        <v>46508</v>
      </c>
      <c r="AE2" s="231">
        <f ca="1">'P&amp;L'!AG4</f>
        <v>46539</v>
      </c>
      <c r="AF2" s="231">
        <f ca="1">'P&amp;L'!AH4</f>
        <v>46569</v>
      </c>
      <c r="AG2" s="231">
        <f ca="1">'P&amp;L'!AI4</f>
        <v>46600</v>
      </c>
      <c r="AH2" s="231">
        <f ca="1">'P&amp;L'!AJ4</f>
        <v>46631</v>
      </c>
      <c r="AI2" s="231">
        <f ca="1">'P&amp;L'!AK4</f>
        <v>46661</v>
      </c>
      <c r="AJ2" s="231">
        <f ca="1">'P&amp;L'!AL4</f>
        <v>46692</v>
      </c>
      <c r="AK2" s="231">
        <f ca="1">'P&amp;L'!AM4</f>
        <v>46722</v>
      </c>
      <c r="AL2" s="231">
        <f ca="1">'P&amp;L'!AN4</f>
        <v>46753</v>
      </c>
      <c r="AM2" s="231">
        <f ca="1">'P&amp;L'!AO4</f>
        <v>46784</v>
      </c>
      <c r="AN2" s="231">
        <f ca="1">'P&amp;L'!AP4</f>
        <v>46813</v>
      </c>
      <c r="AO2" s="231">
        <f ca="1">'P&amp;L'!AQ4</f>
        <v>46844</v>
      </c>
      <c r="AP2" s="231">
        <f ca="1">'P&amp;L'!AR4</f>
        <v>46874</v>
      </c>
      <c r="AQ2" s="231">
        <f ca="1">'P&amp;L'!AV4</f>
        <v>46905</v>
      </c>
      <c r="AR2" s="231">
        <f ca="1">'P&amp;L'!AW4</f>
        <v>46935</v>
      </c>
      <c r="AS2" s="231">
        <f ca="1">'P&amp;L'!AX4</f>
        <v>46966</v>
      </c>
      <c r="AT2" s="231">
        <f ca="1">'P&amp;L'!AY4</f>
        <v>46997</v>
      </c>
      <c r="AU2" s="231">
        <f ca="1">'P&amp;L'!AZ4</f>
        <v>47027</v>
      </c>
      <c r="AV2" s="231">
        <f ca="1">'P&amp;L'!BA4</f>
        <v>47058</v>
      </c>
      <c r="AW2" s="231">
        <f ca="1">'P&amp;L'!BB4</f>
        <v>47088</v>
      </c>
      <c r="AX2" s="231">
        <f ca="1">'P&amp;L'!BC4</f>
        <v>47119</v>
      </c>
      <c r="AY2" s="231">
        <f ca="1">'P&amp;L'!BD4</f>
        <v>47150</v>
      </c>
      <c r="AZ2" s="231">
        <f ca="1">'P&amp;L'!BE4</f>
        <v>47178</v>
      </c>
      <c r="BA2" s="231">
        <f ca="1">'P&amp;L'!BF4</f>
        <v>47209</v>
      </c>
      <c r="BB2" s="231">
        <f ca="1">'P&amp;L'!BG4</f>
        <v>47239</v>
      </c>
      <c r="BC2" s="231" t="str">
        <f>'P&amp;L'!BJ4</f>
        <v>Year 5</v>
      </c>
      <c r="BD2" s="231">
        <f ca="1">'P&amp;L'!BK4</f>
        <v>47270</v>
      </c>
      <c r="BE2" s="231">
        <f ca="1">'P&amp;L'!BL4</f>
        <v>47300</v>
      </c>
      <c r="BF2" s="231">
        <f ca="1">'P&amp;L'!BM4</f>
        <v>47331</v>
      </c>
      <c r="BG2" s="231">
        <f ca="1">'P&amp;L'!BN4</f>
        <v>47362</v>
      </c>
      <c r="BH2" s="231">
        <f ca="1">'P&amp;L'!BO4</f>
        <v>47392</v>
      </c>
      <c r="BI2" s="231">
        <f ca="1">'P&amp;L'!BP4</f>
        <v>47423</v>
      </c>
      <c r="BJ2" s="231">
        <f ca="1">'P&amp;L'!BQ4</f>
        <v>47453</v>
      </c>
      <c r="BK2" s="231">
        <f ca="1">'P&amp;L'!BR4</f>
        <v>47484</v>
      </c>
      <c r="BL2" s="231">
        <f ca="1">'P&amp;L'!BS4</f>
        <v>47515</v>
      </c>
      <c r="BM2" s="231">
        <f ca="1">'P&amp;L'!BT4</f>
        <v>47543</v>
      </c>
      <c r="BN2" s="231">
        <f ca="1">'P&amp;L'!BU4</f>
        <v>47574</v>
      </c>
      <c r="BO2" s="227"/>
    </row>
    <row r="3" spans="1:67">
      <c r="C3" s="232" t="s">
        <v>4</v>
      </c>
      <c r="D3" s="232"/>
      <c r="E3" s="233" t="s">
        <v>4</v>
      </c>
      <c r="F3" s="232"/>
      <c r="G3" s="232" t="s">
        <v>4</v>
      </c>
      <c r="H3" s="232" t="s">
        <v>4</v>
      </c>
      <c r="I3" s="232" t="s">
        <v>4</v>
      </c>
      <c r="J3" s="232" t="s">
        <v>4</v>
      </c>
      <c r="K3" s="232" t="s">
        <v>4</v>
      </c>
      <c r="L3" s="232" t="s">
        <v>4</v>
      </c>
      <c r="M3" s="232" t="s">
        <v>4</v>
      </c>
      <c r="N3" s="232" t="s">
        <v>4</v>
      </c>
      <c r="O3" s="232" t="s">
        <v>4</v>
      </c>
      <c r="P3" s="232" t="s">
        <v>4</v>
      </c>
      <c r="Q3" s="232" t="s">
        <v>4</v>
      </c>
      <c r="R3" s="225" t="s">
        <v>4</v>
      </c>
      <c r="S3" s="232" t="s">
        <v>4</v>
      </c>
      <c r="T3" s="232" t="s">
        <v>4</v>
      </c>
      <c r="U3" s="232" t="s">
        <v>4</v>
      </c>
      <c r="V3" s="232" t="s">
        <v>4</v>
      </c>
      <c r="W3" s="232" t="s">
        <v>4</v>
      </c>
      <c r="X3" s="232" t="s">
        <v>4</v>
      </c>
      <c r="Y3" s="232" t="s">
        <v>4</v>
      </c>
      <c r="Z3" s="232" t="s">
        <v>4</v>
      </c>
      <c r="AA3" s="232" t="s">
        <v>4</v>
      </c>
      <c r="AB3" s="232" t="s">
        <v>4</v>
      </c>
      <c r="AC3" s="232" t="s">
        <v>4</v>
      </c>
      <c r="AD3" s="225" t="s">
        <v>4</v>
      </c>
      <c r="AE3" s="232" t="s">
        <v>4</v>
      </c>
      <c r="AF3" s="232" t="s">
        <v>4</v>
      </c>
      <c r="AG3" s="232" t="s">
        <v>4</v>
      </c>
      <c r="AH3" s="232" t="s">
        <v>4</v>
      </c>
      <c r="AI3" s="232" t="s">
        <v>4</v>
      </c>
      <c r="AJ3" s="232" t="s">
        <v>4</v>
      </c>
      <c r="AK3" s="232" t="s">
        <v>4</v>
      </c>
      <c r="AL3" s="232" t="s">
        <v>4</v>
      </c>
      <c r="AM3" s="232" t="s">
        <v>4</v>
      </c>
      <c r="AN3" s="232" t="s">
        <v>4</v>
      </c>
      <c r="AO3" s="232" t="s">
        <v>4</v>
      </c>
      <c r="AP3" s="225" t="s">
        <v>4</v>
      </c>
      <c r="AQ3" s="232" t="s">
        <v>4</v>
      </c>
      <c r="AR3" s="232" t="s">
        <v>4</v>
      </c>
      <c r="AS3" s="232" t="s">
        <v>4</v>
      </c>
      <c r="AT3" s="232" t="s">
        <v>4</v>
      </c>
      <c r="AU3" s="232" t="s">
        <v>4</v>
      </c>
      <c r="AV3" s="232" t="s">
        <v>4</v>
      </c>
      <c r="AW3" s="232" t="s">
        <v>4</v>
      </c>
      <c r="AX3" s="232" t="s">
        <v>4</v>
      </c>
      <c r="AY3" s="232" t="s">
        <v>4</v>
      </c>
      <c r="AZ3" s="232" t="s">
        <v>4</v>
      </c>
      <c r="BA3" s="232" t="s">
        <v>4</v>
      </c>
      <c r="BB3" s="225" t="s">
        <v>4</v>
      </c>
      <c r="BC3" s="232" t="s">
        <v>4</v>
      </c>
      <c r="BD3" s="232" t="s">
        <v>4</v>
      </c>
      <c r="BE3" s="232" t="s">
        <v>4</v>
      </c>
      <c r="BF3" s="232" t="s">
        <v>4</v>
      </c>
      <c r="BG3" s="232" t="s">
        <v>4</v>
      </c>
      <c r="BH3" s="232" t="s">
        <v>4</v>
      </c>
      <c r="BI3" s="232" t="s">
        <v>4</v>
      </c>
      <c r="BJ3" s="232" t="s">
        <v>4</v>
      </c>
      <c r="BK3" s="232" t="s">
        <v>4</v>
      </c>
      <c r="BL3" s="232" t="s">
        <v>4</v>
      </c>
      <c r="BM3" s="232" t="s">
        <v>4</v>
      </c>
      <c r="BN3" s="225" t="s">
        <v>4</v>
      </c>
      <c r="BO3" s="227"/>
    </row>
    <row r="4" spans="1:67" s="229" customFormat="1" ht="12.75">
      <c r="E4" s="234"/>
      <c r="R4" s="173"/>
      <c r="AD4" s="173"/>
      <c r="AP4" s="173"/>
      <c r="BB4" s="173"/>
      <c r="BN4" s="173"/>
      <c r="BO4" s="227"/>
    </row>
    <row r="5" spans="1:67" s="229" customFormat="1" ht="12.75">
      <c r="A5" s="173" t="s">
        <v>145</v>
      </c>
      <c r="B5" s="229" t="s">
        <v>146</v>
      </c>
      <c r="C5" s="235">
        <v>0</v>
      </c>
      <c r="D5" s="235"/>
      <c r="E5" s="236">
        <f>C5</f>
        <v>0</v>
      </c>
      <c r="F5" s="235"/>
      <c r="G5" s="235">
        <f>E5</f>
        <v>0</v>
      </c>
      <c r="H5" s="235">
        <f>G5</f>
        <v>0</v>
      </c>
      <c r="I5" s="235">
        <f t="shared" ref="I5:X6" si="0">H5</f>
        <v>0</v>
      </c>
      <c r="J5" s="235">
        <f t="shared" si="0"/>
        <v>0</v>
      </c>
      <c r="K5" s="235">
        <f t="shared" si="0"/>
        <v>0</v>
      </c>
      <c r="L5" s="235">
        <f t="shared" si="0"/>
        <v>0</v>
      </c>
      <c r="M5" s="235">
        <f t="shared" si="0"/>
        <v>0</v>
      </c>
      <c r="N5" s="235">
        <f t="shared" si="0"/>
        <v>0</v>
      </c>
      <c r="O5" s="235">
        <f t="shared" si="0"/>
        <v>0</v>
      </c>
      <c r="P5" s="235">
        <f t="shared" si="0"/>
        <v>0</v>
      </c>
      <c r="Q5" s="235">
        <f t="shared" si="0"/>
        <v>0</v>
      </c>
      <c r="R5" s="237">
        <f t="shared" si="0"/>
        <v>0</v>
      </c>
      <c r="S5" s="235">
        <f t="shared" si="0"/>
        <v>0</v>
      </c>
      <c r="T5" s="235">
        <f t="shared" si="0"/>
        <v>0</v>
      </c>
      <c r="U5" s="235">
        <f t="shared" si="0"/>
        <v>0</v>
      </c>
      <c r="V5" s="235">
        <f t="shared" si="0"/>
        <v>0</v>
      </c>
      <c r="W5" s="235">
        <f t="shared" si="0"/>
        <v>0</v>
      </c>
      <c r="X5" s="235">
        <f t="shared" si="0"/>
        <v>0</v>
      </c>
      <c r="Y5" s="235">
        <f t="shared" ref="Y5:AN6" si="1">X5</f>
        <v>0</v>
      </c>
      <c r="Z5" s="235">
        <f t="shared" si="1"/>
        <v>0</v>
      </c>
      <c r="AA5" s="235">
        <f t="shared" si="1"/>
        <v>0</v>
      </c>
      <c r="AB5" s="235">
        <f t="shared" si="1"/>
        <v>0</v>
      </c>
      <c r="AC5" s="235">
        <f t="shared" si="1"/>
        <v>0</v>
      </c>
      <c r="AD5" s="237">
        <f t="shared" si="1"/>
        <v>0</v>
      </c>
      <c r="AE5" s="235">
        <f t="shared" si="1"/>
        <v>0</v>
      </c>
      <c r="AF5" s="235">
        <f t="shared" si="1"/>
        <v>0</v>
      </c>
      <c r="AG5" s="235">
        <f t="shared" si="1"/>
        <v>0</v>
      </c>
      <c r="AH5" s="235">
        <f t="shared" si="1"/>
        <v>0</v>
      </c>
      <c r="AI5" s="235">
        <f t="shared" si="1"/>
        <v>0</v>
      </c>
      <c r="AJ5" s="235">
        <f t="shared" si="1"/>
        <v>0</v>
      </c>
      <c r="AK5" s="235">
        <f t="shared" si="1"/>
        <v>0</v>
      </c>
      <c r="AL5" s="235">
        <f t="shared" si="1"/>
        <v>0</v>
      </c>
      <c r="AM5" s="235">
        <f t="shared" si="1"/>
        <v>0</v>
      </c>
      <c r="AN5" s="235">
        <f t="shared" si="1"/>
        <v>0</v>
      </c>
      <c r="AO5" s="235">
        <f t="shared" ref="AO5:BD6" si="2">AN5</f>
        <v>0</v>
      </c>
      <c r="AP5" s="237">
        <f t="shared" si="2"/>
        <v>0</v>
      </c>
      <c r="AQ5" s="235">
        <f t="shared" si="2"/>
        <v>0</v>
      </c>
      <c r="AR5" s="235">
        <f t="shared" si="2"/>
        <v>0</v>
      </c>
      <c r="AS5" s="235">
        <f t="shared" si="2"/>
        <v>0</v>
      </c>
      <c r="AT5" s="235">
        <f t="shared" si="2"/>
        <v>0</v>
      </c>
      <c r="AU5" s="235">
        <f t="shared" si="2"/>
        <v>0</v>
      </c>
      <c r="AV5" s="235">
        <f t="shared" si="2"/>
        <v>0</v>
      </c>
      <c r="AW5" s="235">
        <f t="shared" si="2"/>
        <v>0</v>
      </c>
      <c r="AX5" s="235">
        <f t="shared" si="2"/>
        <v>0</v>
      </c>
      <c r="AY5" s="235">
        <f t="shared" si="2"/>
        <v>0</v>
      </c>
      <c r="AZ5" s="235">
        <f t="shared" si="2"/>
        <v>0</v>
      </c>
      <c r="BA5" s="235">
        <f t="shared" si="2"/>
        <v>0</v>
      </c>
      <c r="BB5" s="237">
        <f t="shared" si="2"/>
        <v>0</v>
      </c>
      <c r="BC5" s="235">
        <f t="shared" si="2"/>
        <v>0</v>
      </c>
      <c r="BD5" s="235">
        <f t="shared" si="2"/>
        <v>0</v>
      </c>
      <c r="BE5" s="235">
        <f t="shared" ref="BE5:BN6" si="3">BD5</f>
        <v>0</v>
      </c>
      <c r="BF5" s="235">
        <f t="shared" si="3"/>
        <v>0</v>
      </c>
      <c r="BG5" s="235">
        <f t="shared" si="3"/>
        <v>0</v>
      </c>
      <c r="BH5" s="235">
        <f t="shared" si="3"/>
        <v>0</v>
      </c>
      <c r="BI5" s="235">
        <f t="shared" si="3"/>
        <v>0</v>
      </c>
      <c r="BJ5" s="235">
        <f t="shared" si="3"/>
        <v>0</v>
      </c>
      <c r="BK5" s="235">
        <f t="shared" si="3"/>
        <v>0</v>
      </c>
      <c r="BL5" s="235">
        <f t="shared" si="3"/>
        <v>0</v>
      </c>
      <c r="BM5" s="235">
        <f t="shared" si="3"/>
        <v>0</v>
      </c>
      <c r="BN5" s="237">
        <f t="shared" si="3"/>
        <v>0</v>
      </c>
      <c r="BO5" s="227" t="s">
        <v>340</v>
      </c>
    </row>
    <row r="6" spans="1:67" s="229" customFormat="1" ht="12.75">
      <c r="A6" s="173"/>
      <c r="B6" s="229" t="s">
        <v>341</v>
      </c>
      <c r="C6" s="235">
        <v>0</v>
      </c>
      <c r="D6" s="235"/>
      <c r="E6" s="236">
        <f>C6</f>
        <v>0</v>
      </c>
      <c r="F6" s="235"/>
      <c r="G6" s="235">
        <f>E6</f>
        <v>0</v>
      </c>
      <c r="H6" s="235">
        <f>G6</f>
        <v>0</v>
      </c>
      <c r="I6" s="235">
        <f t="shared" si="0"/>
        <v>0</v>
      </c>
      <c r="J6" s="235">
        <f t="shared" si="0"/>
        <v>0</v>
      </c>
      <c r="K6" s="235">
        <f t="shared" si="0"/>
        <v>0</v>
      </c>
      <c r="L6" s="235">
        <f t="shared" si="0"/>
        <v>0</v>
      </c>
      <c r="M6" s="235">
        <f t="shared" si="0"/>
        <v>0</v>
      </c>
      <c r="N6" s="235">
        <f t="shared" si="0"/>
        <v>0</v>
      </c>
      <c r="O6" s="235">
        <f t="shared" si="0"/>
        <v>0</v>
      </c>
      <c r="P6" s="235">
        <f t="shared" si="0"/>
        <v>0</v>
      </c>
      <c r="Q6" s="235">
        <f t="shared" si="0"/>
        <v>0</v>
      </c>
      <c r="R6" s="237">
        <f t="shared" si="0"/>
        <v>0</v>
      </c>
      <c r="S6" s="235">
        <f t="shared" si="0"/>
        <v>0</v>
      </c>
      <c r="T6" s="235">
        <f t="shared" si="0"/>
        <v>0</v>
      </c>
      <c r="U6" s="235">
        <f t="shared" si="0"/>
        <v>0</v>
      </c>
      <c r="V6" s="235">
        <f t="shared" si="0"/>
        <v>0</v>
      </c>
      <c r="W6" s="235">
        <f t="shared" si="0"/>
        <v>0</v>
      </c>
      <c r="X6" s="235">
        <f t="shared" si="0"/>
        <v>0</v>
      </c>
      <c r="Y6" s="235">
        <f t="shared" si="1"/>
        <v>0</v>
      </c>
      <c r="Z6" s="235">
        <f t="shared" si="1"/>
        <v>0</v>
      </c>
      <c r="AA6" s="235">
        <f t="shared" si="1"/>
        <v>0</v>
      </c>
      <c r="AB6" s="235">
        <f t="shared" si="1"/>
        <v>0</v>
      </c>
      <c r="AC6" s="235">
        <f t="shared" si="1"/>
        <v>0</v>
      </c>
      <c r="AD6" s="237">
        <f t="shared" si="1"/>
        <v>0</v>
      </c>
      <c r="AE6" s="235">
        <f t="shared" si="1"/>
        <v>0</v>
      </c>
      <c r="AF6" s="235">
        <f t="shared" si="1"/>
        <v>0</v>
      </c>
      <c r="AG6" s="235">
        <f t="shared" si="1"/>
        <v>0</v>
      </c>
      <c r="AH6" s="235">
        <f t="shared" si="1"/>
        <v>0</v>
      </c>
      <c r="AI6" s="235">
        <f t="shared" si="1"/>
        <v>0</v>
      </c>
      <c r="AJ6" s="235">
        <f t="shared" si="1"/>
        <v>0</v>
      </c>
      <c r="AK6" s="235">
        <f t="shared" si="1"/>
        <v>0</v>
      </c>
      <c r="AL6" s="235">
        <f t="shared" si="1"/>
        <v>0</v>
      </c>
      <c r="AM6" s="235">
        <f t="shared" si="1"/>
        <v>0</v>
      </c>
      <c r="AN6" s="235">
        <f t="shared" si="1"/>
        <v>0</v>
      </c>
      <c r="AO6" s="235">
        <f t="shared" si="2"/>
        <v>0</v>
      </c>
      <c r="AP6" s="237">
        <f t="shared" si="2"/>
        <v>0</v>
      </c>
      <c r="AQ6" s="235">
        <f t="shared" si="2"/>
        <v>0</v>
      </c>
      <c r="AR6" s="235">
        <f t="shared" si="2"/>
        <v>0</v>
      </c>
      <c r="AS6" s="235">
        <f t="shared" si="2"/>
        <v>0</v>
      </c>
      <c r="AT6" s="235">
        <f t="shared" si="2"/>
        <v>0</v>
      </c>
      <c r="AU6" s="235">
        <f t="shared" si="2"/>
        <v>0</v>
      </c>
      <c r="AV6" s="235">
        <f t="shared" si="2"/>
        <v>0</v>
      </c>
      <c r="AW6" s="235">
        <f t="shared" si="2"/>
        <v>0</v>
      </c>
      <c r="AX6" s="235">
        <f t="shared" si="2"/>
        <v>0</v>
      </c>
      <c r="AY6" s="235">
        <f t="shared" si="2"/>
        <v>0</v>
      </c>
      <c r="AZ6" s="235">
        <f t="shared" si="2"/>
        <v>0</v>
      </c>
      <c r="BA6" s="235">
        <f t="shared" si="2"/>
        <v>0</v>
      </c>
      <c r="BB6" s="237">
        <f t="shared" si="2"/>
        <v>0</v>
      </c>
      <c r="BC6" s="235">
        <f t="shared" si="2"/>
        <v>0</v>
      </c>
      <c r="BD6" s="235">
        <f t="shared" si="2"/>
        <v>0</v>
      </c>
      <c r="BE6" s="235">
        <f t="shared" si="3"/>
        <v>0</v>
      </c>
      <c r="BF6" s="235">
        <f t="shared" si="3"/>
        <v>0</v>
      </c>
      <c r="BG6" s="235">
        <f t="shared" si="3"/>
        <v>0</v>
      </c>
      <c r="BH6" s="235">
        <f t="shared" si="3"/>
        <v>0</v>
      </c>
      <c r="BI6" s="235">
        <f t="shared" si="3"/>
        <v>0</v>
      </c>
      <c r="BJ6" s="235">
        <f t="shared" si="3"/>
        <v>0</v>
      </c>
      <c r="BK6" s="235">
        <f t="shared" si="3"/>
        <v>0</v>
      </c>
      <c r="BL6" s="235">
        <f t="shared" si="3"/>
        <v>0</v>
      </c>
      <c r="BM6" s="235">
        <f t="shared" si="3"/>
        <v>0</v>
      </c>
      <c r="BN6" s="237">
        <f t="shared" si="3"/>
        <v>0</v>
      </c>
      <c r="BO6" s="227" t="s">
        <v>340</v>
      </c>
    </row>
    <row r="7" spans="1:67" s="229" customFormat="1" ht="12.75">
      <c r="A7" s="173"/>
      <c r="C7" s="235"/>
      <c r="D7" s="235"/>
      <c r="E7" s="236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7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7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7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7"/>
      <c r="BC7" s="235"/>
      <c r="BD7" s="235"/>
      <c r="BE7" s="235"/>
      <c r="BF7" s="235"/>
      <c r="BG7" s="235"/>
      <c r="BH7" s="235"/>
      <c r="BI7" s="235"/>
      <c r="BJ7" s="235"/>
      <c r="BK7" s="235"/>
      <c r="BL7" s="235"/>
      <c r="BM7" s="235"/>
      <c r="BN7" s="237"/>
      <c r="BO7" s="227" t="s">
        <v>340</v>
      </c>
    </row>
    <row r="8" spans="1:67" s="229" customFormat="1" ht="12.75">
      <c r="A8" s="173" t="s">
        <v>143</v>
      </c>
      <c r="B8" s="173" t="s">
        <v>144</v>
      </c>
      <c r="C8" s="237">
        <f>SUM(C9:C12)</f>
        <v>0</v>
      </c>
      <c r="D8" s="237"/>
      <c r="E8" s="238" t="e">
        <f>SUM(E9:E12)</f>
        <v>#REF!</v>
      </c>
      <c r="F8" s="237"/>
      <c r="G8" s="237" t="e">
        <f t="shared" ref="G8:AL8" si="4">SUM(G9:G11)+G12</f>
        <v>#REF!</v>
      </c>
      <c r="H8" s="237" t="e">
        <f t="shared" si="4"/>
        <v>#REF!</v>
      </c>
      <c r="I8" s="237" t="e">
        <f t="shared" si="4"/>
        <v>#REF!</v>
      </c>
      <c r="J8" s="237" t="e">
        <f t="shared" si="4"/>
        <v>#REF!</v>
      </c>
      <c r="K8" s="237" t="e">
        <f t="shared" si="4"/>
        <v>#REF!</v>
      </c>
      <c r="L8" s="237" t="e">
        <f t="shared" si="4"/>
        <v>#REF!</v>
      </c>
      <c r="M8" s="237" t="e">
        <f t="shared" si="4"/>
        <v>#REF!</v>
      </c>
      <c r="N8" s="237" t="e">
        <f t="shared" si="4"/>
        <v>#REF!</v>
      </c>
      <c r="O8" s="237" t="e">
        <f t="shared" si="4"/>
        <v>#REF!</v>
      </c>
      <c r="P8" s="237" t="e">
        <f t="shared" si="4"/>
        <v>#REF!</v>
      </c>
      <c r="Q8" s="237" t="e">
        <f t="shared" si="4"/>
        <v>#REF!</v>
      </c>
      <c r="R8" s="237" t="e">
        <f t="shared" si="4"/>
        <v>#REF!</v>
      </c>
      <c r="S8" s="237" t="e">
        <f t="shared" si="4"/>
        <v>#REF!</v>
      </c>
      <c r="T8" s="237" t="e">
        <f t="shared" si="4"/>
        <v>#REF!</v>
      </c>
      <c r="U8" s="237" t="e">
        <f t="shared" si="4"/>
        <v>#REF!</v>
      </c>
      <c r="V8" s="237" t="e">
        <f t="shared" si="4"/>
        <v>#REF!</v>
      </c>
      <c r="W8" s="237" t="e">
        <f t="shared" si="4"/>
        <v>#REF!</v>
      </c>
      <c r="X8" s="237" t="e">
        <f t="shared" si="4"/>
        <v>#REF!</v>
      </c>
      <c r="Y8" s="237" t="e">
        <f t="shared" si="4"/>
        <v>#REF!</v>
      </c>
      <c r="Z8" s="237" t="e">
        <f t="shared" si="4"/>
        <v>#REF!</v>
      </c>
      <c r="AA8" s="237" t="e">
        <f t="shared" si="4"/>
        <v>#REF!</v>
      </c>
      <c r="AB8" s="237" t="e">
        <f t="shared" si="4"/>
        <v>#REF!</v>
      </c>
      <c r="AC8" s="237" t="e">
        <f t="shared" si="4"/>
        <v>#REF!</v>
      </c>
      <c r="AD8" s="237" t="e">
        <f t="shared" si="4"/>
        <v>#REF!</v>
      </c>
      <c r="AE8" s="237" t="e">
        <f t="shared" si="4"/>
        <v>#REF!</v>
      </c>
      <c r="AF8" s="237" t="e">
        <f t="shared" si="4"/>
        <v>#REF!</v>
      </c>
      <c r="AG8" s="237" t="e">
        <f t="shared" si="4"/>
        <v>#REF!</v>
      </c>
      <c r="AH8" s="237" t="e">
        <f t="shared" si="4"/>
        <v>#REF!</v>
      </c>
      <c r="AI8" s="237" t="e">
        <f t="shared" si="4"/>
        <v>#REF!</v>
      </c>
      <c r="AJ8" s="237" t="e">
        <f t="shared" si="4"/>
        <v>#REF!</v>
      </c>
      <c r="AK8" s="237" t="e">
        <f t="shared" si="4"/>
        <v>#REF!</v>
      </c>
      <c r="AL8" s="237" t="e">
        <f t="shared" si="4"/>
        <v>#REF!</v>
      </c>
      <c r="AM8" s="237" t="e">
        <f t="shared" ref="AM8:BN8" si="5">SUM(AM9:AM11)+AM12</f>
        <v>#REF!</v>
      </c>
      <c r="AN8" s="237" t="e">
        <f t="shared" si="5"/>
        <v>#REF!</v>
      </c>
      <c r="AO8" s="237" t="e">
        <f t="shared" si="5"/>
        <v>#REF!</v>
      </c>
      <c r="AP8" s="237" t="e">
        <f t="shared" si="5"/>
        <v>#REF!</v>
      </c>
      <c r="AQ8" s="237" t="e">
        <f t="shared" si="5"/>
        <v>#REF!</v>
      </c>
      <c r="AR8" s="237" t="e">
        <f t="shared" si="5"/>
        <v>#REF!</v>
      </c>
      <c r="AS8" s="237" t="e">
        <f t="shared" si="5"/>
        <v>#REF!</v>
      </c>
      <c r="AT8" s="237" t="e">
        <f t="shared" si="5"/>
        <v>#REF!</v>
      </c>
      <c r="AU8" s="237" t="e">
        <f t="shared" si="5"/>
        <v>#REF!</v>
      </c>
      <c r="AV8" s="237" t="e">
        <f t="shared" si="5"/>
        <v>#REF!</v>
      </c>
      <c r="AW8" s="237" t="e">
        <f t="shared" si="5"/>
        <v>#REF!</v>
      </c>
      <c r="AX8" s="237" t="e">
        <f t="shared" si="5"/>
        <v>#REF!</v>
      </c>
      <c r="AY8" s="237" t="e">
        <f t="shared" si="5"/>
        <v>#REF!</v>
      </c>
      <c r="AZ8" s="237" t="e">
        <f t="shared" si="5"/>
        <v>#REF!</v>
      </c>
      <c r="BA8" s="237" t="e">
        <f t="shared" si="5"/>
        <v>#REF!</v>
      </c>
      <c r="BB8" s="237" t="e">
        <f t="shared" si="5"/>
        <v>#REF!</v>
      </c>
      <c r="BC8" s="237" t="e">
        <f t="shared" si="5"/>
        <v>#REF!</v>
      </c>
      <c r="BD8" s="237" t="e">
        <f t="shared" si="5"/>
        <v>#REF!</v>
      </c>
      <c r="BE8" s="237" t="e">
        <f t="shared" si="5"/>
        <v>#REF!</v>
      </c>
      <c r="BF8" s="237" t="e">
        <f t="shared" si="5"/>
        <v>#REF!</v>
      </c>
      <c r="BG8" s="237" t="e">
        <f t="shared" si="5"/>
        <v>#REF!</v>
      </c>
      <c r="BH8" s="237" t="e">
        <f t="shared" si="5"/>
        <v>#REF!</v>
      </c>
      <c r="BI8" s="237" t="e">
        <f t="shared" si="5"/>
        <v>#REF!</v>
      </c>
      <c r="BJ8" s="237" t="e">
        <f t="shared" si="5"/>
        <v>#REF!</v>
      </c>
      <c r="BK8" s="237" t="e">
        <f t="shared" si="5"/>
        <v>#REF!</v>
      </c>
      <c r="BL8" s="237" t="e">
        <f t="shared" si="5"/>
        <v>#REF!</v>
      </c>
      <c r="BM8" s="237" t="e">
        <f t="shared" si="5"/>
        <v>#REF!</v>
      </c>
      <c r="BN8" s="237" t="e">
        <f t="shared" si="5"/>
        <v>#REF!</v>
      </c>
      <c r="BO8" s="227" t="s">
        <v>340</v>
      </c>
    </row>
    <row r="9" spans="1:67" s="229" customFormat="1" ht="12.75" outlineLevel="1">
      <c r="B9" s="229" t="s">
        <v>342</v>
      </c>
      <c r="C9" s="235">
        <v>0</v>
      </c>
      <c r="D9" s="235"/>
      <c r="E9" s="236">
        <f>C9</f>
        <v>0</v>
      </c>
      <c r="F9" s="235"/>
      <c r="G9" s="235">
        <f>E9</f>
        <v>0</v>
      </c>
      <c r="H9" s="235">
        <f>G9</f>
        <v>0</v>
      </c>
      <c r="I9" s="235">
        <f t="shared" ref="I9:X11" si="6">H9</f>
        <v>0</v>
      </c>
      <c r="J9" s="235">
        <f t="shared" si="6"/>
        <v>0</v>
      </c>
      <c r="K9" s="235">
        <f t="shared" si="6"/>
        <v>0</v>
      </c>
      <c r="L9" s="235">
        <f t="shared" si="6"/>
        <v>0</v>
      </c>
      <c r="M9" s="235">
        <f t="shared" si="6"/>
        <v>0</v>
      </c>
      <c r="N9" s="235">
        <f t="shared" si="6"/>
        <v>0</v>
      </c>
      <c r="O9" s="235">
        <f t="shared" si="6"/>
        <v>0</v>
      </c>
      <c r="P9" s="235">
        <f t="shared" si="6"/>
        <v>0</v>
      </c>
      <c r="Q9" s="235">
        <f t="shared" si="6"/>
        <v>0</v>
      </c>
      <c r="R9" s="237">
        <f t="shared" si="6"/>
        <v>0</v>
      </c>
      <c r="S9" s="235">
        <f t="shared" si="6"/>
        <v>0</v>
      </c>
      <c r="T9" s="235">
        <f t="shared" si="6"/>
        <v>0</v>
      </c>
      <c r="U9" s="235">
        <f t="shared" si="6"/>
        <v>0</v>
      </c>
      <c r="V9" s="235">
        <f t="shared" si="6"/>
        <v>0</v>
      </c>
      <c r="W9" s="235">
        <f t="shared" si="6"/>
        <v>0</v>
      </c>
      <c r="X9" s="235">
        <f t="shared" si="6"/>
        <v>0</v>
      </c>
      <c r="Y9" s="235">
        <f t="shared" ref="Y9:AN11" si="7">X9</f>
        <v>0</v>
      </c>
      <c r="Z9" s="235">
        <f t="shared" si="7"/>
        <v>0</v>
      </c>
      <c r="AA9" s="235">
        <f t="shared" si="7"/>
        <v>0</v>
      </c>
      <c r="AB9" s="235">
        <f t="shared" si="7"/>
        <v>0</v>
      </c>
      <c r="AC9" s="235">
        <f t="shared" si="7"/>
        <v>0</v>
      </c>
      <c r="AD9" s="237">
        <f t="shared" si="7"/>
        <v>0</v>
      </c>
      <c r="AE9" s="235">
        <f t="shared" si="7"/>
        <v>0</v>
      </c>
      <c r="AF9" s="235">
        <f t="shared" si="7"/>
        <v>0</v>
      </c>
      <c r="AG9" s="235">
        <f t="shared" si="7"/>
        <v>0</v>
      </c>
      <c r="AH9" s="235">
        <f t="shared" si="7"/>
        <v>0</v>
      </c>
      <c r="AI9" s="235">
        <f t="shared" si="7"/>
        <v>0</v>
      </c>
      <c r="AJ9" s="235">
        <f t="shared" si="7"/>
        <v>0</v>
      </c>
      <c r="AK9" s="235">
        <f t="shared" si="7"/>
        <v>0</v>
      </c>
      <c r="AL9" s="235">
        <f t="shared" si="7"/>
        <v>0</v>
      </c>
      <c r="AM9" s="235">
        <f t="shared" si="7"/>
        <v>0</v>
      </c>
      <c r="AN9" s="235">
        <f t="shared" si="7"/>
        <v>0</v>
      </c>
      <c r="AO9" s="235">
        <f t="shared" ref="AO9:BD11" si="8">AN9</f>
        <v>0</v>
      </c>
      <c r="AP9" s="237">
        <f t="shared" si="8"/>
        <v>0</v>
      </c>
      <c r="AQ9" s="235">
        <f t="shared" si="8"/>
        <v>0</v>
      </c>
      <c r="AR9" s="235">
        <f t="shared" si="8"/>
        <v>0</v>
      </c>
      <c r="AS9" s="235">
        <f t="shared" si="8"/>
        <v>0</v>
      </c>
      <c r="AT9" s="235">
        <f t="shared" si="8"/>
        <v>0</v>
      </c>
      <c r="AU9" s="235">
        <f t="shared" si="8"/>
        <v>0</v>
      </c>
      <c r="AV9" s="235">
        <f t="shared" si="8"/>
        <v>0</v>
      </c>
      <c r="AW9" s="235">
        <f t="shared" si="8"/>
        <v>0</v>
      </c>
      <c r="AX9" s="235">
        <f t="shared" si="8"/>
        <v>0</v>
      </c>
      <c r="AY9" s="235">
        <f t="shared" si="8"/>
        <v>0</v>
      </c>
      <c r="AZ9" s="235">
        <f t="shared" si="8"/>
        <v>0</v>
      </c>
      <c r="BA9" s="235">
        <f t="shared" si="8"/>
        <v>0</v>
      </c>
      <c r="BB9" s="237">
        <f t="shared" si="8"/>
        <v>0</v>
      </c>
      <c r="BC9" s="235">
        <f t="shared" si="8"/>
        <v>0</v>
      </c>
      <c r="BD9" s="235">
        <f t="shared" si="8"/>
        <v>0</v>
      </c>
      <c r="BE9" s="235">
        <f t="shared" ref="BE9:BN11" si="9">BD9</f>
        <v>0</v>
      </c>
      <c r="BF9" s="235">
        <f t="shared" si="9"/>
        <v>0</v>
      </c>
      <c r="BG9" s="235">
        <f t="shared" si="9"/>
        <v>0</v>
      </c>
      <c r="BH9" s="235">
        <f t="shared" si="9"/>
        <v>0</v>
      </c>
      <c r="BI9" s="235">
        <f t="shared" si="9"/>
        <v>0</v>
      </c>
      <c r="BJ9" s="235">
        <f t="shared" si="9"/>
        <v>0</v>
      </c>
      <c r="BK9" s="235">
        <f t="shared" si="9"/>
        <v>0</v>
      </c>
      <c r="BL9" s="235">
        <f t="shared" si="9"/>
        <v>0</v>
      </c>
      <c r="BM9" s="235">
        <f t="shared" si="9"/>
        <v>0</v>
      </c>
      <c r="BN9" s="237">
        <f t="shared" si="9"/>
        <v>0</v>
      </c>
      <c r="BO9" s="227" t="s">
        <v>340</v>
      </c>
    </row>
    <row r="10" spans="1:67" s="229" customFormat="1" ht="12.75" outlineLevel="1">
      <c r="A10" s="173"/>
      <c r="B10" s="229" t="s">
        <v>147</v>
      </c>
      <c r="C10" s="235">
        <v>0</v>
      </c>
      <c r="D10" s="235"/>
      <c r="E10" s="236">
        <f>C10</f>
        <v>0</v>
      </c>
      <c r="F10" s="235"/>
      <c r="G10" s="235">
        <f>E10</f>
        <v>0</v>
      </c>
      <c r="H10" s="235">
        <f>G10</f>
        <v>0</v>
      </c>
      <c r="I10" s="235">
        <f t="shared" si="6"/>
        <v>0</v>
      </c>
      <c r="J10" s="235">
        <f>I10</f>
        <v>0</v>
      </c>
      <c r="K10" s="235">
        <f t="shared" si="6"/>
        <v>0</v>
      </c>
      <c r="L10" s="235">
        <f t="shared" si="6"/>
        <v>0</v>
      </c>
      <c r="M10" s="235">
        <f t="shared" si="6"/>
        <v>0</v>
      </c>
      <c r="N10" s="235">
        <f t="shared" si="6"/>
        <v>0</v>
      </c>
      <c r="O10" s="235">
        <f t="shared" si="6"/>
        <v>0</v>
      </c>
      <c r="P10" s="235">
        <f t="shared" si="6"/>
        <v>0</v>
      </c>
      <c r="Q10" s="235">
        <f t="shared" si="6"/>
        <v>0</v>
      </c>
      <c r="R10" s="237">
        <f t="shared" si="6"/>
        <v>0</v>
      </c>
      <c r="S10" s="235">
        <f t="shared" si="6"/>
        <v>0</v>
      </c>
      <c r="T10" s="235">
        <f t="shared" si="6"/>
        <v>0</v>
      </c>
      <c r="U10" s="235">
        <f t="shared" si="6"/>
        <v>0</v>
      </c>
      <c r="V10" s="235">
        <f t="shared" si="6"/>
        <v>0</v>
      </c>
      <c r="W10" s="235">
        <f t="shared" si="6"/>
        <v>0</v>
      </c>
      <c r="X10" s="235">
        <f t="shared" si="6"/>
        <v>0</v>
      </c>
      <c r="Y10" s="235">
        <f t="shared" si="7"/>
        <v>0</v>
      </c>
      <c r="Z10" s="235">
        <f t="shared" si="7"/>
        <v>0</v>
      </c>
      <c r="AA10" s="235">
        <f t="shared" si="7"/>
        <v>0</v>
      </c>
      <c r="AB10" s="235">
        <f t="shared" si="7"/>
        <v>0</v>
      </c>
      <c r="AC10" s="235">
        <f t="shared" si="7"/>
        <v>0</v>
      </c>
      <c r="AD10" s="237">
        <f t="shared" si="7"/>
        <v>0</v>
      </c>
      <c r="AE10" s="235">
        <f t="shared" si="7"/>
        <v>0</v>
      </c>
      <c r="AF10" s="235">
        <f t="shared" si="7"/>
        <v>0</v>
      </c>
      <c r="AG10" s="235">
        <f t="shared" si="7"/>
        <v>0</v>
      </c>
      <c r="AH10" s="235">
        <f t="shared" si="7"/>
        <v>0</v>
      </c>
      <c r="AI10" s="235">
        <f t="shared" si="7"/>
        <v>0</v>
      </c>
      <c r="AJ10" s="235">
        <f t="shared" si="7"/>
        <v>0</v>
      </c>
      <c r="AK10" s="235">
        <f t="shared" si="7"/>
        <v>0</v>
      </c>
      <c r="AL10" s="235">
        <f t="shared" si="7"/>
        <v>0</v>
      </c>
      <c r="AM10" s="235">
        <f t="shared" si="7"/>
        <v>0</v>
      </c>
      <c r="AN10" s="235">
        <f t="shared" si="7"/>
        <v>0</v>
      </c>
      <c r="AO10" s="235">
        <f t="shared" si="8"/>
        <v>0</v>
      </c>
      <c r="AP10" s="237">
        <f t="shared" si="8"/>
        <v>0</v>
      </c>
      <c r="AQ10" s="235">
        <f t="shared" si="8"/>
        <v>0</v>
      </c>
      <c r="AR10" s="235">
        <f t="shared" si="8"/>
        <v>0</v>
      </c>
      <c r="AS10" s="235">
        <f t="shared" si="8"/>
        <v>0</v>
      </c>
      <c r="AT10" s="235">
        <f t="shared" si="8"/>
        <v>0</v>
      </c>
      <c r="AU10" s="235">
        <f t="shared" si="8"/>
        <v>0</v>
      </c>
      <c r="AV10" s="235">
        <f t="shared" si="8"/>
        <v>0</v>
      </c>
      <c r="AW10" s="235">
        <f t="shared" si="8"/>
        <v>0</v>
      </c>
      <c r="AX10" s="235">
        <f t="shared" si="8"/>
        <v>0</v>
      </c>
      <c r="AY10" s="235">
        <f t="shared" si="8"/>
        <v>0</v>
      </c>
      <c r="AZ10" s="235">
        <f t="shared" si="8"/>
        <v>0</v>
      </c>
      <c r="BA10" s="235">
        <f t="shared" si="8"/>
        <v>0</v>
      </c>
      <c r="BB10" s="237">
        <f t="shared" si="8"/>
        <v>0</v>
      </c>
      <c r="BC10" s="235">
        <f t="shared" si="8"/>
        <v>0</v>
      </c>
      <c r="BD10" s="235">
        <f t="shared" si="8"/>
        <v>0</v>
      </c>
      <c r="BE10" s="235">
        <f t="shared" si="9"/>
        <v>0</v>
      </c>
      <c r="BF10" s="235">
        <f t="shared" si="9"/>
        <v>0</v>
      </c>
      <c r="BG10" s="235">
        <f t="shared" si="9"/>
        <v>0</v>
      </c>
      <c r="BH10" s="235">
        <f t="shared" si="9"/>
        <v>0</v>
      </c>
      <c r="BI10" s="235">
        <f t="shared" si="9"/>
        <v>0</v>
      </c>
      <c r="BJ10" s="235">
        <f t="shared" si="9"/>
        <v>0</v>
      </c>
      <c r="BK10" s="235">
        <f t="shared" si="9"/>
        <v>0</v>
      </c>
      <c r="BL10" s="235">
        <f t="shared" si="9"/>
        <v>0</v>
      </c>
      <c r="BM10" s="235">
        <f t="shared" si="9"/>
        <v>0</v>
      </c>
      <c r="BN10" s="237">
        <f t="shared" si="9"/>
        <v>0</v>
      </c>
      <c r="BO10" s="227" t="s">
        <v>340</v>
      </c>
    </row>
    <row r="11" spans="1:67" s="229" customFormat="1" ht="12.75" outlineLevel="1">
      <c r="A11" s="173"/>
      <c r="B11" s="229" t="s">
        <v>148</v>
      </c>
      <c r="C11" s="235">
        <v>0</v>
      </c>
      <c r="D11" s="235"/>
      <c r="E11" s="236">
        <f t="shared" ref="E11" si="10">C11</f>
        <v>0</v>
      </c>
      <c r="F11" s="235"/>
      <c r="G11" s="235">
        <f>E11</f>
        <v>0</v>
      </c>
      <c r="H11" s="235">
        <f>G11</f>
        <v>0</v>
      </c>
      <c r="I11" s="235">
        <f t="shared" si="6"/>
        <v>0</v>
      </c>
      <c r="J11" s="235">
        <f t="shared" si="6"/>
        <v>0</v>
      </c>
      <c r="K11" s="235">
        <f t="shared" si="6"/>
        <v>0</v>
      </c>
      <c r="L11" s="235">
        <f t="shared" si="6"/>
        <v>0</v>
      </c>
      <c r="M11" s="235">
        <f t="shared" si="6"/>
        <v>0</v>
      </c>
      <c r="N11" s="235">
        <f t="shared" si="6"/>
        <v>0</v>
      </c>
      <c r="O11" s="235">
        <f t="shared" si="6"/>
        <v>0</v>
      </c>
      <c r="P11" s="235">
        <f t="shared" si="6"/>
        <v>0</v>
      </c>
      <c r="Q11" s="235">
        <f t="shared" si="6"/>
        <v>0</v>
      </c>
      <c r="R11" s="237">
        <f t="shared" si="6"/>
        <v>0</v>
      </c>
      <c r="S11" s="237">
        <f t="shared" si="6"/>
        <v>0</v>
      </c>
      <c r="T11" s="237">
        <f t="shared" si="6"/>
        <v>0</v>
      </c>
      <c r="U11" s="237">
        <f t="shared" si="6"/>
        <v>0</v>
      </c>
      <c r="V11" s="237">
        <f t="shared" si="6"/>
        <v>0</v>
      </c>
      <c r="W11" s="237">
        <f t="shared" si="6"/>
        <v>0</v>
      </c>
      <c r="X11" s="237">
        <f t="shared" si="6"/>
        <v>0</v>
      </c>
      <c r="Y11" s="237">
        <f t="shared" si="7"/>
        <v>0</v>
      </c>
      <c r="Z11" s="237">
        <f t="shared" si="7"/>
        <v>0</v>
      </c>
      <c r="AA11" s="237">
        <f t="shared" si="7"/>
        <v>0</v>
      </c>
      <c r="AB11" s="237">
        <f t="shared" si="7"/>
        <v>0</v>
      </c>
      <c r="AC11" s="237">
        <f t="shared" si="7"/>
        <v>0</v>
      </c>
      <c r="AD11" s="237">
        <f t="shared" si="7"/>
        <v>0</v>
      </c>
      <c r="AE11" s="237">
        <f t="shared" si="7"/>
        <v>0</v>
      </c>
      <c r="AF11" s="237">
        <f t="shared" si="7"/>
        <v>0</v>
      </c>
      <c r="AG11" s="237">
        <f t="shared" si="7"/>
        <v>0</v>
      </c>
      <c r="AH11" s="237">
        <f t="shared" si="7"/>
        <v>0</v>
      </c>
      <c r="AI11" s="237">
        <f t="shared" si="7"/>
        <v>0</v>
      </c>
      <c r="AJ11" s="237">
        <f t="shared" si="7"/>
        <v>0</v>
      </c>
      <c r="AK11" s="237">
        <f t="shared" si="7"/>
        <v>0</v>
      </c>
      <c r="AL11" s="237">
        <f t="shared" si="7"/>
        <v>0</v>
      </c>
      <c r="AM11" s="237">
        <f t="shared" si="7"/>
        <v>0</v>
      </c>
      <c r="AN11" s="237">
        <f t="shared" si="7"/>
        <v>0</v>
      </c>
      <c r="AO11" s="237">
        <f t="shared" si="8"/>
        <v>0</v>
      </c>
      <c r="AP11" s="237">
        <f t="shared" si="8"/>
        <v>0</v>
      </c>
      <c r="AQ11" s="237">
        <f t="shared" si="8"/>
        <v>0</v>
      </c>
      <c r="AR11" s="237">
        <f t="shared" si="8"/>
        <v>0</v>
      </c>
      <c r="AS11" s="237">
        <f t="shared" si="8"/>
        <v>0</v>
      </c>
      <c r="AT11" s="237">
        <f t="shared" si="8"/>
        <v>0</v>
      </c>
      <c r="AU11" s="237">
        <f t="shared" si="8"/>
        <v>0</v>
      </c>
      <c r="AV11" s="237">
        <f t="shared" si="8"/>
        <v>0</v>
      </c>
      <c r="AW11" s="237">
        <f t="shared" si="8"/>
        <v>0</v>
      </c>
      <c r="AX11" s="237">
        <f t="shared" si="8"/>
        <v>0</v>
      </c>
      <c r="AY11" s="237">
        <f t="shared" si="8"/>
        <v>0</v>
      </c>
      <c r="AZ11" s="237">
        <f t="shared" si="8"/>
        <v>0</v>
      </c>
      <c r="BA11" s="237">
        <f t="shared" si="8"/>
        <v>0</v>
      </c>
      <c r="BB11" s="237">
        <f t="shared" si="8"/>
        <v>0</v>
      </c>
      <c r="BC11" s="237">
        <f t="shared" si="8"/>
        <v>0</v>
      </c>
      <c r="BD11" s="237">
        <f t="shared" si="8"/>
        <v>0</v>
      </c>
      <c r="BE11" s="237">
        <f t="shared" si="9"/>
        <v>0</v>
      </c>
      <c r="BF11" s="237">
        <f t="shared" si="9"/>
        <v>0</v>
      </c>
      <c r="BG11" s="237">
        <f t="shared" si="9"/>
        <v>0</v>
      </c>
      <c r="BH11" s="237">
        <f t="shared" si="9"/>
        <v>0</v>
      </c>
      <c r="BI11" s="237">
        <f t="shared" si="9"/>
        <v>0</v>
      </c>
      <c r="BJ11" s="237">
        <f t="shared" si="9"/>
        <v>0</v>
      </c>
      <c r="BK11" s="237">
        <f t="shared" si="9"/>
        <v>0</v>
      </c>
      <c r="BL11" s="237">
        <f t="shared" si="9"/>
        <v>0</v>
      </c>
      <c r="BM11" s="237">
        <f t="shared" si="9"/>
        <v>0</v>
      </c>
      <c r="BN11" s="237">
        <f t="shared" si="9"/>
        <v>0</v>
      </c>
      <c r="BO11" s="227" t="s">
        <v>340</v>
      </c>
    </row>
    <row r="12" spans="1:67" s="229" customFormat="1" ht="12.75" outlineLevel="1">
      <c r="A12" s="173"/>
      <c r="B12" s="229" t="s">
        <v>105</v>
      </c>
      <c r="C12" s="235"/>
      <c r="D12" s="235"/>
      <c r="E12" s="236" t="e">
        <f>-OVERHEADS!#REF!</f>
        <v>#REF!</v>
      </c>
      <c r="F12" s="235"/>
      <c r="G12" s="235" t="e">
        <f>-OVERHEADS!#REF!</f>
        <v>#REF!</v>
      </c>
      <c r="H12" s="235" t="e">
        <f>-OVERHEADS!#REF!</f>
        <v>#REF!</v>
      </c>
      <c r="I12" s="235" t="e">
        <f>-OVERHEADS!#REF!</f>
        <v>#REF!</v>
      </c>
      <c r="J12" s="235" t="e">
        <f>-OVERHEADS!#REF!</f>
        <v>#REF!</v>
      </c>
      <c r="K12" s="235" t="e">
        <f>-OVERHEADS!#REF!</f>
        <v>#REF!</v>
      </c>
      <c r="L12" s="235" t="e">
        <f>-OVERHEADS!#REF!</f>
        <v>#REF!</v>
      </c>
      <c r="M12" s="235" t="e">
        <f>-OVERHEADS!#REF!</f>
        <v>#REF!</v>
      </c>
      <c r="N12" s="235" t="e">
        <f>-OVERHEADS!#REF!</f>
        <v>#REF!</v>
      </c>
      <c r="O12" s="235" t="e">
        <f>-OVERHEADS!#REF!</f>
        <v>#REF!</v>
      </c>
      <c r="P12" s="235" t="e">
        <f>-OVERHEADS!#REF!</f>
        <v>#REF!</v>
      </c>
      <c r="Q12" s="235" t="e">
        <f>-OVERHEADS!#REF!</f>
        <v>#REF!</v>
      </c>
      <c r="R12" s="235" t="e">
        <f>-OVERHEADS!#REF!</f>
        <v>#REF!</v>
      </c>
      <c r="S12" s="235" t="e">
        <f>-OVERHEADS!#REF!</f>
        <v>#REF!</v>
      </c>
      <c r="T12" s="235" t="e">
        <f>-OVERHEADS!#REF!</f>
        <v>#REF!</v>
      </c>
      <c r="U12" s="235" t="e">
        <f>-OVERHEADS!#REF!</f>
        <v>#REF!</v>
      </c>
      <c r="V12" s="235" t="e">
        <f>-OVERHEADS!#REF!</f>
        <v>#REF!</v>
      </c>
      <c r="W12" s="235" t="e">
        <f>-OVERHEADS!#REF!</f>
        <v>#REF!</v>
      </c>
      <c r="X12" s="235" t="e">
        <f>-OVERHEADS!#REF!</f>
        <v>#REF!</v>
      </c>
      <c r="Y12" s="235" t="e">
        <f>-OVERHEADS!#REF!</f>
        <v>#REF!</v>
      </c>
      <c r="Z12" s="235" t="e">
        <f>-OVERHEADS!#REF!</f>
        <v>#REF!</v>
      </c>
      <c r="AA12" s="235" t="e">
        <f>-OVERHEADS!#REF!</f>
        <v>#REF!</v>
      </c>
      <c r="AB12" s="235" t="e">
        <f>-OVERHEADS!#REF!</f>
        <v>#REF!</v>
      </c>
      <c r="AC12" s="235" t="e">
        <f>-OVERHEADS!#REF!</f>
        <v>#REF!</v>
      </c>
      <c r="AD12" s="235" t="e">
        <f>-OVERHEADS!#REF!</f>
        <v>#REF!</v>
      </c>
      <c r="AE12" s="235" t="e">
        <f>-OVERHEADS!#REF!</f>
        <v>#REF!</v>
      </c>
      <c r="AF12" s="235" t="e">
        <f>-OVERHEADS!#REF!</f>
        <v>#REF!</v>
      </c>
      <c r="AG12" s="235" t="e">
        <f>-OVERHEADS!#REF!</f>
        <v>#REF!</v>
      </c>
      <c r="AH12" s="235" t="e">
        <f>-OVERHEADS!#REF!</f>
        <v>#REF!</v>
      </c>
      <c r="AI12" s="235" t="e">
        <f>-OVERHEADS!#REF!</f>
        <v>#REF!</v>
      </c>
      <c r="AJ12" s="235" t="e">
        <f>-OVERHEADS!#REF!</f>
        <v>#REF!</v>
      </c>
      <c r="AK12" s="235" t="e">
        <f>-OVERHEADS!#REF!</f>
        <v>#REF!</v>
      </c>
      <c r="AL12" s="235" t="e">
        <f>-OVERHEADS!#REF!</f>
        <v>#REF!</v>
      </c>
      <c r="AM12" s="235" t="e">
        <f>-OVERHEADS!#REF!</f>
        <v>#REF!</v>
      </c>
      <c r="AN12" s="235" t="e">
        <f>-OVERHEADS!#REF!</f>
        <v>#REF!</v>
      </c>
      <c r="AO12" s="235" t="e">
        <f>-OVERHEADS!#REF!</f>
        <v>#REF!</v>
      </c>
      <c r="AP12" s="235" t="e">
        <f>-OVERHEADS!#REF!</f>
        <v>#REF!</v>
      </c>
      <c r="AQ12" s="235" t="e">
        <f>-OVERHEADS!#REF!</f>
        <v>#REF!</v>
      </c>
      <c r="AR12" s="235" t="e">
        <f>-OVERHEADS!#REF!</f>
        <v>#REF!</v>
      </c>
      <c r="AS12" s="235" t="e">
        <f>-OVERHEADS!#REF!</f>
        <v>#REF!</v>
      </c>
      <c r="AT12" s="235" t="e">
        <f>-OVERHEADS!#REF!</f>
        <v>#REF!</v>
      </c>
      <c r="AU12" s="235" t="e">
        <f>-OVERHEADS!#REF!</f>
        <v>#REF!</v>
      </c>
      <c r="AV12" s="235" t="e">
        <f>-OVERHEADS!#REF!</f>
        <v>#REF!</v>
      </c>
      <c r="AW12" s="235" t="e">
        <f>-OVERHEADS!#REF!</f>
        <v>#REF!</v>
      </c>
      <c r="AX12" s="235" t="e">
        <f>-OVERHEADS!#REF!</f>
        <v>#REF!</v>
      </c>
      <c r="AY12" s="235" t="e">
        <f>-OVERHEADS!#REF!</f>
        <v>#REF!</v>
      </c>
      <c r="AZ12" s="235" t="e">
        <f>-OVERHEADS!#REF!</f>
        <v>#REF!</v>
      </c>
      <c r="BA12" s="235" t="e">
        <f>-OVERHEADS!#REF!</f>
        <v>#REF!</v>
      </c>
      <c r="BB12" s="235" t="e">
        <f>-OVERHEADS!#REF!</f>
        <v>#REF!</v>
      </c>
      <c r="BC12" s="235" t="e">
        <f>-OVERHEADS!#REF!</f>
        <v>#REF!</v>
      </c>
      <c r="BD12" s="235" t="e">
        <f>-OVERHEADS!#REF!</f>
        <v>#REF!</v>
      </c>
      <c r="BE12" s="235" t="e">
        <f>-OVERHEADS!#REF!</f>
        <v>#REF!</v>
      </c>
      <c r="BF12" s="235" t="e">
        <f>-OVERHEADS!#REF!</f>
        <v>#REF!</v>
      </c>
      <c r="BG12" s="235" t="e">
        <f>-OVERHEADS!#REF!</f>
        <v>#REF!</v>
      </c>
      <c r="BH12" s="235" t="e">
        <f>-OVERHEADS!#REF!</f>
        <v>#REF!</v>
      </c>
      <c r="BI12" s="235" t="e">
        <f>-OVERHEADS!#REF!</f>
        <v>#REF!</v>
      </c>
      <c r="BJ12" s="235" t="e">
        <f>-OVERHEADS!#REF!</f>
        <v>#REF!</v>
      </c>
      <c r="BK12" s="235" t="e">
        <f>-OVERHEADS!#REF!</f>
        <v>#REF!</v>
      </c>
      <c r="BL12" s="235" t="e">
        <f>-OVERHEADS!#REF!</f>
        <v>#REF!</v>
      </c>
      <c r="BM12" s="235" t="e">
        <f>-OVERHEADS!#REF!</f>
        <v>#REF!</v>
      </c>
      <c r="BN12" s="235" t="e">
        <f>-OVERHEADS!#REF!</f>
        <v>#REF!</v>
      </c>
      <c r="BO12" s="227" t="s">
        <v>340</v>
      </c>
    </row>
    <row r="13" spans="1:67" s="229" customFormat="1" ht="12.75">
      <c r="C13" s="235"/>
      <c r="D13" s="235"/>
      <c r="E13" s="236"/>
      <c r="F13" s="235"/>
      <c r="G13" s="235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3"/>
      <c r="AL13" s="173"/>
      <c r="AM13" s="173"/>
      <c r="AN13" s="173"/>
      <c r="AO13" s="173"/>
      <c r="AP13" s="173"/>
      <c r="AQ13" s="173"/>
      <c r="AR13" s="173"/>
      <c r="AS13" s="173"/>
      <c r="AT13" s="173"/>
      <c r="AU13" s="173"/>
      <c r="AV13" s="173"/>
      <c r="AW13" s="173"/>
      <c r="AX13" s="173"/>
      <c r="AY13" s="173"/>
      <c r="AZ13" s="173"/>
      <c r="BA13" s="173"/>
      <c r="BB13" s="173"/>
      <c r="BC13" s="173"/>
      <c r="BD13" s="173"/>
      <c r="BE13" s="173"/>
      <c r="BF13" s="173"/>
      <c r="BG13" s="173"/>
      <c r="BH13" s="173"/>
      <c r="BI13" s="173"/>
      <c r="BJ13" s="173"/>
      <c r="BK13" s="173"/>
      <c r="BL13" s="173"/>
      <c r="BM13" s="173"/>
      <c r="BN13" s="173"/>
      <c r="BO13" s="227" t="s">
        <v>340</v>
      </c>
    </row>
    <row r="14" spans="1:67" s="229" customFormat="1" ht="12.75">
      <c r="A14" s="173" t="s">
        <v>162</v>
      </c>
      <c r="B14" s="229" t="s">
        <v>167</v>
      </c>
      <c r="C14" s="235">
        <v>0</v>
      </c>
      <c r="D14" s="235"/>
      <c r="E14" s="236">
        <f>C14-C14</f>
        <v>0</v>
      </c>
      <c r="F14" s="235"/>
      <c r="G14" s="235">
        <f>E14</f>
        <v>0</v>
      </c>
      <c r="H14" s="235">
        <f>G14</f>
        <v>0</v>
      </c>
      <c r="I14" s="235">
        <f t="shared" ref="I14:X16" si="11">H14</f>
        <v>0</v>
      </c>
      <c r="J14" s="235">
        <f t="shared" si="11"/>
        <v>0</v>
      </c>
      <c r="K14" s="235">
        <f t="shared" si="11"/>
        <v>0</v>
      </c>
      <c r="L14" s="235">
        <f t="shared" si="11"/>
        <v>0</v>
      </c>
      <c r="M14" s="235">
        <f t="shared" si="11"/>
        <v>0</v>
      </c>
      <c r="N14" s="235">
        <f t="shared" si="11"/>
        <v>0</v>
      </c>
      <c r="O14" s="235">
        <f t="shared" si="11"/>
        <v>0</v>
      </c>
      <c r="P14" s="235">
        <f t="shared" si="11"/>
        <v>0</v>
      </c>
      <c r="Q14" s="235">
        <f t="shared" si="11"/>
        <v>0</v>
      </c>
      <c r="R14" s="237">
        <f t="shared" si="11"/>
        <v>0</v>
      </c>
      <c r="S14" s="237">
        <f t="shared" si="11"/>
        <v>0</v>
      </c>
      <c r="T14" s="237">
        <f t="shared" si="11"/>
        <v>0</v>
      </c>
      <c r="U14" s="237">
        <f t="shared" si="11"/>
        <v>0</v>
      </c>
      <c r="V14" s="237">
        <f t="shared" si="11"/>
        <v>0</v>
      </c>
      <c r="W14" s="237">
        <f t="shared" si="11"/>
        <v>0</v>
      </c>
      <c r="X14" s="237">
        <f t="shared" si="11"/>
        <v>0</v>
      </c>
      <c r="Y14" s="237">
        <f t="shared" ref="Y14:AN16" si="12">X14</f>
        <v>0</v>
      </c>
      <c r="Z14" s="237">
        <f t="shared" si="12"/>
        <v>0</v>
      </c>
      <c r="AA14" s="237">
        <f t="shared" si="12"/>
        <v>0</v>
      </c>
      <c r="AB14" s="237">
        <f t="shared" si="12"/>
        <v>0</v>
      </c>
      <c r="AC14" s="237">
        <f t="shared" si="12"/>
        <v>0</v>
      </c>
      <c r="AD14" s="237">
        <f t="shared" si="12"/>
        <v>0</v>
      </c>
      <c r="AE14" s="237">
        <f t="shared" si="12"/>
        <v>0</v>
      </c>
      <c r="AF14" s="237">
        <f t="shared" si="12"/>
        <v>0</v>
      </c>
      <c r="AG14" s="237">
        <f t="shared" si="12"/>
        <v>0</v>
      </c>
      <c r="AH14" s="237">
        <f t="shared" si="12"/>
        <v>0</v>
      </c>
      <c r="AI14" s="237">
        <f t="shared" si="12"/>
        <v>0</v>
      </c>
      <c r="AJ14" s="237">
        <f t="shared" si="12"/>
        <v>0</v>
      </c>
      <c r="AK14" s="237">
        <f t="shared" si="12"/>
        <v>0</v>
      </c>
      <c r="AL14" s="237">
        <f t="shared" si="12"/>
        <v>0</v>
      </c>
      <c r="AM14" s="237">
        <f t="shared" si="12"/>
        <v>0</v>
      </c>
      <c r="AN14" s="237">
        <f t="shared" si="12"/>
        <v>0</v>
      </c>
      <c r="AO14" s="237">
        <f t="shared" ref="AO14:BD16" si="13">AN14</f>
        <v>0</v>
      </c>
      <c r="AP14" s="237">
        <f t="shared" si="13"/>
        <v>0</v>
      </c>
      <c r="AQ14" s="237">
        <f t="shared" si="13"/>
        <v>0</v>
      </c>
      <c r="AR14" s="237">
        <f t="shared" si="13"/>
        <v>0</v>
      </c>
      <c r="AS14" s="237">
        <f t="shared" si="13"/>
        <v>0</v>
      </c>
      <c r="AT14" s="237">
        <f t="shared" si="13"/>
        <v>0</v>
      </c>
      <c r="AU14" s="237">
        <f t="shared" si="13"/>
        <v>0</v>
      </c>
      <c r="AV14" s="237">
        <f t="shared" si="13"/>
        <v>0</v>
      </c>
      <c r="AW14" s="237">
        <f t="shared" si="13"/>
        <v>0</v>
      </c>
      <c r="AX14" s="237">
        <f t="shared" si="13"/>
        <v>0</v>
      </c>
      <c r="AY14" s="237">
        <f t="shared" si="13"/>
        <v>0</v>
      </c>
      <c r="AZ14" s="237">
        <f t="shared" si="13"/>
        <v>0</v>
      </c>
      <c r="BA14" s="237">
        <f t="shared" si="13"/>
        <v>0</v>
      </c>
      <c r="BB14" s="237">
        <f t="shared" si="13"/>
        <v>0</v>
      </c>
      <c r="BC14" s="237">
        <f t="shared" si="13"/>
        <v>0</v>
      </c>
      <c r="BD14" s="237">
        <f t="shared" si="13"/>
        <v>0</v>
      </c>
      <c r="BE14" s="237">
        <f t="shared" ref="BE14:BN16" si="14">BD14</f>
        <v>0</v>
      </c>
      <c r="BF14" s="237">
        <f t="shared" si="14"/>
        <v>0</v>
      </c>
      <c r="BG14" s="237">
        <f t="shared" si="14"/>
        <v>0</v>
      </c>
      <c r="BH14" s="237">
        <f t="shared" si="14"/>
        <v>0</v>
      </c>
      <c r="BI14" s="237">
        <f t="shared" si="14"/>
        <v>0</v>
      </c>
      <c r="BJ14" s="237">
        <f t="shared" si="14"/>
        <v>0</v>
      </c>
      <c r="BK14" s="237">
        <f t="shared" si="14"/>
        <v>0</v>
      </c>
      <c r="BL14" s="237">
        <f t="shared" si="14"/>
        <v>0</v>
      </c>
      <c r="BM14" s="237">
        <f t="shared" si="14"/>
        <v>0</v>
      </c>
      <c r="BN14" s="237">
        <f>BM14</f>
        <v>0</v>
      </c>
      <c r="BO14" s="227" t="s">
        <v>340</v>
      </c>
    </row>
    <row r="15" spans="1:67" s="229" customFormat="1" ht="12.75">
      <c r="A15" s="173"/>
      <c r="B15" s="229" t="s">
        <v>168</v>
      </c>
      <c r="C15" s="235">
        <v>0</v>
      </c>
      <c r="D15" s="235"/>
      <c r="E15" s="236">
        <f>C15</f>
        <v>0</v>
      </c>
      <c r="F15" s="235"/>
      <c r="G15" s="235">
        <f>E15</f>
        <v>0</v>
      </c>
      <c r="H15" s="235">
        <f>G15</f>
        <v>0</v>
      </c>
      <c r="I15" s="235">
        <f t="shared" si="11"/>
        <v>0</v>
      </c>
      <c r="J15" s="235">
        <f t="shared" si="11"/>
        <v>0</v>
      </c>
      <c r="K15" s="235">
        <f t="shared" si="11"/>
        <v>0</v>
      </c>
      <c r="L15" s="235">
        <f t="shared" si="11"/>
        <v>0</v>
      </c>
      <c r="M15" s="235">
        <f t="shared" si="11"/>
        <v>0</v>
      </c>
      <c r="N15" s="235">
        <f t="shared" si="11"/>
        <v>0</v>
      </c>
      <c r="O15" s="235">
        <f t="shared" si="11"/>
        <v>0</v>
      </c>
      <c r="P15" s="235">
        <f t="shared" si="11"/>
        <v>0</v>
      </c>
      <c r="Q15" s="235">
        <f t="shared" si="11"/>
        <v>0</v>
      </c>
      <c r="R15" s="237">
        <f t="shared" si="11"/>
        <v>0</v>
      </c>
      <c r="S15" s="237">
        <f t="shared" si="11"/>
        <v>0</v>
      </c>
      <c r="T15" s="237">
        <f t="shared" si="11"/>
        <v>0</v>
      </c>
      <c r="U15" s="237">
        <f t="shared" si="11"/>
        <v>0</v>
      </c>
      <c r="V15" s="237">
        <f t="shared" si="11"/>
        <v>0</v>
      </c>
      <c r="W15" s="237">
        <f t="shared" si="11"/>
        <v>0</v>
      </c>
      <c r="X15" s="237">
        <f t="shared" si="11"/>
        <v>0</v>
      </c>
      <c r="Y15" s="237">
        <f t="shared" si="12"/>
        <v>0</v>
      </c>
      <c r="Z15" s="237">
        <f t="shared" si="12"/>
        <v>0</v>
      </c>
      <c r="AA15" s="237">
        <f t="shared" si="12"/>
        <v>0</v>
      </c>
      <c r="AB15" s="237">
        <f t="shared" si="12"/>
        <v>0</v>
      </c>
      <c r="AC15" s="237">
        <f t="shared" si="12"/>
        <v>0</v>
      </c>
      <c r="AD15" s="237">
        <f t="shared" si="12"/>
        <v>0</v>
      </c>
      <c r="AE15" s="237">
        <f t="shared" si="12"/>
        <v>0</v>
      </c>
      <c r="AF15" s="237">
        <f t="shared" si="12"/>
        <v>0</v>
      </c>
      <c r="AG15" s="237">
        <f t="shared" si="12"/>
        <v>0</v>
      </c>
      <c r="AH15" s="237">
        <f t="shared" si="12"/>
        <v>0</v>
      </c>
      <c r="AI15" s="237">
        <f t="shared" si="12"/>
        <v>0</v>
      </c>
      <c r="AJ15" s="237">
        <f t="shared" si="12"/>
        <v>0</v>
      </c>
      <c r="AK15" s="237">
        <f t="shared" si="12"/>
        <v>0</v>
      </c>
      <c r="AL15" s="237">
        <f t="shared" si="12"/>
        <v>0</v>
      </c>
      <c r="AM15" s="237">
        <f t="shared" si="12"/>
        <v>0</v>
      </c>
      <c r="AN15" s="237">
        <f t="shared" si="12"/>
        <v>0</v>
      </c>
      <c r="AO15" s="237">
        <f t="shared" si="13"/>
        <v>0</v>
      </c>
      <c r="AP15" s="237">
        <f t="shared" si="13"/>
        <v>0</v>
      </c>
      <c r="AQ15" s="237">
        <f t="shared" si="13"/>
        <v>0</v>
      </c>
      <c r="AR15" s="237">
        <f t="shared" si="13"/>
        <v>0</v>
      </c>
      <c r="AS15" s="237">
        <f t="shared" si="13"/>
        <v>0</v>
      </c>
      <c r="AT15" s="237">
        <f t="shared" si="13"/>
        <v>0</v>
      </c>
      <c r="AU15" s="237">
        <f t="shared" si="13"/>
        <v>0</v>
      </c>
      <c r="AV15" s="237">
        <f t="shared" si="13"/>
        <v>0</v>
      </c>
      <c r="AW15" s="237">
        <f t="shared" si="13"/>
        <v>0</v>
      </c>
      <c r="AX15" s="237">
        <f t="shared" si="13"/>
        <v>0</v>
      </c>
      <c r="AY15" s="237">
        <f t="shared" si="13"/>
        <v>0</v>
      </c>
      <c r="AZ15" s="237">
        <f t="shared" si="13"/>
        <v>0</v>
      </c>
      <c r="BA15" s="237">
        <f t="shared" si="13"/>
        <v>0</v>
      </c>
      <c r="BB15" s="237">
        <f t="shared" si="13"/>
        <v>0</v>
      </c>
      <c r="BC15" s="237">
        <f t="shared" si="13"/>
        <v>0</v>
      </c>
      <c r="BD15" s="237">
        <f t="shared" si="13"/>
        <v>0</v>
      </c>
      <c r="BE15" s="237">
        <f t="shared" si="14"/>
        <v>0</v>
      </c>
      <c r="BF15" s="237">
        <f t="shared" si="14"/>
        <v>0</v>
      </c>
      <c r="BG15" s="237">
        <f t="shared" si="14"/>
        <v>0</v>
      </c>
      <c r="BH15" s="237">
        <f t="shared" si="14"/>
        <v>0</v>
      </c>
      <c r="BI15" s="237">
        <f t="shared" si="14"/>
        <v>0</v>
      </c>
      <c r="BJ15" s="237">
        <f t="shared" si="14"/>
        <v>0</v>
      </c>
      <c r="BK15" s="237">
        <f t="shared" si="14"/>
        <v>0</v>
      </c>
      <c r="BL15" s="237">
        <f t="shared" si="14"/>
        <v>0</v>
      </c>
      <c r="BM15" s="237">
        <f t="shared" si="14"/>
        <v>0</v>
      </c>
      <c r="BN15" s="237">
        <f t="shared" si="14"/>
        <v>0</v>
      </c>
      <c r="BO15" s="227" t="s">
        <v>340</v>
      </c>
    </row>
    <row r="16" spans="1:67" s="229" customFormat="1" ht="12.75">
      <c r="A16" s="173" t="s">
        <v>149</v>
      </c>
      <c r="D16" s="235"/>
      <c r="E16" s="234"/>
      <c r="F16" s="235"/>
      <c r="G16" s="235">
        <v>0</v>
      </c>
      <c r="H16" s="235">
        <f>G16</f>
        <v>0</v>
      </c>
      <c r="I16" s="235">
        <f t="shared" si="11"/>
        <v>0</v>
      </c>
      <c r="J16" s="235">
        <f t="shared" si="11"/>
        <v>0</v>
      </c>
      <c r="K16" s="235">
        <f t="shared" si="11"/>
        <v>0</v>
      </c>
      <c r="L16" s="235">
        <f t="shared" si="11"/>
        <v>0</v>
      </c>
      <c r="M16" s="235">
        <f t="shared" si="11"/>
        <v>0</v>
      </c>
      <c r="N16" s="235">
        <f t="shared" si="11"/>
        <v>0</v>
      </c>
      <c r="O16" s="235">
        <f t="shared" si="11"/>
        <v>0</v>
      </c>
      <c r="P16" s="235">
        <f t="shared" si="11"/>
        <v>0</v>
      </c>
      <c r="Q16" s="235">
        <f t="shared" si="11"/>
        <v>0</v>
      </c>
      <c r="R16" s="237">
        <f t="shared" si="11"/>
        <v>0</v>
      </c>
      <c r="S16" s="237">
        <f t="shared" si="11"/>
        <v>0</v>
      </c>
      <c r="T16" s="237">
        <f t="shared" si="11"/>
        <v>0</v>
      </c>
      <c r="U16" s="237">
        <f t="shared" si="11"/>
        <v>0</v>
      </c>
      <c r="V16" s="237">
        <f t="shared" si="11"/>
        <v>0</v>
      </c>
      <c r="W16" s="237">
        <f t="shared" si="11"/>
        <v>0</v>
      </c>
      <c r="X16" s="237">
        <f t="shared" si="11"/>
        <v>0</v>
      </c>
      <c r="Y16" s="237">
        <f t="shared" si="12"/>
        <v>0</v>
      </c>
      <c r="Z16" s="237">
        <f t="shared" si="12"/>
        <v>0</v>
      </c>
      <c r="AA16" s="237">
        <f t="shared" si="12"/>
        <v>0</v>
      </c>
      <c r="AB16" s="237">
        <f t="shared" si="12"/>
        <v>0</v>
      </c>
      <c r="AC16" s="237">
        <f t="shared" si="12"/>
        <v>0</v>
      </c>
      <c r="AD16" s="237">
        <f t="shared" si="12"/>
        <v>0</v>
      </c>
      <c r="AE16" s="237">
        <f t="shared" si="12"/>
        <v>0</v>
      </c>
      <c r="AF16" s="237">
        <f t="shared" si="12"/>
        <v>0</v>
      </c>
      <c r="AG16" s="237">
        <f t="shared" si="12"/>
        <v>0</v>
      </c>
      <c r="AH16" s="237">
        <f t="shared" si="12"/>
        <v>0</v>
      </c>
      <c r="AI16" s="237">
        <f t="shared" si="12"/>
        <v>0</v>
      </c>
      <c r="AJ16" s="237">
        <f t="shared" si="12"/>
        <v>0</v>
      </c>
      <c r="AK16" s="237">
        <f t="shared" si="12"/>
        <v>0</v>
      </c>
      <c r="AL16" s="237">
        <f t="shared" si="12"/>
        <v>0</v>
      </c>
      <c r="AM16" s="237">
        <f t="shared" si="12"/>
        <v>0</v>
      </c>
      <c r="AN16" s="237">
        <f t="shared" si="12"/>
        <v>0</v>
      </c>
      <c r="AO16" s="237">
        <f t="shared" si="13"/>
        <v>0</v>
      </c>
      <c r="AP16" s="237">
        <f t="shared" si="13"/>
        <v>0</v>
      </c>
      <c r="AQ16" s="237">
        <f t="shared" si="13"/>
        <v>0</v>
      </c>
      <c r="AR16" s="237">
        <f t="shared" si="13"/>
        <v>0</v>
      </c>
      <c r="AS16" s="237">
        <f t="shared" si="13"/>
        <v>0</v>
      </c>
      <c r="AT16" s="237">
        <f t="shared" si="13"/>
        <v>0</v>
      </c>
      <c r="AU16" s="237">
        <f t="shared" si="13"/>
        <v>0</v>
      </c>
      <c r="AV16" s="237">
        <f t="shared" si="13"/>
        <v>0</v>
      </c>
      <c r="AW16" s="237">
        <f t="shared" si="13"/>
        <v>0</v>
      </c>
      <c r="AX16" s="237">
        <f t="shared" si="13"/>
        <v>0</v>
      </c>
      <c r="AY16" s="237">
        <f t="shared" si="13"/>
        <v>0</v>
      </c>
      <c r="AZ16" s="237">
        <f t="shared" si="13"/>
        <v>0</v>
      </c>
      <c r="BA16" s="237">
        <f t="shared" si="13"/>
        <v>0</v>
      </c>
      <c r="BB16" s="237">
        <f t="shared" si="13"/>
        <v>0</v>
      </c>
      <c r="BC16" s="237">
        <f t="shared" si="13"/>
        <v>0</v>
      </c>
      <c r="BD16" s="237">
        <f t="shared" si="13"/>
        <v>0</v>
      </c>
      <c r="BE16" s="237">
        <f t="shared" si="14"/>
        <v>0</v>
      </c>
      <c r="BF16" s="237">
        <f t="shared" si="14"/>
        <v>0</v>
      </c>
      <c r="BG16" s="237">
        <f t="shared" si="14"/>
        <v>0</v>
      </c>
      <c r="BH16" s="237">
        <f t="shared" si="14"/>
        <v>0</v>
      </c>
      <c r="BI16" s="237">
        <f t="shared" si="14"/>
        <v>0</v>
      </c>
      <c r="BJ16" s="237">
        <f t="shared" si="14"/>
        <v>0</v>
      </c>
      <c r="BK16" s="237">
        <f t="shared" si="14"/>
        <v>0</v>
      </c>
      <c r="BL16" s="237">
        <f t="shared" si="14"/>
        <v>0</v>
      </c>
      <c r="BM16" s="237">
        <f t="shared" si="14"/>
        <v>0</v>
      </c>
      <c r="BN16" s="237">
        <f t="shared" si="14"/>
        <v>0</v>
      </c>
      <c r="BO16" s="227" t="s">
        <v>340</v>
      </c>
    </row>
    <row r="17" spans="1:67" s="229" customFormat="1" ht="12.75">
      <c r="A17" s="173"/>
      <c r="B17" s="229" t="s">
        <v>150</v>
      </c>
      <c r="C17" s="235">
        <v>0</v>
      </c>
      <c r="D17" s="235"/>
      <c r="E17" s="236">
        <f>C17</f>
        <v>0</v>
      </c>
      <c r="F17" s="235"/>
      <c r="G17" s="235">
        <f>SUM(E17)/2+'P&amp;L'!C5</f>
        <v>0</v>
      </c>
      <c r="H17" s="235">
        <f>SUM($G17)+'P&amp;L'!D5</f>
        <v>0</v>
      </c>
      <c r="I17" s="235">
        <f>SUM($G17)+'P&amp;L'!E5</f>
        <v>0</v>
      </c>
      <c r="J17" s="235">
        <f>SUM($G17)+'P&amp;L'!F5</f>
        <v>0</v>
      </c>
      <c r="K17" s="235">
        <f>SUM($G17)+'P&amp;L'!G5</f>
        <v>0</v>
      </c>
      <c r="L17" s="235">
        <f>SUM($G17)+'P&amp;L'!H5</f>
        <v>0</v>
      </c>
      <c r="M17" s="235">
        <f>SUM($G17)+'P&amp;L'!I5</f>
        <v>0</v>
      </c>
      <c r="N17" s="235">
        <f>SUM($G17)+'P&amp;L'!J5</f>
        <v>0</v>
      </c>
      <c r="O17" s="235">
        <f>SUM($G17)+'P&amp;L'!K5</f>
        <v>0</v>
      </c>
      <c r="P17" s="235">
        <f>SUM($G17)+'P&amp;L'!L5</f>
        <v>0</v>
      </c>
      <c r="Q17" s="235">
        <f>SUM($G17)+'P&amp;L'!M5</f>
        <v>0</v>
      </c>
      <c r="R17" s="237">
        <f>SUM($G17)+'P&amp;L'!N5</f>
        <v>0</v>
      </c>
      <c r="S17" s="237">
        <f>SUM($G17)+'P&amp;L'!R5</f>
        <v>0</v>
      </c>
      <c r="T17" s="237">
        <f>SUM($G17)+'P&amp;L'!S5</f>
        <v>0</v>
      </c>
      <c r="U17" s="237">
        <f>SUM($G17)+'P&amp;L'!T5</f>
        <v>0</v>
      </c>
      <c r="V17" s="237">
        <f>SUM($G17)+'P&amp;L'!U5</f>
        <v>0</v>
      </c>
      <c r="W17" s="237">
        <f>SUM($G17)+'P&amp;L'!V5</f>
        <v>0</v>
      </c>
      <c r="X17" s="237">
        <f>SUM($G17)+'P&amp;L'!W5</f>
        <v>0</v>
      </c>
      <c r="Y17" s="237">
        <f>SUM($G17)+'P&amp;L'!X5</f>
        <v>0</v>
      </c>
      <c r="Z17" s="237">
        <f>SUM($G17)+'P&amp;L'!Y5</f>
        <v>0</v>
      </c>
      <c r="AA17" s="237">
        <f>SUM($G17)+'P&amp;L'!Z5</f>
        <v>0</v>
      </c>
      <c r="AB17" s="237">
        <f>SUM($G17)+'P&amp;L'!AA5</f>
        <v>0</v>
      </c>
      <c r="AC17" s="237">
        <f>SUM($G17)+'P&amp;L'!AB5</f>
        <v>0</v>
      </c>
      <c r="AD17" s="237">
        <f>SUM($G17)+'P&amp;L'!AC5</f>
        <v>0</v>
      </c>
      <c r="AE17" s="237">
        <f>SUM($G17)+'P&amp;L'!AG5</f>
        <v>0</v>
      </c>
      <c r="AF17" s="237">
        <f>SUM($G17)+'P&amp;L'!AH5</f>
        <v>0</v>
      </c>
      <c r="AG17" s="237">
        <f>SUM($G17)+'P&amp;L'!AI5</f>
        <v>0</v>
      </c>
      <c r="AH17" s="237">
        <f>SUM($G17)+'P&amp;L'!AJ5</f>
        <v>0</v>
      </c>
      <c r="AI17" s="237">
        <f>SUM($G17)+'P&amp;L'!AK5</f>
        <v>0</v>
      </c>
      <c r="AJ17" s="237">
        <f>SUM($G17)+'P&amp;L'!AL5</f>
        <v>0</v>
      </c>
      <c r="AK17" s="237">
        <f>SUM($G17)+'P&amp;L'!AM5</f>
        <v>0</v>
      </c>
      <c r="AL17" s="237">
        <f>SUM($G17)+'P&amp;L'!AN5</f>
        <v>0</v>
      </c>
      <c r="AM17" s="237">
        <f>SUM($G17)+'P&amp;L'!AO5</f>
        <v>0</v>
      </c>
      <c r="AN17" s="237">
        <f>SUM($G17)+'P&amp;L'!AP5</f>
        <v>0</v>
      </c>
      <c r="AO17" s="237">
        <f>SUM($G17)+'P&amp;L'!AQ5</f>
        <v>0</v>
      </c>
      <c r="AP17" s="237">
        <f>SUM($G17)+'P&amp;L'!AR5</f>
        <v>0</v>
      </c>
      <c r="AQ17" s="237">
        <f>SUM($G17)+'P&amp;L'!AV5</f>
        <v>0</v>
      </c>
      <c r="AR17" s="237">
        <f>SUM($G17)+'P&amp;L'!AW5</f>
        <v>0</v>
      </c>
      <c r="AS17" s="237">
        <f>SUM($G17)+'P&amp;L'!AX5</f>
        <v>0</v>
      </c>
      <c r="AT17" s="237">
        <f>SUM($G17)+'P&amp;L'!AY5</f>
        <v>0</v>
      </c>
      <c r="AU17" s="237">
        <f>SUM($G17)+'P&amp;L'!AZ5</f>
        <v>0</v>
      </c>
      <c r="AV17" s="237">
        <f>SUM($G17)+'P&amp;L'!BA5</f>
        <v>0</v>
      </c>
      <c r="AW17" s="237">
        <f>SUM($G17)+'P&amp;L'!BB5</f>
        <v>0</v>
      </c>
      <c r="AX17" s="237">
        <f>SUM($G17)+'P&amp;L'!BC5</f>
        <v>0</v>
      </c>
      <c r="AY17" s="237">
        <f>SUM($G17)+'P&amp;L'!BD5</f>
        <v>0</v>
      </c>
      <c r="AZ17" s="237">
        <f>SUM($G17)+'P&amp;L'!BE5</f>
        <v>0</v>
      </c>
      <c r="BA17" s="237">
        <f>SUM($G17)+'P&amp;L'!BF5</f>
        <v>0</v>
      </c>
      <c r="BB17" s="237">
        <f>SUM($G17)+'P&amp;L'!BG5</f>
        <v>0</v>
      </c>
      <c r="BC17" s="237">
        <f>SUM($G17)+'P&amp;L'!BK5</f>
        <v>0</v>
      </c>
      <c r="BD17" s="237">
        <f>SUM($G17)+'P&amp;L'!BL5</f>
        <v>0</v>
      </c>
      <c r="BE17" s="237">
        <f>SUM($G17)+'P&amp;L'!BM5</f>
        <v>0</v>
      </c>
      <c r="BF17" s="237">
        <f>SUM($G17)+'P&amp;L'!BN5</f>
        <v>0</v>
      </c>
      <c r="BG17" s="237">
        <f>SUM($G17)+'P&amp;L'!BO5</f>
        <v>0</v>
      </c>
      <c r="BH17" s="237">
        <f>SUM($G17)+'P&amp;L'!BP5</f>
        <v>0</v>
      </c>
      <c r="BI17" s="237">
        <f>SUM($G17)+'P&amp;L'!BQ5</f>
        <v>0</v>
      </c>
      <c r="BJ17" s="237">
        <f>SUM($G17)+'P&amp;L'!BR5</f>
        <v>0</v>
      </c>
      <c r="BK17" s="237">
        <f>SUM($G17)+'P&amp;L'!BS5</f>
        <v>0</v>
      </c>
      <c r="BL17" s="237">
        <f>SUM($G17)+'P&amp;L'!BT5</f>
        <v>0</v>
      </c>
      <c r="BM17" s="237">
        <f>SUM($G17)+'P&amp;L'!BU5</f>
        <v>0</v>
      </c>
      <c r="BN17" s="237">
        <f>SUM($G17)+'P&amp;L'!BV5</f>
        <v>0</v>
      </c>
      <c r="BO17" s="227"/>
    </row>
    <row r="18" spans="1:67" s="229" customFormat="1" ht="12.75">
      <c r="A18" s="173"/>
      <c r="B18" s="229" t="s">
        <v>343</v>
      </c>
      <c r="C18" s="235">
        <v>0</v>
      </c>
      <c r="D18" s="235"/>
      <c r="E18" s="236">
        <v>0</v>
      </c>
      <c r="F18" s="235"/>
      <c r="G18" s="235">
        <v>0</v>
      </c>
      <c r="H18" s="235">
        <v>0</v>
      </c>
      <c r="I18" s="235">
        <v>0</v>
      </c>
      <c r="J18" s="235">
        <v>0</v>
      </c>
      <c r="K18" s="235">
        <v>0</v>
      </c>
      <c r="L18" s="235">
        <v>0</v>
      </c>
      <c r="M18" s="235">
        <v>0</v>
      </c>
      <c r="N18" s="235">
        <v>0</v>
      </c>
      <c r="O18" s="235">
        <v>0</v>
      </c>
      <c r="P18" s="235">
        <v>0</v>
      </c>
      <c r="Q18" s="235">
        <v>0</v>
      </c>
      <c r="R18" s="237">
        <v>0</v>
      </c>
      <c r="S18" s="237">
        <v>0</v>
      </c>
      <c r="T18" s="237">
        <v>0</v>
      </c>
      <c r="U18" s="237">
        <v>0</v>
      </c>
      <c r="V18" s="237">
        <v>0</v>
      </c>
      <c r="W18" s="237">
        <v>0</v>
      </c>
      <c r="X18" s="237">
        <v>0</v>
      </c>
      <c r="Y18" s="237">
        <v>0</v>
      </c>
      <c r="Z18" s="237">
        <v>0</v>
      </c>
      <c r="AA18" s="237">
        <v>0</v>
      </c>
      <c r="AB18" s="237">
        <v>0</v>
      </c>
      <c r="AC18" s="237">
        <v>0</v>
      </c>
      <c r="AD18" s="237">
        <v>0</v>
      </c>
      <c r="AE18" s="237">
        <v>0</v>
      </c>
      <c r="AF18" s="237">
        <v>0</v>
      </c>
      <c r="AG18" s="237">
        <v>0</v>
      </c>
      <c r="AH18" s="237">
        <v>0</v>
      </c>
      <c r="AI18" s="237">
        <v>0</v>
      </c>
      <c r="AJ18" s="237">
        <v>0</v>
      </c>
      <c r="AK18" s="237">
        <v>0</v>
      </c>
      <c r="AL18" s="237">
        <v>0</v>
      </c>
      <c r="AM18" s="237">
        <v>0</v>
      </c>
      <c r="AN18" s="237">
        <v>0</v>
      </c>
      <c r="AO18" s="237">
        <v>0</v>
      </c>
      <c r="AP18" s="237">
        <v>0</v>
      </c>
      <c r="AQ18" s="237">
        <v>0</v>
      </c>
      <c r="AR18" s="237">
        <v>0</v>
      </c>
      <c r="AS18" s="237">
        <v>0</v>
      </c>
      <c r="AT18" s="237">
        <v>0</v>
      </c>
      <c r="AU18" s="237">
        <v>0</v>
      </c>
      <c r="AV18" s="237">
        <v>0</v>
      </c>
      <c r="AW18" s="237">
        <v>0</v>
      </c>
      <c r="AX18" s="237">
        <v>0</v>
      </c>
      <c r="AY18" s="237">
        <v>0</v>
      </c>
      <c r="AZ18" s="237">
        <v>0</v>
      </c>
      <c r="BA18" s="237">
        <v>0</v>
      </c>
      <c r="BB18" s="237">
        <v>0</v>
      </c>
      <c r="BC18" s="237">
        <v>0</v>
      </c>
      <c r="BD18" s="237">
        <v>0</v>
      </c>
      <c r="BE18" s="237">
        <v>0</v>
      </c>
      <c r="BF18" s="237">
        <v>0</v>
      </c>
      <c r="BG18" s="237">
        <v>0</v>
      </c>
      <c r="BH18" s="237">
        <v>0</v>
      </c>
      <c r="BI18" s="237">
        <v>0</v>
      </c>
      <c r="BJ18" s="237">
        <v>0</v>
      </c>
      <c r="BK18" s="237">
        <v>0</v>
      </c>
      <c r="BL18" s="237">
        <v>0</v>
      </c>
      <c r="BM18" s="237">
        <v>0</v>
      </c>
      <c r="BN18" s="237">
        <v>0</v>
      </c>
      <c r="BO18" s="227" t="s">
        <v>340</v>
      </c>
    </row>
    <row r="19" spans="1:67" s="229" customFormat="1" ht="12.75">
      <c r="A19" s="173"/>
      <c r="B19" s="229" t="s">
        <v>344</v>
      </c>
      <c r="C19" s="235">
        <v>0</v>
      </c>
      <c r="D19" s="235"/>
      <c r="E19" s="236">
        <f t="shared" ref="E19:E23" si="15">C19</f>
        <v>0</v>
      </c>
      <c r="F19" s="235"/>
      <c r="G19" s="235">
        <f>E19</f>
        <v>0</v>
      </c>
      <c r="H19" s="235">
        <f>G19</f>
        <v>0</v>
      </c>
      <c r="I19" s="235">
        <f t="shared" ref="I19:X21" si="16">H19</f>
        <v>0</v>
      </c>
      <c r="J19" s="235">
        <f t="shared" si="16"/>
        <v>0</v>
      </c>
      <c r="K19" s="235">
        <f t="shared" si="16"/>
        <v>0</v>
      </c>
      <c r="L19" s="235">
        <f t="shared" si="16"/>
        <v>0</v>
      </c>
      <c r="M19" s="235">
        <f t="shared" si="16"/>
        <v>0</v>
      </c>
      <c r="N19" s="235">
        <f t="shared" si="16"/>
        <v>0</v>
      </c>
      <c r="O19" s="235">
        <f t="shared" si="16"/>
        <v>0</v>
      </c>
      <c r="P19" s="235">
        <f t="shared" si="16"/>
        <v>0</v>
      </c>
      <c r="Q19" s="235">
        <f t="shared" si="16"/>
        <v>0</v>
      </c>
      <c r="R19" s="237">
        <f t="shared" si="16"/>
        <v>0</v>
      </c>
      <c r="S19" s="235">
        <f t="shared" si="16"/>
        <v>0</v>
      </c>
      <c r="T19" s="235">
        <f t="shared" si="16"/>
        <v>0</v>
      </c>
      <c r="U19" s="235">
        <f t="shared" si="16"/>
        <v>0</v>
      </c>
      <c r="V19" s="235">
        <f t="shared" si="16"/>
        <v>0</v>
      </c>
      <c r="W19" s="235">
        <f t="shared" si="16"/>
        <v>0</v>
      </c>
      <c r="X19" s="235">
        <f t="shared" si="16"/>
        <v>0</v>
      </c>
      <c r="Y19" s="235">
        <f t="shared" ref="Y19:AN21" si="17">X19</f>
        <v>0</v>
      </c>
      <c r="Z19" s="235">
        <f t="shared" si="17"/>
        <v>0</v>
      </c>
      <c r="AA19" s="235">
        <f t="shared" si="17"/>
        <v>0</v>
      </c>
      <c r="AB19" s="235">
        <f t="shared" si="17"/>
        <v>0</v>
      </c>
      <c r="AC19" s="235">
        <f t="shared" si="17"/>
        <v>0</v>
      </c>
      <c r="AD19" s="237">
        <f t="shared" si="17"/>
        <v>0</v>
      </c>
      <c r="AE19" s="235">
        <f t="shared" si="17"/>
        <v>0</v>
      </c>
      <c r="AF19" s="235">
        <f t="shared" si="17"/>
        <v>0</v>
      </c>
      <c r="AG19" s="235">
        <f t="shared" si="17"/>
        <v>0</v>
      </c>
      <c r="AH19" s="235">
        <f t="shared" si="17"/>
        <v>0</v>
      </c>
      <c r="AI19" s="235">
        <f t="shared" si="17"/>
        <v>0</v>
      </c>
      <c r="AJ19" s="235">
        <f t="shared" si="17"/>
        <v>0</v>
      </c>
      <c r="AK19" s="235">
        <f t="shared" si="17"/>
        <v>0</v>
      </c>
      <c r="AL19" s="235">
        <f t="shared" si="17"/>
        <v>0</v>
      </c>
      <c r="AM19" s="235">
        <f t="shared" si="17"/>
        <v>0</v>
      </c>
      <c r="AN19" s="235">
        <f t="shared" si="17"/>
        <v>0</v>
      </c>
      <c r="AO19" s="235">
        <f t="shared" ref="AO19:BD21" si="18">AN19</f>
        <v>0</v>
      </c>
      <c r="AP19" s="237">
        <f t="shared" si="18"/>
        <v>0</v>
      </c>
      <c r="AQ19" s="235">
        <f t="shared" si="18"/>
        <v>0</v>
      </c>
      <c r="AR19" s="235">
        <f t="shared" si="18"/>
        <v>0</v>
      </c>
      <c r="AS19" s="235">
        <f t="shared" si="18"/>
        <v>0</v>
      </c>
      <c r="AT19" s="235">
        <f t="shared" si="18"/>
        <v>0</v>
      </c>
      <c r="AU19" s="235">
        <f t="shared" si="18"/>
        <v>0</v>
      </c>
      <c r="AV19" s="235">
        <f t="shared" si="18"/>
        <v>0</v>
      </c>
      <c r="AW19" s="235">
        <f t="shared" si="18"/>
        <v>0</v>
      </c>
      <c r="AX19" s="235">
        <f t="shared" si="18"/>
        <v>0</v>
      </c>
      <c r="AY19" s="235">
        <f t="shared" si="18"/>
        <v>0</v>
      </c>
      <c r="AZ19" s="235">
        <f t="shared" si="18"/>
        <v>0</v>
      </c>
      <c r="BA19" s="235">
        <f t="shared" si="18"/>
        <v>0</v>
      </c>
      <c r="BB19" s="237">
        <f t="shared" si="18"/>
        <v>0</v>
      </c>
      <c r="BC19" s="235">
        <f t="shared" si="18"/>
        <v>0</v>
      </c>
      <c r="BD19" s="235">
        <f t="shared" si="18"/>
        <v>0</v>
      </c>
      <c r="BE19" s="235">
        <f t="shared" ref="BE19:BN21" si="19">BD19</f>
        <v>0</v>
      </c>
      <c r="BF19" s="235">
        <f t="shared" si="19"/>
        <v>0</v>
      </c>
      <c r="BG19" s="235">
        <f t="shared" si="19"/>
        <v>0</v>
      </c>
      <c r="BH19" s="235">
        <f t="shared" si="19"/>
        <v>0</v>
      </c>
      <c r="BI19" s="235">
        <f t="shared" si="19"/>
        <v>0</v>
      </c>
      <c r="BJ19" s="235">
        <f t="shared" si="19"/>
        <v>0</v>
      </c>
      <c r="BK19" s="235">
        <f t="shared" si="19"/>
        <v>0</v>
      </c>
      <c r="BL19" s="235">
        <f t="shared" si="19"/>
        <v>0</v>
      </c>
      <c r="BM19" s="235">
        <f t="shared" si="19"/>
        <v>0</v>
      </c>
      <c r="BN19" s="237">
        <f t="shared" si="19"/>
        <v>0</v>
      </c>
      <c r="BO19" s="227" t="s">
        <v>340</v>
      </c>
    </row>
    <row r="20" spans="1:67" s="229" customFormat="1" ht="12.75">
      <c r="A20" s="173"/>
      <c r="B20" s="229" t="s">
        <v>151</v>
      </c>
      <c r="C20" s="235">
        <v>0</v>
      </c>
      <c r="D20" s="235"/>
      <c r="E20" s="236">
        <f t="shared" si="15"/>
        <v>0</v>
      </c>
      <c r="F20" s="235"/>
      <c r="G20" s="235">
        <f>E20</f>
        <v>0</v>
      </c>
      <c r="H20" s="235">
        <f>G20</f>
        <v>0</v>
      </c>
      <c r="I20" s="235">
        <f t="shared" si="16"/>
        <v>0</v>
      </c>
      <c r="J20" s="235">
        <f t="shared" si="16"/>
        <v>0</v>
      </c>
      <c r="K20" s="235">
        <f t="shared" si="16"/>
        <v>0</v>
      </c>
      <c r="L20" s="235">
        <f t="shared" si="16"/>
        <v>0</v>
      </c>
      <c r="M20" s="235">
        <f t="shared" si="16"/>
        <v>0</v>
      </c>
      <c r="N20" s="235">
        <f t="shared" si="16"/>
        <v>0</v>
      </c>
      <c r="O20" s="235">
        <f t="shared" si="16"/>
        <v>0</v>
      </c>
      <c r="P20" s="235">
        <f t="shared" si="16"/>
        <v>0</v>
      </c>
      <c r="Q20" s="235">
        <f t="shared" si="16"/>
        <v>0</v>
      </c>
      <c r="R20" s="237">
        <f t="shared" si="16"/>
        <v>0</v>
      </c>
      <c r="S20" s="235">
        <f t="shared" si="16"/>
        <v>0</v>
      </c>
      <c r="T20" s="235">
        <f t="shared" si="16"/>
        <v>0</v>
      </c>
      <c r="U20" s="235">
        <f t="shared" si="16"/>
        <v>0</v>
      </c>
      <c r="V20" s="235">
        <f t="shared" si="16"/>
        <v>0</v>
      </c>
      <c r="W20" s="235">
        <f t="shared" si="16"/>
        <v>0</v>
      </c>
      <c r="X20" s="235">
        <f t="shared" si="16"/>
        <v>0</v>
      </c>
      <c r="Y20" s="235">
        <f t="shared" si="17"/>
        <v>0</v>
      </c>
      <c r="Z20" s="235">
        <f t="shared" si="17"/>
        <v>0</v>
      </c>
      <c r="AA20" s="235">
        <f t="shared" si="17"/>
        <v>0</v>
      </c>
      <c r="AB20" s="235">
        <f t="shared" si="17"/>
        <v>0</v>
      </c>
      <c r="AC20" s="235">
        <f t="shared" si="17"/>
        <v>0</v>
      </c>
      <c r="AD20" s="237">
        <f t="shared" si="17"/>
        <v>0</v>
      </c>
      <c r="AE20" s="235">
        <f t="shared" si="17"/>
        <v>0</v>
      </c>
      <c r="AF20" s="235">
        <f t="shared" si="17"/>
        <v>0</v>
      </c>
      <c r="AG20" s="235">
        <f t="shared" si="17"/>
        <v>0</v>
      </c>
      <c r="AH20" s="235">
        <f t="shared" si="17"/>
        <v>0</v>
      </c>
      <c r="AI20" s="235">
        <f t="shared" si="17"/>
        <v>0</v>
      </c>
      <c r="AJ20" s="235">
        <f t="shared" si="17"/>
        <v>0</v>
      </c>
      <c r="AK20" s="235">
        <f t="shared" si="17"/>
        <v>0</v>
      </c>
      <c r="AL20" s="235">
        <f t="shared" si="17"/>
        <v>0</v>
      </c>
      <c r="AM20" s="235">
        <f t="shared" si="17"/>
        <v>0</v>
      </c>
      <c r="AN20" s="235">
        <f t="shared" si="17"/>
        <v>0</v>
      </c>
      <c r="AO20" s="235">
        <f t="shared" si="18"/>
        <v>0</v>
      </c>
      <c r="AP20" s="237">
        <f t="shared" si="18"/>
        <v>0</v>
      </c>
      <c r="AQ20" s="235">
        <f t="shared" si="18"/>
        <v>0</v>
      </c>
      <c r="AR20" s="235">
        <f t="shared" si="18"/>
        <v>0</v>
      </c>
      <c r="AS20" s="235">
        <f t="shared" si="18"/>
        <v>0</v>
      </c>
      <c r="AT20" s="235">
        <f t="shared" si="18"/>
        <v>0</v>
      </c>
      <c r="AU20" s="235">
        <f t="shared" si="18"/>
        <v>0</v>
      </c>
      <c r="AV20" s="235">
        <f t="shared" si="18"/>
        <v>0</v>
      </c>
      <c r="AW20" s="235">
        <f t="shared" si="18"/>
        <v>0</v>
      </c>
      <c r="AX20" s="235">
        <f t="shared" si="18"/>
        <v>0</v>
      </c>
      <c r="AY20" s="235">
        <f t="shared" si="18"/>
        <v>0</v>
      </c>
      <c r="AZ20" s="235">
        <f t="shared" si="18"/>
        <v>0</v>
      </c>
      <c r="BA20" s="235">
        <f t="shared" si="18"/>
        <v>0</v>
      </c>
      <c r="BB20" s="237">
        <f t="shared" si="18"/>
        <v>0</v>
      </c>
      <c r="BC20" s="235">
        <f t="shared" si="18"/>
        <v>0</v>
      </c>
      <c r="BD20" s="235">
        <f t="shared" si="18"/>
        <v>0</v>
      </c>
      <c r="BE20" s="235">
        <f t="shared" si="19"/>
        <v>0</v>
      </c>
      <c r="BF20" s="235">
        <f t="shared" si="19"/>
        <v>0</v>
      </c>
      <c r="BG20" s="235">
        <f t="shared" si="19"/>
        <v>0</v>
      </c>
      <c r="BH20" s="235">
        <f t="shared" si="19"/>
        <v>0</v>
      </c>
      <c r="BI20" s="235">
        <f t="shared" si="19"/>
        <v>0</v>
      </c>
      <c r="BJ20" s="235">
        <f t="shared" si="19"/>
        <v>0</v>
      </c>
      <c r="BK20" s="235">
        <f t="shared" si="19"/>
        <v>0</v>
      </c>
      <c r="BL20" s="235">
        <f t="shared" si="19"/>
        <v>0</v>
      </c>
      <c r="BM20" s="235">
        <f t="shared" si="19"/>
        <v>0</v>
      </c>
      <c r="BN20" s="237">
        <f t="shared" si="19"/>
        <v>0</v>
      </c>
      <c r="BO20" s="227" t="s">
        <v>340</v>
      </c>
    </row>
    <row r="21" spans="1:67" s="229" customFormat="1" ht="12.75">
      <c r="A21" s="173"/>
      <c r="B21" s="229" t="s">
        <v>345</v>
      </c>
      <c r="C21" s="235">
        <v>0</v>
      </c>
      <c r="D21" s="235"/>
      <c r="E21" s="236">
        <f t="shared" si="15"/>
        <v>0</v>
      </c>
      <c r="F21" s="235"/>
      <c r="G21" s="235">
        <f>E21</f>
        <v>0</v>
      </c>
      <c r="H21" s="235">
        <f>G21</f>
        <v>0</v>
      </c>
      <c r="I21" s="235">
        <f t="shared" si="16"/>
        <v>0</v>
      </c>
      <c r="J21" s="235">
        <f t="shared" si="16"/>
        <v>0</v>
      </c>
      <c r="K21" s="235">
        <f t="shared" si="16"/>
        <v>0</v>
      </c>
      <c r="L21" s="235">
        <f t="shared" si="16"/>
        <v>0</v>
      </c>
      <c r="M21" s="235">
        <f t="shared" si="16"/>
        <v>0</v>
      </c>
      <c r="N21" s="235">
        <f t="shared" si="16"/>
        <v>0</v>
      </c>
      <c r="O21" s="235">
        <f t="shared" si="16"/>
        <v>0</v>
      </c>
      <c r="P21" s="235">
        <f t="shared" si="16"/>
        <v>0</v>
      </c>
      <c r="Q21" s="235">
        <f t="shared" si="16"/>
        <v>0</v>
      </c>
      <c r="R21" s="237">
        <f t="shared" si="16"/>
        <v>0</v>
      </c>
      <c r="S21" s="235">
        <f t="shared" si="16"/>
        <v>0</v>
      </c>
      <c r="T21" s="235">
        <f t="shared" si="16"/>
        <v>0</v>
      </c>
      <c r="U21" s="235">
        <f t="shared" si="16"/>
        <v>0</v>
      </c>
      <c r="V21" s="235">
        <f t="shared" si="16"/>
        <v>0</v>
      </c>
      <c r="W21" s="235">
        <f t="shared" si="16"/>
        <v>0</v>
      </c>
      <c r="X21" s="235">
        <f t="shared" si="16"/>
        <v>0</v>
      </c>
      <c r="Y21" s="235">
        <f t="shared" si="17"/>
        <v>0</v>
      </c>
      <c r="Z21" s="235">
        <f t="shared" si="17"/>
        <v>0</v>
      </c>
      <c r="AA21" s="235">
        <f t="shared" si="17"/>
        <v>0</v>
      </c>
      <c r="AB21" s="235">
        <f t="shared" si="17"/>
        <v>0</v>
      </c>
      <c r="AC21" s="235">
        <f t="shared" si="17"/>
        <v>0</v>
      </c>
      <c r="AD21" s="237">
        <f t="shared" si="17"/>
        <v>0</v>
      </c>
      <c r="AE21" s="235">
        <f t="shared" si="17"/>
        <v>0</v>
      </c>
      <c r="AF21" s="235">
        <f t="shared" si="17"/>
        <v>0</v>
      </c>
      <c r="AG21" s="235">
        <f t="shared" si="17"/>
        <v>0</v>
      </c>
      <c r="AH21" s="235">
        <f t="shared" si="17"/>
        <v>0</v>
      </c>
      <c r="AI21" s="235">
        <f t="shared" si="17"/>
        <v>0</v>
      </c>
      <c r="AJ21" s="235">
        <f t="shared" si="17"/>
        <v>0</v>
      </c>
      <c r="AK21" s="235">
        <f t="shared" si="17"/>
        <v>0</v>
      </c>
      <c r="AL21" s="235">
        <f t="shared" si="17"/>
        <v>0</v>
      </c>
      <c r="AM21" s="235">
        <f t="shared" si="17"/>
        <v>0</v>
      </c>
      <c r="AN21" s="235">
        <f t="shared" si="17"/>
        <v>0</v>
      </c>
      <c r="AO21" s="235">
        <f t="shared" si="18"/>
        <v>0</v>
      </c>
      <c r="AP21" s="237">
        <f t="shared" si="18"/>
        <v>0</v>
      </c>
      <c r="AQ21" s="235">
        <f t="shared" si="18"/>
        <v>0</v>
      </c>
      <c r="AR21" s="235">
        <f t="shared" si="18"/>
        <v>0</v>
      </c>
      <c r="AS21" s="235">
        <f t="shared" si="18"/>
        <v>0</v>
      </c>
      <c r="AT21" s="235">
        <f t="shared" si="18"/>
        <v>0</v>
      </c>
      <c r="AU21" s="235">
        <f t="shared" si="18"/>
        <v>0</v>
      </c>
      <c r="AV21" s="235">
        <f t="shared" si="18"/>
        <v>0</v>
      </c>
      <c r="AW21" s="235">
        <f t="shared" si="18"/>
        <v>0</v>
      </c>
      <c r="AX21" s="235">
        <f t="shared" si="18"/>
        <v>0</v>
      </c>
      <c r="AY21" s="235">
        <f t="shared" si="18"/>
        <v>0</v>
      </c>
      <c r="AZ21" s="235">
        <f t="shared" si="18"/>
        <v>0</v>
      </c>
      <c r="BA21" s="235">
        <f t="shared" si="18"/>
        <v>0</v>
      </c>
      <c r="BB21" s="237">
        <f t="shared" si="18"/>
        <v>0</v>
      </c>
      <c r="BC21" s="235">
        <f t="shared" si="18"/>
        <v>0</v>
      </c>
      <c r="BD21" s="235">
        <f t="shared" si="18"/>
        <v>0</v>
      </c>
      <c r="BE21" s="235">
        <f t="shared" si="19"/>
        <v>0</v>
      </c>
      <c r="BF21" s="235">
        <f t="shared" si="19"/>
        <v>0</v>
      </c>
      <c r="BG21" s="235">
        <f t="shared" si="19"/>
        <v>0</v>
      </c>
      <c r="BH21" s="235">
        <f t="shared" si="19"/>
        <v>0</v>
      </c>
      <c r="BI21" s="235">
        <f t="shared" si="19"/>
        <v>0</v>
      </c>
      <c r="BJ21" s="235">
        <f t="shared" si="19"/>
        <v>0</v>
      </c>
      <c r="BK21" s="235">
        <f t="shared" si="19"/>
        <v>0</v>
      </c>
      <c r="BL21" s="235">
        <f t="shared" si="19"/>
        <v>0</v>
      </c>
      <c r="BM21" s="235">
        <f t="shared" si="19"/>
        <v>0</v>
      </c>
      <c r="BN21" s="237">
        <f t="shared" si="19"/>
        <v>0</v>
      </c>
      <c r="BO21" s="227" t="s">
        <v>340</v>
      </c>
    </row>
    <row r="22" spans="1:67" s="229" customFormat="1" ht="12.75">
      <c r="A22" s="173" t="s">
        <v>126</v>
      </c>
      <c r="B22" s="229" t="s">
        <v>152</v>
      </c>
      <c r="C22" s="235">
        <v>0</v>
      </c>
      <c r="D22" s="235"/>
      <c r="E22" s="236">
        <f t="shared" si="15"/>
        <v>0</v>
      </c>
      <c r="F22" s="235"/>
      <c r="G22" s="235">
        <f>Cashflow!C37</f>
        <v>-70000</v>
      </c>
      <c r="H22" s="235">
        <f>Cashflow!D37</f>
        <v>-90000</v>
      </c>
      <c r="I22" s="235">
        <f>Cashflow!E37</f>
        <v>-90000</v>
      </c>
      <c r="J22" s="235">
        <f>Cashflow!F37</f>
        <v>-90000</v>
      </c>
      <c r="K22" s="235">
        <f>Cashflow!G37</f>
        <v>-90000</v>
      </c>
      <c r="L22" s="235">
        <f>Cashflow!H37</f>
        <v>-90000</v>
      </c>
      <c r="M22" s="235">
        <f>Cashflow!I37</f>
        <v>-90000</v>
      </c>
      <c r="N22" s="235">
        <f>Cashflow!J37</f>
        <v>-90000</v>
      </c>
      <c r="O22" s="235">
        <f>Cashflow!K37</f>
        <v>-90000</v>
      </c>
      <c r="P22" s="235">
        <f>Cashflow!L37</f>
        <v>-90000</v>
      </c>
      <c r="Q22" s="235">
        <f>Cashflow!M37</f>
        <v>-90000</v>
      </c>
      <c r="R22" s="237">
        <f>Cashflow!N37</f>
        <v>-90000</v>
      </c>
      <c r="S22" s="235" t="e">
        <f>Cashflow!R37</f>
        <v>#REF!</v>
      </c>
      <c r="T22" s="235" t="e">
        <f>Cashflow!S37</f>
        <v>#REF!</v>
      </c>
      <c r="U22" s="235" t="e">
        <f>Cashflow!T37</f>
        <v>#REF!</v>
      </c>
      <c r="V22" s="235" t="e">
        <f>Cashflow!U37</f>
        <v>#REF!</v>
      </c>
      <c r="W22" s="235" t="e">
        <f>Cashflow!V37</f>
        <v>#REF!</v>
      </c>
      <c r="X22" s="235" t="e">
        <f>Cashflow!W37</f>
        <v>#REF!</v>
      </c>
      <c r="Y22" s="235" t="e">
        <f>Cashflow!X37</f>
        <v>#REF!</v>
      </c>
      <c r="Z22" s="235" t="e">
        <f>Cashflow!Y37</f>
        <v>#REF!</v>
      </c>
      <c r="AA22" s="235" t="e">
        <f>Cashflow!Z37</f>
        <v>#REF!</v>
      </c>
      <c r="AB22" s="235" t="e">
        <f>Cashflow!AA37</f>
        <v>#REF!</v>
      </c>
      <c r="AC22" s="235" t="e">
        <f>Cashflow!AB37</f>
        <v>#REF!</v>
      </c>
      <c r="AD22" s="237" t="e">
        <f>Cashflow!AC37</f>
        <v>#REF!</v>
      </c>
      <c r="AE22" s="235" t="e">
        <f>Cashflow!AG37</f>
        <v>#REF!</v>
      </c>
      <c r="AF22" s="235" t="e">
        <f>Cashflow!AH37</f>
        <v>#REF!</v>
      </c>
      <c r="AG22" s="235" t="e">
        <f>Cashflow!AI37</f>
        <v>#REF!</v>
      </c>
      <c r="AH22" s="235" t="e">
        <f>Cashflow!AJ37</f>
        <v>#REF!</v>
      </c>
      <c r="AI22" s="235" t="e">
        <f>Cashflow!AK37</f>
        <v>#REF!</v>
      </c>
      <c r="AJ22" s="235" t="e">
        <f>Cashflow!AL37</f>
        <v>#REF!</v>
      </c>
      <c r="AK22" s="235" t="e">
        <f>Cashflow!AM37</f>
        <v>#REF!</v>
      </c>
      <c r="AL22" s="235" t="e">
        <f>Cashflow!AN37</f>
        <v>#REF!</v>
      </c>
      <c r="AM22" s="235" t="e">
        <f>Cashflow!AO37</f>
        <v>#REF!</v>
      </c>
      <c r="AN22" s="235" t="e">
        <f>Cashflow!AP37</f>
        <v>#REF!</v>
      </c>
      <c r="AO22" s="235" t="e">
        <f>Cashflow!AQ37</f>
        <v>#REF!</v>
      </c>
      <c r="AP22" s="237" t="e">
        <f>Cashflow!AR37</f>
        <v>#REF!</v>
      </c>
      <c r="AQ22" s="235" t="e">
        <f>Cashflow!AV37</f>
        <v>#REF!</v>
      </c>
      <c r="AR22" s="235" t="e">
        <f>Cashflow!AW37</f>
        <v>#REF!</v>
      </c>
      <c r="AS22" s="235" t="e">
        <f>Cashflow!AX37</f>
        <v>#REF!</v>
      </c>
      <c r="AT22" s="235" t="e">
        <f>Cashflow!AY37</f>
        <v>#REF!</v>
      </c>
      <c r="AU22" s="235" t="e">
        <f>Cashflow!AZ37</f>
        <v>#REF!</v>
      </c>
      <c r="AV22" s="235" t="e">
        <f>Cashflow!BA37</f>
        <v>#REF!</v>
      </c>
      <c r="AW22" s="235" t="e">
        <f>Cashflow!BB37</f>
        <v>#REF!</v>
      </c>
      <c r="AX22" s="235" t="e">
        <f>Cashflow!BC37</f>
        <v>#REF!</v>
      </c>
      <c r="AY22" s="235" t="e">
        <f>Cashflow!BD37</f>
        <v>#REF!</v>
      </c>
      <c r="AZ22" s="235" t="e">
        <f>Cashflow!BE37</f>
        <v>#REF!</v>
      </c>
      <c r="BA22" s="235" t="e">
        <f>Cashflow!BF37</f>
        <v>#REF!</v>
      </c>
      <c r="BB22" s="237" t="e">
        <f>Cashflow!BG37</f>
        <v>#REF!</v>
      </c>
      <c r="BC22" s="235" t="e">
        <f>Cashflow!BK37</f>
        <v>#REF!</v>
      </c>
      <c r="BD22" s="235" t="e">
        <f>Cashflow!BL37</f>
        <v>#REF!</v>
      </c>
      <c r="BE22" s="235" t="e">
        <f>Cashflow!BM37</f>
        <v>#REF!</v>
      </c>
      <c r="BF22" s="235" t="e">
        <f>Cashflow!BN37</f>
        <v>#REF!</v>
      </c>
      <c r="BG22" s="235" t="e">
        <f>Cashflow!BO37</f>
        <v>#REF!</v>
      </c>
      <c r="BH22" s="235" t="e">
        <f>Cashflow!BP37</f>
        <v>#REF!</v>
      </c>
      <c r="BI22" s="235" t="e">
        <f>Cashflow!BQ37</f>
        <v>#REF!</v>
      </c>
      <c r="BJ22" s="235" t="e">
        <f>Cashflow!BR37</f>
        <v>#REF!</v>
      </c>
      <c r="BK22" s="235" t="e">
        <f>Cashflow!BS37</f>
        <v>#REF!</v>
      </c>
      <c r="BL22" s="235" t="e">
        <f>Cashflow!BT37</f>
        <v>#REF!</v>
      </c>
      <c r="BM22" s="235" t="e">
        <f>Cashflow!BU37</f>
        <v>#REF!</v>
      </c>
      <c r="BN22" s="237" t="e">
        <f>Cashflow!BV37</f>
        <v>#REF!</v>
      </c>
      <c r="BO22" s="227" t="s">
        <v>340</v>
      </c>
    </row>
    <row r="23" spans="1:67" s="229" customFormat="1" ht="12.75">
      <c r="A23" s="173"/>
      <c r="B23" s="229" t="s">
        <v>153</v>
      </c>
      <c r="C23" s="235">
        <v>0</v>
      </c>
      <c r="D23" s="235"/>
      <c r="E23" s="236">
        <f t="shared" si="15"/>
        <v>0</v>
      </c>
      <c r="F23" s="235"/>
      <c r="G23" s="235">
        <f>E23</f>
        <v>0</v>
      </c>
      <c r="H23" s="235">
        <f>G23</f>
        <v>0</v>
      </c>
      <c r="I23" s="235">
        <f t="shared" ref="I23:X25" si="20">H23</f>
        <v>0</v>
      </c>
      <c r="J23" s="235">
        <f t="shared" si="20"/>
        <v>0</v>
      </c>
      <c r="K23" s="235">
        <f t="shared" si="20"/>
        <v>0</v>
      </c>
      <c r="L23" s="235">
        <f t="shared" si="20"/>
        <v>0</v>
      </c>
      <c r="M23" s="235">
        <f t="shared" si="20"/>
        <v>0</v>
      </c>
      <c r="N23" s="235">
        <f t="shared" si="20"/>
        <v>0</v>
      </c>
      <c r="O23" s="235">
        <f t="shared" si="20"/>
        <v>0</v>
      </c>
      <c r="P23" s="235">
        <f t="shared" si="20"/>
        <v>0</v>
      </c>
      <c r="Q23" s="235">
        <f t="shared" si="20"/>
        <v>0</v>
      </c>
      <c r="R23" s="237">
        <f t="shared" si="20"/>
        <v>0</v>
      </c>
      <c r="S23" s="235">
        <f t="shared" si="20"/>
        <v>0</v>
      </c>
      <c r="T23" s="235">
        <f t="shared" si="20"/>
        <v>0</v>
      </c>
      <c r="U23" s="235">
        <f t="shared" si="20"/>
        <v>0</v>
      </c>
      <c r="V23" s="235">
        <f t="shared" si="20"/>
        <v>0</v>
      </c>
      <c r="W23" s="235">
        <f t="shared" si="20"/>
        <v>0</v>
      </c>
      <c r="X23" s="235">
        <f t="shared" si="20"/>
        <v>0</v>
      </c>
      <c r="Y23" s="235">
        <f t="shared" ref="Y23:AN25" si="21">X23</f>
        <v>0</v>
      </c>
      <c r="Z23" s="235">
        <f t="shared" si="21"/>
        <v>0</v>
      </c>
      <c r="AA23" s="235">
        <f t="shared" si="21"/>
        <v>0</v>
      </c>
      <c r="AB23" s="235">
        <f t="shared" si="21"/>
        <v>0</v>
      </c>
      <c r="AC23" s="235">
        <f t="shared" si="21"/>
        <v>0</v>
      </c>
      <c r="AD23" s="237">
        <f t="shared" si="21"/>
        <v>0</v>
      </c>
      <c r="AE23" s="235">
        <f t="shared" si="21"/>
        <v>0</v>
      </c>
      <c r="AF23" s="235">
        <f t="shared" si="21"/>
        <v>0</v>
      </c>
      <c r="AG23" s="235">
        <f t="shared" si="21"/>
        <v>0</v>
      </c>
      <c r="AH23" s="235">
        <f t="shared" si="21"/>
        <v>0</v>
      </c>
      <c r="AI23" s="235">
        <f t="shared" si="21"/>
        <v>0</v>
      </c>
      <c r="AJ23" s="235">
        <f t="shared" si="21"/>
        <v>0</v>
      </c>
      <c r="AK23" s="235">
        <f t="shared" si="21"/>
        <v>0</v>
      </c>
      <c r="AL23" s="235">
        <f t="shared" si="21"/>
        <v>0</v>
      </c>
      <c r="AM23" s="235">
        <f t="shared" si="21"/>
        <v>0</v>
      </c>
      <c r="AN23" s="235">
        <f t="shared" si="21"/>
        <v>0</v>
      </c>
      <c r="AO23" s="235">
        <f t="shared" ref="AO23:BD25" si="22">AN23</f>
        <v>0</v>
      </c>
      <c r="AP23" s="237">
        <f t="shared" si="22"/>
        <v>0</v>
      </c>
      <c r="AQ23" s="235">
        <f t="shared" si="22"/>
        <v>0</v>
      </c>
      <c r="AR23" s="235">
        <f t="shared" si="22"/>
        <v>0</v>
      </c>
      <c r="AS23" s="235">
        <f t="shared" si="22"/>
        <v>0</v>
      </c>
      <c r="AT23" s="235">
        <f t="shared" si="22"/>
        <v>0</v>
      </c>
      <c r="AU23" s="235">
        <f t="shared" si="22"/>
        <v>0</v>
      </c>
      <c r="AV23" s="235">
        <f t="shared" si="22"/>
        <v>0</v>
      </c>
      <c r="AW23" s="235">
        <f t="shared" si="22"/>
        <v>0</v>
      </c>
      <c r="AX23" s="235">
        <f t="shared" si="22"/>
        <v>0</v>
      </c>
      <c r="AY23" s="235">
        <f t="shared" si="22"/>
        <v>0</v>
      </c>
      <c r="AZ23" s="235">
        <f t="shared" si="22"/>
        <v>0</v>
      </c>
      <c r="BA23" s="235">
        <f t="shared" si="22"/>
        <v>0</v>
      </c>
      <c r="BB23" s="237">
        <f t="shared" si="22"/>
        <v>0</v>
      </c>
      <c r="BC23" s="235">
        <f t="shared" si="22"/>
        <v>0</v>
      </c>
      <c r="BD23" s="235">
        <f t="shared" si="22"/>
        <v>0</v>
      </c>
      <c r="BE23" s="235">
        <f t="shared" ref="BE23:BN25" si="23">BD23</f>
        <v>0</v>
      </c>
      <c r="BF23" s="235">
        <f t="shared" si="23"/>
        <v>0</v>
      </c>
      <c r="BG23" s="235">
        <f t="shared" si="23"/>
        <v>0</v>
      </c>
      <c r="BH23" s="235">
        <f t="shared" si="23"/>
        <v>0</v>
      </c>
      <c r="BI23" s="235">
        <f t="shared" si="23"/>
        <v>0</v>
      </c>
      <c r="BJ23" s="235">
        <f t="shared" si="23"/>
        <v>0</v>
      </c>
      <c r="BK23" s="235">
        <f t="shared" si="23"/>
        <v>0</v>
      </c>
      <c r="BL23" s="235">
        <f t="shared" si="23"/>
        <v>0</v>
      </c>
      <c r="BM23" s="235">
        <f t="shared" si="23"/>
        <v>0</v>
      </c>
      <c r="BN23" s="237">
        <f t="shared" si="23"/>
        <v>0</v>
      </c>
      <c r="BO23" s="227" t="s">
        <v>340</v>
      </c>
    </row>
    <row r="24" spans="1:67" s="229" customFormat="1" ht="12.75">
      <c r="A24" s="173"/>
      <c r="C24" s="235"/>
      <c r="D24" s="235"/>
      <c r="E24" s="236"/>
      <c r="F24" s="235"/>
      <c r="G24" s="235">
        <f>E24</f>
        <v>0</v>
      </c>
      <c r="H24" s="235">
        <f>G24</f>
        <v>0</v>
      </c>
      <c r="I24" s="235">
        <f t="shared" si="20"/>
        <v>0</v>
      </c>
      <c r="J24" s="235">
        <f t="shared" si="20"/>
        <v>0</v>
      </c>
      <c r="K24" s="235">
        <f t="shared" si="20"/>
        <v>0</v>
      </c>
      <c r="L24" s="235">
        <f t="shared" si="20"/>
        <v>0</v>
      </c>
      <c r="M24" s="235">
        <f t="shared" si="20"/>
        <v>0</v>
      </c>
      <c r="N24" s="235">
        <f t="shared" si="20"/>
        <v>0</v>
      </c>
      <c r="O24" s="235">
        <f t="shared" si="20"/>
        <v>0</v>
      </c>
      <c r="P24" s="235">
        <f t="shared" si="20"/>
        <v>0</v>
      </c>
      <c r="Q24" s="235">
        <f t="shared" si="20"/>
        <v>0</v>
      </c>
      <c r="R24" s="237">
        <f t="shared" si="20"/>
        <v>0</v>
      </c>
      <c r="S24" s="235">
        <f t="shared" si="20"/>
        <v>0</v>
      </c>
      <c r="T24" s="235">
        <f t="shared" si="20"/>
        <v>0</v>
      </c>
      <c r="U24" s="235">
        <f t="shared" si="20"/>
        <v>0</v>
      </c>
      <c r="V24" s="235">
        <f t="shared" si="20"/>
        <v>0</v>
      </c>
      <c r="W24" s="235">
        <f t="shared" si="20"/>
        <v>0</v>
      </c>
      <c r="X24" s="235">
        <f t="shared" si="20"/>
        <v>0</v>
      </c>
      <c r="Y24" s="235">
        <f t="shared" si="21"/>
        <v>0</v>
      </c>
      <c r="Z24" s="235">
        <f t="shared" si="21"/>
        <v>0</v>
      </c>
      <c r="AA24" s="235">
        <f t="shared" si="21"/>
        <v>0</v>
      </c>
      <c r="AB24" s="235">
        <f t="shared" si="21"/>
        <v>0</v>
      </c>
      <c r="AC24" s="235">
        <f t="shared" si="21"/>
        <v>0</v>
      </c>
      <c r="AD24" s="237">
        <f t="shared" si="21"/>
        <v>0</v>
      </c>
      <c r="AE24" s="235">
        <f t="shared" si="21"/>
        <v>0</v>
      </c>
      <c r="AF24" s="235">
        <f t="shared" si="21"/>
        <v>0</v>
      </c>
      <c r="AG24" s="235">
        <f t="shared" si="21"/>
        <v>0</v>
      </c>
      <c r="AH24" s="235">
        <f t="shared" si="21"/>
        <v>0</v>
      </c>
      <c r="AI24" s="235">
        <f t="shared" si="21"/>
        <v>0</v>
      </c>
      <c r="AJ24" s="235">
        <f t="shared" si="21"/>
        <v>0</v>
      </c>
      <c r="AK24" s="235">
        <f t="shared" si="21"/>
        <v>0</v>
      </c>
      <c r="AL24" s="235">
        <f t="shared" si="21"/>
        <v>0</v>
      </c>
      <c r="AM24" s="235">
        <f t="shared" si="21"/>
        <v>0</v>
      </c>
      <c r="AN24" s="235">
        <f t="shared" si="21"/>
        <v>0</v>
      </c>
      <c r="AO24" s="235">
        <f t="shared" si="22"/>
        <v>0</v>
      </c>
      <c r="AP24" s="237">
        <f t="shared" si="22"/>
        <v>0</v>
      </c>
      <c r="AQ24" s="235">
        <f t="shared" si="22"/>
        <v>0</v>
      </c>
      <c r="AR24" s="235">
        <f t="shared" si="22"/>
        <v>0</v>
      </c>
      <c r="AS24" s="235">
        <f t="shared" si="22"/>
        <v>0</v>
      </c>
      <c r="AT24" s="235">
        <f t="shared" si="22"/>
        <v>0</v>
      </c>
      <c r="AU24" s="235">
        <f t="shared" si="22"/>
        <v>0</v>
      </c>
      <c r="AV24" s="235">
        <f t="shared" si="22"/>
        <v>0</v>
      </c>
      <c r="AW24" s="235">
        <f t="shared" si="22"/>
        <v>0</v>
      </c>
      <c r="AX24" s="235">
        <f t="shared" si="22"/>
        <v>0</v>
      </c>
      <c r="AY24" s="235">
        <f t="shared" si="22"/>
        <v>0</v>
      </c>
      <c r="AZ24" s="235">
        <f t="shared" si="22"/>
        <v>0</v>
      </c>
      <c r="BA24" s="235">
        <f t="shared" si="22"/>
        <v>0</v>
      </c>
      <c r="BB24" s="237">
        <f t="shared" si="22"/>
        <v>0</v>
      </c>
      <c r="BC24" s="235">
        <f t="shared" si="22"/>
        <v>0</v>
      </c>
      <c r="BD24" s="235">
        <f t="shared" si="22"/>
        <v>0</v>
      </c>
      <c r="BE24" s="235">
        <f t="shared" si="23"/>
        <v>0</v>
      </c>
      <c r="BF24" s="235">
        <f t="shared" si="23"/>
        <v>0</v>
      </c>
      <c r="BG24" s="235">
        <f t="shared" si="23"/>
        <v>0</v>
      </c>
      <c r="BH24" s="235">
        <f t="shared" si="23"/>
        <v>0</v>
      </c>
      <c r="BI24" s="235">
        <f t="shared" si="23"/>
        <v>0</v>
      </c>
      <c r="BJ24" s="235">
        <f t="shared" si="23"/>
        <v>0</v>
      </c>
      <c r="BK24" s="235">
        <f t="shared" si="23"/>
        <v>0</v>
      </c>
      <c r="BL24" s="235">
        <f t="shared" si="23"/>
        <v>0</v>
      </c>
      <c r="BM24" s="235">
        <f t="shared" si="23"/>
        <v>0</v>
      </c>
      <c r="BN24" s="237">
        <f t="shared" si="23"/>
        <v>0</v>
      </c>
      <c r="BO24" s="227" t="s">
        <v>340</v>
      </c>
    </row>
    <row r="25" spans="1:67" s="229" customFormat="1" ht="12.75">
      <c r="A25" s="173"/>
      <c r="C25" s="239"/>
      <c r="D25" s="235"/>
      <c r="E25" s="240"/>
      <c r="F25" s="235"/>
      <c r="G25" s="239">
        <f>E25</f>
        <v>0</v>
      </c>
      <c r="H25" s="239">
        <f>G25</f>
        <v>0</v>
      </c>
      <c r="I25" s="239">
        <f t="shared" si="20"/>
        <v>0</v>
      </c>
      <c r="J25" s="239">
        <f t="shared" si="20"/>
        <v>0</v>
      </c>
      <c r="K25" s="239">
        <f t="shared" si="20"/>
        <v>0</v>
      </c>
      <c r="L25" s="239">
        <f t="shared" si="20"/>
        <v>0</v>
      </c>
      <c r="M25" s="239">
        <f t="shared" si="20"/>
        <v>0</v>
      </c>
      <c r="N25" s="239">
        <f t="shared" si="20"/>
        <v>0</v>
      </c>
      <c r="O25" s="239">
        <f t="shared" si="20"/>
        <v>0</v>
      </c>
      <c r="P25" s="239">
        <f t="shared" si="20"/>
        <v>0</v>
      </c>
      <c r="Q25" s="239">
        <f t="shared" si="20"/>
        <v>0</v>
      </c>
      <c r="R25" s="241">
        <f t="shared" si="20"/>
        <v>0</v>
      </c>
      <c r="S25" s="239">
        <f t="shared" si="20"/>
        <v>0</v>
      </c>
      <c r="T25" s="239">
        <f t="shared" si="20"/>
        <v>0</v>
      </c>
      <c r="U25" s="239">
        <f t="shared" si="20"/>
        <v>0</v>
      </c>
      <c r="V25" s="239">
        <f t="shared" si="20"/>
        <v>0</v>
      </c>
      <c r="W25" s="239">
        <f t="shared" si="20"/>
        <v>0</v>
      </c>
      <c r="X25" s="239">
        <f t="shared" si="20"/>
        <v>0</v>
      </c>
      <c r="Y25" s="239">
        <f t="shared" si="21"/>
        <v>0</v>
      </c>
      <c r="Z25" s="239">
        <f t="shared" si="21"/>
        <v>0</v>
      </c>
      <c r="AA25" s="239">
        <f t="shared" si="21"/>
        <v>0</v>
      </c>
      <c r="AB25" s="239">
        <f t="shared" si="21"/>
        <v>0</v>
      </c>
      <c r="AC25" s="239">
        <f t="shared" si="21"/>
        <v>0</v>
      </c>
      <c r="AD25" s="241">
        <f t="shared" si="21"/>
        <v>0</v>
      </c>
      <c r="AE25" s="239">
        <f t="shared" si="21"/>
        <v>0</v>
      </c>
      <c r="AF25" s="239">
        <f t="shared" si="21"/>
        <v>0</v>
      </c>
      <c r="AG25" s="239">
        <f t="shared" si="21"/>
        <v>0</v>
      </c>
      <c r="AH25" s="239">
        <f t="shared" si="21"/>
        <v>0</v>
      </c>
      <c r="AI25" s="239">
        <f t="shared" si="21"/>
        <v>0</v>
      </c>
      <c r="AJ25" s="239">
        <f t="shared" si="21"/>
        <v>0</v>
      </c>
      <c r="AK25" s="239">
        <f t="shared" si="21"/>
        <v>0</v>
      </c>
      <c r="AL25" s="239">
        <f t="shared" si="21"/>
        <v>0</v>
      </c>
      <c r="AM25" s="239">
        <f t="shared" si="21"/>
        <v>0</v>
      </c>
      <c r="AN25" s="239">
        <f t="shared" si="21"/>
        <v>0</v>
      </c>
      <c r="AO25" s="239">
        <f t="shared" si="22"/>
        <v>0</v>
      </c>
      <c r="AP25" s="241">
        <f t="shared" si="22"/>
        <v>0</v>
      </c>
      <c r="AQ25" s="239">
        <f t="shared" si="22"/>
        <v>0</v>
      </c>
      <c r="AR25" s="239">
        <f t="shared" si="22"/>
        <v>0</v>
      </c>
      <c r="AS25" s="239">
        <f t="shared" si="22"/>
        <v>0</v>
      </c>
      <c r="AT25" s="239">
        <f t="shared" si="22"/>
        <v>0</v>
      </c>
      <c r="AU25" s="239">
        <f t="shared" si="22"/>
        <v>0</v>
      </c>
      <c r="AV25" s="239">
        <f t="shared" si="22"/>
        <v>0</v>
      </c>
      <c r="AW25" s="239">
        <f t="shared" si="22"/>
        <v>0</v>
      </c>
      <c r="AX25" s="239">
        <f t="shared" si="22"/>
        <v>0</v>
      </c>
      <c r="AY25" s="239">
        <f t="shared" si="22"/>
        <v>0</v>
      </c>
      <c r="AZ25" s="239">
        <f t="shared" si="22"/>
        <v>0</v>
      </c>
      <c r="BA25" s="239">
        <f t="shared" si="22"/>
        <v>0</v>
      </c>
      <c r="BB25" s="241">
        <f t="shared" si="22"/>
        <v>0</v>
      </c>
      <c r="BC25" s="239">
        <f t="shared" si="22"/>
        <v>0</v>
      </c>
      <c r="BD25" s="239">
        <f t="shared" si="22"/>
        <v>0</v>
      </c>
      <c r="BE25" s="239">
        <f t="shared" si="23"/>
        <v>0</v>
      </c>
      <c r="BF25" s="239">
        <f t="shared" si="23"/>
        <v>0</v>
      </c>
      <c r="BG25" s="239">
        <f t="shared" si="23"/>
        <v>0</v>
      </c>
      <c r="BH25" s="239">
        <f t="shared" si="23"/>
        <v>0</v>
      </c>
      <c r="BI25" s="239">
        <f t="shared" si="23"/>
        <v>0</v>
      </c>
      <c r="BJ25" s="239">
        <f t="shared" si="23"/>
        <v>0</v>
      </c>
      <c r="BK25" s="239">
        <f t="shared" si="23"/>
        <v>0</v>
      </c>
      <c r="BL25" s="239">
        <f t="shared" si="23"/>
        <v>0</v>
      </c>
      <c r="BM25" s="239">
        <f t="shared" si="23"/>
        <v>0</v>
      </c>
      <c r="BN25" s="241">
        <f t="shared" si="23"/>
        <v>0</v>
      </c>
      <c r="BO25" s="227" t="s">
        <v>340</v>
      </c>
    </row>
    <row r="26" spans="1:67" s="229" customFormat="1" ht="12.75">
      <c r="A26" s="173"/>
      <c r="C26" s="235"/>
      <c r="D26" s="235"/>
      <c r="E26" s="236"/>
      <c r="F26" s="235"/>
      <c r="G26" s="235"/>
      <c r="R26" s="173"/>
      <c r="AD26" s="173"/>
      <c r="AP26" s="173"/>
      <c r="BB26" s="173"/>
      <c r="BN26" s="173"/>
      <c r="BO26" s="227" t="s">
        <v>340</v>
      </c>
    </row>
    <row r="27" spans="1:67" s="229" customFormat="1" ht="12.75">
      <c r="A27" s="173"/>
      <c r="B27" s="173" t="s">
        <v>346</v>
      </c>
      <c r="C27" s="237">
        <f>SUM(C14:C26)</f>
        <v>0</v>
      </c>
      <c r="D27" s="237"/>
      <c r="E27" s="238">
        <f>SUM(E14:E26)</f>
        <v>0</v>
      </c>
      <c r="F27" s="238"/>
      <c r="G27" s="238" t="e">
        <f>SUM(G14:G26)+G8+G6</f>
        <v>#REF!</v>
      </c>
      <c r="H27" s="238" t="e">
        <f t="shared" ref="H27:BN27" si="24">SUM(H14:H26)+H8+H6</f>
        <v>#REF!</v>
      </c>
      <c r="I27" s="238" t="e">
        <f t="shared" si="24"/>
        <v>#REF!</v>
      </c>
      <c r="J27" s="238" t="e">
        <f t="shared" si="24"/>
        <v>#REF!</v>
      </c>
      <c r="K27" s="238" t="e">
        <f t="shared" si="24"/>
        <v>#REF!</v>
      </c>
      <c r="L27" s="238" t="e">
        <f t="shared" si="24"/>
        <v>#REF!</v>
      </c>
      <c r="M27" s="238" t="e">
        <f t="shared" si="24"/>
        <v>#REF!</v>
      </c>
      <c r="N27" s="238" t="e">
        <f t="shared" si="24"/>
        <v>#REF!</v>
      </c>
      <c r="O27" s="238" t="e">
        <f t="shared" si="24"/>
        <v>#REF!</v>
      </c>
      <c r="P27" s="238" t="e">
        <f t="shared" si="24"/>
        <v>#REF!</v>
      </c>
      <c r="Q27" s="238" t="e">
        <f t="shared" si="24"/>
        <v>#REF!</v>
      </c>
      <c r="R27" s="238" t="e">
        <f t="shared" si="24"/>
        <v>#REF!</v>
      </c>
      <c r="S27" s="238" t="e">
        <f t="shared" si="24"/>
        <v>#REF!</v>
      </c>
      <c r="T27" s="238" t="e">
        <f t="shared" si="24"/>
        <v>#REF!</v>
      </c>
      <c r="U27" s="238" t="e">
        <f t="shared" si="24"/>
        <v>#REF!</v>
      </c>
      <c r="V27" s="238" t="e">
        <f t="shared" si="24"/>
        <v>#REF!</v>
      </c>
      <c r="W27" s="238" t="e">
        <f t="shared" si="24"/>
        <v>#REF!</v>
      </c>
      <c r="X27" s="238" t="e">
        <f t="shared" si="24"/>
        <v>#REF!</v>
      </c>
      <c r="Y27" s="238" t="e">
        <f t="shared" si="24"/>
        <v>#REF!</v>
      </c>
      <c r="Z27" s="238" t="e">
        <f t="shared" si="24"/>
        <v>#REF!</v>
      </c>
      <c r="AA27" s="238" t="e">
        <f t="shared" si="24"/>
        <v>#REF!</v>
      </c>
      <c r="AB27" s="238" t="e">
        <f t="shared" si="24"/>
        <v>#REF!</v>
      </c>
      <c r="AC27" s="238" t="e">
        <f t="shared" si="24"/>
        <v>#REF!</v>
      </c>
      <c r="AD27" s="238" t="e">
        <f t="shared" si="24"/>
        <v>#REF!</v>
      </c>
      <c r="AE27" s="238" t="e">
        <f t="shared" si="24"/>
        <v>#REF!</v>
      </c>
      <c r="AF27" s="238" t="e">
        <f t="shared" si="24"/>
        <v>#REF!</v>
      </c>
      <c r="AG27" s="238" t="e">
        <f t="shared" si="24"/>
        <v>#REF!</v>
      </c>
      <c r="AH27" s="238" t="e">
        <f t="shared" si="24"/>
        <v>#REF!</v>
      </c>
      <c r="AI27" s="238" t="e">
        <f t="shared" si="24"/>
        <v>#REF!</v>
      </c>
      <c r="AJ27" s="238" t="e">
        <f t="shared" si="24"/>
        <v>#REF!</v>
      </c>
      <c r="AK27" s="238" t="e">
        <f t="shared" si="24"/>
        <v>#REF!</v>
      </c>
      <c r="AL27" s="238" t="e">
        <f t="shared" si="24"/>
        <v>#REF!</v>
      </c>
      <c r="AM27" s="238" t="e">
        <f t="shared" si="24"/>
        <v>#REF!</v>
      </c>
      <c r="AN27" s="238" t="e">
        <f t="shared" si="24"/>
        <v>#REF!</v>
      </c>
      <c r="AO27" s="238" t="e">
        <f t="shared" si="24"/>
        <v>#REF!</v>
      </c>
      <c r="AP27" s="238" t="e">
        <f t="shared" si="24"/>
        <v>#REF!</v>
      </c>
      <c r="AQ27" s="238" t="e">
        <f t="shared" si="24"/>
        <v>#REF!</v>
      </c>
      <c r="AR27" s="238" t="e">
        <f t="shared" si="24"/>
        <v>#REF!</v>
      </c>
      <c r="AS27" s="238" t="e">
        <f t="shared" si="24"/>
        <v>#REF!</v>
      </c>
      <c r="AT27" s="238" t="e">
        <f t="shared" si="24"/>
        <v>#REF!</v>
      </c>
      <c r="AU27" s="238" t="e">
        <f t="shared" si="24"/>
        <v>#REF!</v>
      </c>
      <c r="AV27" s="238" t="e">
        <f t="shared" si="24"/>
        <v>#REF!</v>
      </c>
      <c r="AW27" s="238" t="e">
        <f t="shared" si="24"/>
        <v>#REF!</v>
      </c>
      <c r="AX27" s="238" t="e">
        <f t="shared" si="24"/>
        <v>#REF!</v>
      </c>
      <c r="AY27" s="238" t="e">
        <f t="shared" si="24"/>
        <v>#REF!</v>
      </c>
      <c r="AZ27" s="238" t="e">
        <f t="shared" si="24"/>
        <v>#REF!</v>
      </c>
      <c r="BA27" s="238" t="e">
        <f t="shared" si="24"/>
        <v>#REF!</v>
      </c>
      <c r="BB27" s="238" t="e">
        <f t="shared" si="24"/>
        <v>#REF!</v>
      </c>
      <c r="BC27" s="238" t="e">
        <f t="shared" si="24"/>
        <v>#REF!</v>
      </c>
      <c r="BD27" s="238" t="e">
        <f t="shared" si="24"/>
        <v>#REF!</v>
      </c>
      <c r="BE27" s="238" t="e">
        <f t="shared" si="24"/>
        <v>#REF!</v>
      </c>
      <c r="BF27" s="238" t="e">
        <f t="shared" si="24"/>
        <v>#REF!</v>
      </c>
      <c r="BG27" s="238" t="e">
        <f t="shared" si="24"/>
        <v>#REF!</v>
      </c>
      <c r="BH27" s="238" t="e">
        <f t="shared" si="24"/>
        <v>#REF!</v>
      </c>
      <c r="BI27" s="238" t="e">
        <f t="shared" si="24"/>
        <v>#REF!</v>
      </c>
      <c r="BJ27" s="238" t="e">
        <f t="shared" si="24"/>
        <v>#REF!</v>
      </c>
      <c r="BK27" s="238" t="e">
        <f t="shared" si="24"/>
        <v>#REF!</v>
      </c>
      <c r="BL27" s="238" t="e">
        <f t="shared" si="24"/>
        <v>#REF!</v>
      </c>
      <c r="BM27" s="238" t="e">
        <f t="shared" si="24"/>
        <v>#REF!</v>
      </c>
      <c r="BN27" s="238" t="e">
        <f t="shared" si="24"/>
        <v>#REF!</v>
      </c>
      <c r="BO27" s="227" t="s">
        <v>340</v>
      </c>
    </row>
    <row r="28" spans="1:67" s="229" customFormat="1" ht="12.75">
      <c r="A28" s="173"/>
      <c r="C28" s="235"/>
      <c r="D28" s="235"/>
      <c r="E28" s="236"/>
      <c r="F28" s="235"/>
      <c r="G28" s="235"/>
      <c r="R28" s="173"/>
      <c r="AD28" s="173"/>
      <c r="AP28" s="173"/>
      <c r="BB28" s="173"/>
      <c r="BN28" s="173"/>
      <c r="BO28" s="227" t="s">
        <v>340</v>
      </c>
    </row>
    <row r="29" spans="1:67" s="229" customFormat="1" ht="12.75">
      <c r="A29" s="173" t="s">
        <v>154</v>
      </c>
      <c r="B29" s="229" t="s">
        <v>155</v>
      </c>
      <c r="C29" s="235">
        <v>0</v>
      </c>
      <c r="D29" s="235"/>
      <c r="E29" s="236">
        <f>C29</f>
        <v>0</v>
      </c>
      <c r="F29" s="235"/>
      <c r="G29" s="235">
        <f>SUM($E29/2)+('P&amp;L'!C5)*39/100</f>
        <v>0</v>
      </c>
      <c r="H29" s="235">
        <f>SUM($E29/2)+('P&amp;L'!D5)*39/100</f>
        <v>0</v>
      </c>
      <c r="I29" s="235">
        <f>SUM($E29/2)+('P&amp;L'!E5)*39/100</f>
        <v>0</v>
      </c>
      <c r="J29" s="235">
        <f>SUM($E29/2)+('P&amp;L'!F5)*39/100</f>
        <v>0</v>
      </c>
      <c r="K29" s="235">
        <f>SUM($E29/2)+('P&amp;L'!G5)*39/100</f>
        <v>0</v>
      </c>
      <c r="L29" s="235">
        <f>SUM($E29/2)+('P&amp;L'!H5)*39/100</f>
        <v>0</v>
      </c>
      <c r="M29" s="235">
        <f>SUM($E29/2)+('P&amp;L'!I5)*39/100</f>
        <v>0</v>
      </c>
      <c r="N29" s="235">
        <f>SUM($E29/2)+('P&amp;L'!J5)*39/100</f>
        <v>0</v>
      </c>
      <c r="O29" s="235">
        <f>SUM($E29/2)+('P&amp;L'!K5)*39/100</f>
        <v>0</v>
      </c>
      <c r="P29" s="235">
        <f>SUM($E29/2)+('P&amp;L'!L5)*39/100</f>
        <v>0</v>
      </c>
      <c r="Q29" s="235">
        <f>SUM($E29/2)+('P&amp;L'!M5)*39/100</f>
        <v>0</v>
      </c>
      <c r="R29" s="237">
        <f>SUM($E29/2)+('P&amp;L'!N5)*39/100</f>
        <v>0</v>
      </c>
      <c r="S29" s="235">
        <f>SUM($E29/2)+('P&amp;L'!R5)*39/100</f>
        <v>0</v>
      </c>
      <c r="T29" s="235">
        <f>SUM($E29/2)+('P&amp;L'!S5)*39/100</f>
        <v>0</v>
      </c>
      <c r="U29" s="235">
        <f>SUM($E29/2)+('P&amp;L'!T5)*39/100</f>
        <v>0</v>
      </c>
      <c r="V29" s="235">
        <f>SUM($E29/2)+('P&amp;L'!U5)*39/100</f>
        <v>0</v>
      </c>
      <c r="W29" s="235">
        <f>SUM($E29/2)+('P&amp;L'!V5)*39/100</f>
        <v>0</v>
      </c>
      <c r="X29" s="235">
        <f>SUM($E29/2)+('P&amp;L'!W5)*39/100</f>
        <v>0</v>
      </c>
      <c r="Y29" s="235">
        <f>SUM($E29/2)+('P&amp;L'!X5)*39/100</f>
        <v>0</v>
      </c>
      <c r="Z29" s="235">
        <f>SUM($E29/2)+('P&amp;L'!Y5)*39/100</f>
        <v>0</v>
      </c>
      <c r="AA29" s="235">
        <f>SUM($E29/2)+('P&amp;L'!Z5)*39/100</f>
        <v>0</v>
      </c>
      <c r="AB29" s="235">
        <f>SUM($E29/2)+('P&amp;L'!AA5)*39/100</f>
        <v>0</v>
      </c>
      <c r="AC29" s="235">
        <f>SUM($E29/2)+('P&amp;L'!AB5)*39/100</f>
        <v>0</v>
      </c>
      <c r="AD29" s="235">
        <f>SUM($E29/2)+('P&amp;L'!AC5)*39/100</f>
        <v>0</v>
      </c>
      <c r="AE29" s="235">
        <f>SUM($E29/2)+('P&amp;L'!AG5)*39/100</f>
        <v>0</v>
      </c>
      <c r="AF29" s="235">
        <f>SUM($E29/2)+('P&amp;L'!AH5)*39/100</f>
        <v>0</v>
      </c>
      <c r="AG29" s="235">
        <f>SUM($E29/2)+('P&amp;L'!AI5)*39/100</f>
        <v>0</v>
      </c>
      <c r="AH29" s="235">
        <f>SUM($E29/2)+('P&amp;L'!AJ5)*39/100</f>
        <v>0</v>
      </c>
      <c r="AI29" s="235">
        <f>SUM($E29/2)+('P&amp;L'!AK5)*39/100</f>
        <v>0</v>
      </c>
      <c r="AJ29" s="235">
        <f>SUM($E29/2)+('P&amp;L'!AL5)*39/100</f>
        <v>0</v>
      </c>
      <c r="AK29" s="235">
        <f>SUM($E29/2)+('P&amp;L'!AM5)*39/100</f>
        <v>0</v>
      </c>
      <c r="AL29" s="235">
        <f>SUM($E29/2)+('P&amp;L'!AN5)*39/100</f>
        <v>0</v>
      </c>
      <c r="AM29" s="235">
        <f>SUM($E29/2)+('P&amp;L'!AO5)*39/100</f>
        <v>0</v>
      </c>
      <c r="AN29" s="235">
        <f>SUM($E29/2)+('P&amp;L'!AP5)*39/100</f>
        <v>0</v>
      </c>
      <c r="AO29" s="235">
        <f>SUM($E29/2)+('P&amp;L'!AQ5)*39/100</f>
        <v>0</v>
      </c>
      <c r="AP29" s="237">
        <f>SUM($E29/2)+('P&amp;L'!AR5)*39/100</f>
        <v>0</v>
      </c>
      <c r="AQ29" s="235">
        <f>SUM($E29/2)+('P&amp;L'!AV5)*39/100</f>
        <v>0</v>
      </c>
      <c r="AR29" s="235">
        <f>SUM($E29/2)+('P&amp;L'!AW5)*39/100</f>
        <v>0</v>
      </c>
      <c r="AS29" s="235">
        <f>SUM($E29/2)+('P&amp;L'!AX5)*39/100</f>
        <v>0</v>
      </c>
      <c r="AT29" s="235">
        <f>SUM($E29/2)+('P&amp;L'!AY5)*39/100</f>
        <v>0</v>
      </c>
      <c r="AU29" s="235">
        <f>SUM($E29/2)+('P&amp;L'!AZ5)*39/100</f>
        <v>0</v>
      </c>
      <c r="AV29" s="235">
        <f>SUM($E29/2)+('P&amp;L'!BA5)*39/100</f>
        <v>0</v>
      </c>
      <c r="AW29" s="235">
        <f>SUM($E29/2)+('P&amp;L'!BB5)*39/100</f>
        <v>0</v>
      </c>
      <c r="AX29" s="235">
        <f>SUM($E29/2)+('P&amp;L'!BC5)*39/100</f>
        <v>0</v>
      </c>
      <c r="AY29" s="235">
        <f>SUM($E29/2)+('P&amp;L'!BD5)*39/100</f>
        <v>0</v>
      </c>
      <c r="AZ29" s="235">
        <f>SUM($E29/2)+('P&amp;L'!BE5)*39/100</f>
        <v>0</v>
      </c>
      <c r="BA29" s="235">
        <f>SUM($E29/2)+('P&amp;L'!BF5)*39/100</f>
        <v>0</v>
      </c>
      <c r="BB29" s="237">
        <f>SUM($E29/2)+('P&amp;L'!BG5)*39/100</f>
        <v>0</v>
      </c>
      <c r="BC29" s="235">
        <f>SUM($E29/2)+('P&amp;L'!BK5)*39/100</f>
        <v>0</v>
      </c>
      <c r="BD29" s="235">
        <f>SUM($E29/2)+('P&amp;L'!BL5)*39/100</f>
        <v>0</v>
      </c>
      <c r="BE29" s="235">
        <f>SUM($E29/2)+('P&amp;L'!BM5)*39/100</f>
        <v>0</v>
      </c>
      <c r="BF29" s="235">
        <f>SUM($E29/2)+('P&amp;L'!BN5)*39/100</f>
        <v>0</v>
      </c>
      <c r="BG29" s="235">
        <f>SUM($E29/2)+('P&amp;L'!BO5)*39/100</f>
        <v>0</v>
      </c>
      <c r="BH29" s="235">
        <f>SUM($E29/2)+('P&amp;L'!BP5)*39/100</f>
        <v>0</v>
      </c>
      <c r="BI29" s="235">
        <f>SUM($E29/2)+('P&amp;L'!BQ5)*39/100</f>
        <v>0</v>
      </c>
      <c r="BJ29" s="235">
        <f>SUM($E29/2)+('P&amp;L'!BR5)*39/100</f>
        <v>0</v>
      </c>
      <c r="BK29" s="235">
        <f>SUM($E29/2)+('P&amp;L'!BS5)*39/100</f>
        <v>0</v>
      </c>
      <c r="BL29" s="235">
        <f>SUM($E29/2)+('P&amp;L'!BT5)*39/100</f>
        <v>0</v>
      </c>
      <c r="BM29" s="235">
        <f>SUM($E29/2)+('P&amp;L'!BU5)*39/100</f>
        <v>0</v>
      </c>
      <c r="BN29" s="237">
        <f>SUM($E29/2)+('P&amp;L'!BV5)*39/100</f>
        <v>0</v>
      </c>
      <c r="BO29" s="227" t="s">
        <v>340</v>
      </c>
    </row>
    <row r="30" spans="1:67" s="229" customFormat="1" ht="12.75">
      <c r="A30" s="173" t="s">
        <v>347</v>
      </c>
      <c r="B30" s="229" t="s">
        <v>156</v>
      </c>
      <c r="C30" s="235">
        <v>0</v>
      </c>
      <c r="D30" s="235"/>
      <c r="E30" s="236">
        <f t="shared" ref="E30:E38" si="25">C30</f>
        <v>0</v>
      </c>
      <c r="F30" s="235"/>
      <c r="G30" s="242">
        <f>'P&amp;L'!C20</f>
        <v>0</v>
      </c>
      <c r="H30" s="242">
        <f>'P&amp;L'!D20</f>
        <v>0</v>
      </c>
      <c r="I30" s="242">
        <f>'P&amp;L'!E20</f>
        <v>0</v>
      </c>
      <c r="J30" s="242">
        <f>'P&amp;L'!F20</f>
        <v>0</v>
      </c>
      <c r="K30" s="242">
        <f>'P&amp;L'!G20</f>
        <v>0</v>
      </c>
      <c r="L30" s="242">
        <f>'P&amp;L'!H20</f>
        <v>0</v>
      </c>
      <c r="M30" s="242">
        <f>'P&amp;L'!I20</f>
        <v>0</v>
      </c>
      <c r="N30" s="242">
        <f>'P&amp;L'!J20</f>
        <v>0</v>
      </c>
      <c r="O30" s="242">
        <f>'P&amp;L'!K20</f>
        <v>0</v>
      </c>
      <c r="P30" s="242">
        <f>'P&amp;L'!L20</f>
        <v>0</v>
      </c>
      <c r="Q30" s="242">
        <f>'P&amp;L'!M20</f>
        <v>0</v>
      </c>
      <c r="R30" s="242">
        <f>'P&amp;L'!N20</f>
        <v>0</v>
      </c>
      <c r="S30" s="235">
        <f>'P&amp;L'!R20</f>
        <v>0</v>
      </c>
      <c r="T30" s="235">
        <f>'P&amp;L'!S20</f>
        <v>0</v>
      </c>
      <c r="U30" s="235">
        <f>'P&amp;L'!T20</f>
        <v>0</v>
      </c>
      <c r="V30" s="235">
        <f>'P&amp;L'!U20</f>
        <v>0</v>
      </c>
      <c r="W30" s="235">
        <f>'P&amp;L'!V20</f>
        <v>0</v>
      </c>
      <c r="X30" s="235">
        <f>'P&amp;L'!W20</f>
        <v>0</v>
      </c>
      <c r="Y30" s="235">
        <f>'P&amp;L'!X20</f>
        <v>0</v>
      </c>
      <c r="Z30" s="235">
        <f>'P&amp;L'!Y20</f>
        <v>0</v>
      </c>
      <c r="AA30" s="235">
        <f>'P&amp;L'!Z20</f>
        <v>0</v>
      </c>
      <c r="AB30" s="235">
        <f>'P&amp;L'!AA20</f>
        <v>0</v>
      </c>
      <c r="AC30" s="235">
        <f>'P&amp;L'!AB20</f>
        <v>0</v>
      </c>
      <c r="AD30" s="235">
        <f>'P&amp;L'!AC20</f>
        <v>0</v>
      </c>
      <c r="AE30" s="235">
        <f>'P&amp;L'!AG20</f>
        <v>0</v>
      </c>
      <c r="AF30" s="235">
        <f>'P&amp;L'!AH20</f>
        <v>0</v>
      </c>
      <c r="AG30" s="235">
        <f>'P&amp;L'!AI20</f>
        <v>0</v>
      </c>
      <c r="AH30" s="235">
        <f>'P&amp;L'!AJ20</f>
        <v>0</v>
      </c>
      <c r="AI30" s="235">
        <f>'P&amp;L'!AK20</f>
        <v>0</v>
      </c>
      <c r="AJ30" s="235">
        <f>'P&amp;L'!AL20</f>
        <v>0</v>
      </c>
      <c r="AK30" s="235">
        <f>'P&amp;L'!AM20</f>
        <v>0</v>
      </c>
      <c r="AL30" s="235">
        <f>'P&amp;L'!AN20</f>
        <v>0</v>
      </c>
      <c r="AM30" s="235">
        <f>'P&amp;L'!AO20</f>
        <v>0</v>
      </c>
      <c r="AN30" s="235">
        <f>'P&amp;L'!AP20</f>
        <v>0</v>
      </c>
      <c r="AO30" s="235">
        <f>'P&amp;L'!AQ20</f>
        <v>0</v>
      </c>
      <c r="AP30" s="235">
        <f>'P&amp;L'!AR20</f>
        <v>0</v>
      </c>
      <c r="AQ30" s="235">
        <f>'P&amp;L'!AV20</f>
        <v>0</v>
      </c>
      <c r="AR30" s="235">
        <f>'P&amp;L'!AW20</f>
        <v>0</v>
      </c>
      <c r="AS30" s="235">
        <f>'P&amp;L'!AX20</f>
        <v>0</v>
      </c>
      <c r="AT30" s="235">
        <f>'P&amp;L'!AY20</f>
        <v>0</v>
      </c>
      <c r="AU30" s="235">
        <f>'P&amp;L'!AZ20</f>
        <v>0</v>
      </c>
      <c r="AV30" s="235">
        <f>'P&amp;L'!BA20</f>
        <v>0</v>
      </c>
      <c r="AW30" s="235">
        <f>'P&amp;L'!BB20</f>
        <v>0</v>
      </c>
      <c r="AX30" s="235">
        <f>'P&amp;L'!BC20</f>
        <v>0</v>
      </c>
      <c r="AY30" s="235">
        <f>'P&amp;L'!BD20</f>
        <v>0</v>
      </c>
      <c r="AZ30" s="235">
        <f>'P&amp;L'!BE20</f>
        <v>0</v>
      </c>
      <c r="BA30" s="235">
        <f>'P&amp;L'!BF20</f>
        <v>0</v>
      </c>
      <c r="BB30" s="235">
        <f>'P&amp;L'!BG20</f>
        <v>0</v>
      </c>
      <c r="BC30" s="235">
        <f>'P&amp;L'!BK20</f>
        <v>0</v>
      </c>
      <c r="BD30" s="235">
        <f>'P&amp;L'!BL20</f>
        <v>0</v>
      </c>
      <c r="BE30" s="235">
        <f>'P&amp;L'!BM20</f>
        <v>0</v>
      </c>
      <c r="BF30" s="235">
        <f>'P&amp;L'!BN20</f>
        <v>0</v>
      </c>
      <c r="BG30" s="235">
        <f>'P&amp;L'!BO20</f>
        <v>0</v>
      </c>
      <c r="BH30" s="235">
        <f>'P&amp;L'!BP20</f>
        <v>0</v>
      </c>
      <c r="BI30" s="235">
        <f>'P&amp;L'!BQ20</f>
        <v>0</v>
      </c>
      <c r="BJ30" s="235">
        <f>'P&amp;L'!BR20</f>
        <v>0</v>
      </c>
      <c r="BK30" s="235">
        <f>'P&amp;L'!BS20</f>
        <v>0</v>
      </c>
      <c r="BL30" s="235">
        <f>'P&amp;L'!BT20</f>
        <v>0</v>
      </c>
      <c r="BM30" s="235">
        <f>'P&amp;L'!BU20</f>
        <v>0</v>
      </c>
      <c r="BN30" s="235">
        <f>'P&amp;L'!BV20</f>
        <v>0</v>
      </c>
      <c r="BO30" s="227" t="s">
        <v>340</v>
      </c>
    </row>
    <row r="31" spans="1:67" s="229" customFormat="1" ht="12.75">
      <c r="A31" s="173"/>
      <c r="B31" s="229" t="s">
        <v>348</v>
      </c>
      <c r="C31" s="235">
        <v>0</v>
      </c>
      <c r="D31" s="235"/>
      <c r="E31" s="236">
        <f t="shared" si="25"/>
        <v>0</v>
      </c>
      <c r="F31" s="235"/>
      <c r="G31" s="235">
        <f>E31</f>
        <v>0</v>
      </c>
      <c r="H31" s="235">
        <f t="shared" ref="H31" si="26">F31</f>
        <v>0</v>
      </c>
      <c r="I31" s="235">
        <f t="shared" ref="I31" si="27">G31</f>
        <v>0</v>
      </c>
      <c r="J31" s="235">
        <f t="shared" ref="J31" si="28">H31</f>
        <v>0</v>
      </c>
      <c r="K31" s="235">
        <f t="shared" ref="K31" si="29">I31</f>
        <v>0</v>
      </c>
      <c r="L31" s="235">
        <f t="shared" ref="L31" si="30">J31</f>
        <v>0</v>
      </c>
      <c r="M31" s="235">
        <f t="shared" ref="M31" si="31">K31</f>
        <v>0</v>
      </c>
      <c r="N31" s="235">
        <f t="shared" ref="N31" si="32">L31</f>
        <v>0</v>
      </c>
      <c r="O31" s="235">
        <f t="shared" ref="O31" si="33">M31</f>
        <v>0</v>
      </c>
      <c r="P31" s="235">
        <f t="shared" ref="P31" si="34">N31</f>
        <v>0</v>
      </c>
      <c r="Q31" s="235">
        <f t="shared" ref="Q31" si="35">O31</f>
        <v>0</v>
      </c>
      <c r="R31" s="235">
        <f t="shared" ref="R31" si="36">P31</f>
        <v>0</v>
      </c>
      <c r="S31" s="235">
        <f t="shared" ref="H31:W38" si="37">R31</f>
        <v>0</v>
      </c>
      <c r="T31" s="235">
        <f t="shared" si="37"/>
        <v>0</v>
      </c>
      <c r="U31" s="235">
        <f t="shared" si="37"/>
        <v>0</v>
      </c>
      <c r="V31" s="235">
        <f t="shared" si="37"/>
        <v>0</v>
      </c>
      <c r="W31" s="235">
        <f t="shared" si="37"/>
        <v>0</v>
      </c>
      <c r="X31" s="235">
        <f t="shared" ref="X31:AM38" si="38">W31</f>
        <v>0</v>
      </c>
      <c r="Y31" s="235">
        <f t="shared" si="38"/>
        <v>0</v>
      </c>
      <c r="Z31" s="235">
        <f t="shared" si="38"/>
        <v>0</v>
      </c>
      <c r="AA31" s="235">
        <f t="shared" si="38"/>
        <v>0</v>
      </c>
      <c r="AB31" s="235">
        <f t="shared" si="38"/>
        <v>0</v>
      </c>
      <c r="AC31" s="235">
        <f t="shared" si="38"/>
        <v>0</v>
      </c>
      <c r="AD31" s="237">
        <f t="shared" si="38"/>
        <v>0</v>
      </c>
      <c r="AE31" s="235">
        <v>0</v>
      </c>
      <c r="AF31" s="235">
        <f t="shared" si="38"/>
        <v>0</v>
      </c>
      <c r="AG31" s="235">
        <f t="shared" si="38"/>
        <v>0</v>
      </c>
      <c r="AH31" s="235">
        <f t="shared" si="38"/>
        <v>0</v>
      </c>
      <c r="AI31" s="235">
        <f t="shared" si="38"/>
        <v>0</v>
      </c>
      <c r="AJ31" s="235">
        <f t="shared" si="38"/>
        <v>0</v>
      </c>
      <c r="AK31" s="235">
        <f t="shared" si="38"/>
        <v>0</v>
      </c>
      <c r="AL31" s="235">
        <f t="shared" si="38"/>
        <v>0</v>
      </c>
      <c r="AM31" s="235">
        <f t="shared" si="38"/>
        <v>0</v>
      </c>
      <c r="AN31" s="235">
        <f t="shared" ref="AN31:BC38" si="39">AM31</f>
        <v>0</v>
      </c>
      <c r="AO31" s="235">
        <f t="shared" si="39"/>
        <v>0</v>
      </c>
      <c r="AP31" s="237">
        <f t="shared" si="39"/>
        <v>0</v>
      </c>
      <c r="AQ31" s="235">
        <f t="shared" si="39"/>
        <v>0</v>
      </c>
      <c r="AR31" s="235">
        <f t="shared" si="39"/>
        <v>0</v>
      </c>
      <c r="AS31" s="235">
        <f t="shared" si="39"/>
        <v>0</v>
      </c>
      <c r="AT31" s="235">
        <f t="shared" si="39"/>
        <v>0</v>
      </c>
      <c r="AU31" s="235">
        <f t="shared" si="39"/>
        <v>0</v>
      </c>
      <c r="AV31" s="235">
        <f t="shared" si="39"/>
        <v>0</v>
      </c>
      <c r="AW31" s="235">
        <f t="shared" si="39"/>
        <v>0</v>
      </c>
      <c r="AX31" s="235">
        <f t="shared" si="39"/>
        <v>0</v>
      </c>
      <c r="AY31" s="235">
        <f t="shared" si="39"/>
        <v>0</v>
      </c>
      <c r="AZ31" s="235">
        <f t="shared" si="39"/>
        <v>0</v>
      </c>
      <c r="BA31" s="235">
        <f t="shared" si="39"/>
        <v>0</v>
      </c>
      <c r="BB31" s="237">
        <f t="shared" si="39"/>
        <v>0</v>
      </c>
      <c r="BC31" s="235">
        <f t="shared" si="39"/>
        <v>0</v>
      </c>
      <c r="BD31" s="235">
        <f t="shared" ref="BD31:BN38" si="40">BC31</f>
        <v>0</v>
      </c>
      <c r="BE31" s="235">
        <f t="shared" si="40"/>
        <v>0</v>
      </c>
      <c r="BF31" s="235">
        <f t="shared" si="40"/>
        <v>0</v>
      </c>
      <c r="BG31" s="235">
        <f t="shared" si="40"/>
        <v>0</v>
      </c>
      <c r="BH31" s="235">
        <f t="shared" si="40"/>
        <v>0</v>
      </c>
      <c r="BI31" s="235">
        <f t="shared" si="40"/>
        <v>0</v>
      </c>
      <c r="BJ31" s="235">
        <f t="shared" si="40"/>
        <v>0</v>
      </c>
      <c r="BK31" s="235">
        <f t="shared" si="40"/>
        <v>0</v>
      </c>
      <c r="BL31" s="235">
        <f t="shared" si="40"/>
        <v>0</v>
      </c>
      <c r="BM31" s="235">
        <f t="shared" si="40"/>
        <v>0</v>
      </c>
      <c r="BN31" s="237">
        <f t="shared" si="40"/>
        <v>0</v>
      </c>
      <c r="BO31" s="227" t="s">
        <v>340</v>
      </c>
    </row>
    <row r="32" spans="1:67" s="229" customFormat="1" ht="12.75">
      <c r="A32" s="173"/>
      <c r="B32" s="229" t="s">
        <v>14</v>
      </c>
      <c r="C32" s="235">
        <v>0</v>
      </c>
      <c r="D32" s="235"/>
      <c r="E32" s="236">
        <f t="shared" si="25"/>
        <v>0</v>
      </c>
      <c r="F32" s="235"/>
      <c r="G32" s="235">
        <f>E32</f>
        <v>0</v>
      </c>
      <c r="H32" s="235">
        <f>G32</f>
        <v>0</v>
      </c>
      <c r="I32" s="235">
        <f t="shared" si="37"/>
        <v>0</v>
      </c>
      <c r="J32" s="235">
        <f t="shared" si="37"/>
        <v>0</v>
      </c>
      <c r="K32" s="235">
        <f t="shared" si="37"/>
        <v>0</v>
      </c>
      <c r="L32" s="235">
        <f t="shared" si="37"/>
        <v>0</v>
      </c>
      <c r="M32" s="235">
        <f t="shared" si="37"/>
        <v>0</v>
      </c>
      <c r="N32" s="235">
        <f t="shared" si="37"/>
        <v>0</v>
      </c>
      <c r="O32" s="235">
        <f t="shared" si="37"/>
        <v>0</v>
      </c>
      <c r="P32" s="235">
        <f t="shared" si="37"/>
        <v>0</v>
      </c>
      <c r="Q32" s="235">
        <f t="shared" si="37"/>
        <v>0</v>
      </c>
      <c r="R32" s="237">
        <f>SUM(G32:Q32)</f>
        <v>0</v>
      </c>
      <c r="S32" s="235">
        <f t="shared" si="37"/>
        <v>0</v>
      </c>
      <c r="T32" s="235">
        <f t="shared" si="37"/>
        <v>0</v>
      </c>
      <c r="U32" s="235">
        <f t="shared" si="37"/>
        <v>0</v>
      </c>
      <c r="V32" s="235">
        <f t="shared" si="37"/>
        <v>0</v>
      </c>
      <c r="W32" s="235">
        <f t="shared" si="37"/>
        <v>0</v>
      </c>
      <c r="X32" s="235">
        <f t="shared" si="38"/>
        <v>0</v>
      </c>
      <c r="Y32" s="235">
        <f t="shared" si="38"/>
        <v>0</v>
      </c>
      <c r="Z32" s="235">
        <f t="shared" si="38"/>
        <v>0</v>
      </c>
      <c r="AA32" s="235">
        <f t="shared" si="38"/>
        <v>0</v>
      </c>
      <c r="AB32" s="235">
        <f t="shared" si="38"/>
        <v>0</v>
      </c>
      <c r="AC32" s="235">
        <f t="shared" si="38"/>
        <v>0</v>
      </c>
      <c r="AD32" s="237">
        <f t="shared" si="38"/>
        <v>0</v>
      </c>
      <c r="AE32" s="235">
        <f t="shared" si="38"/>
        <v>0</v>
      </c>
      <c r="AF32" s="235">
        <f t="shared" si="38"/>
        <v>0</v>
      </c>
      <c r="AG32" s="235">
        <f t="shared" si="38"/>
        <v>0</v>
      </c>
      <c r="AH32" s="235">
        <f t="shared" si="38"/>
        <v>0</v>
      </c>
      <c r="AI32" s="235">
        <f t="shared" si="38"/>
        <v>0</v>
      </c>
      <c r="AJ32" s="235">
        <f t="shared" si="38"/>
        <v>0</v>
      </c>
      <c r="AK32" s="235">
        <f t="shared" si="38"/>
        <v>0</v>
      </c>
      <c r="AL32" s="235">
        <f t="shared" si="38"/>
        <v>0</v>
      </c>
      <c r="AM32" s="235">
        <f t="shared" si="38"/>
        <v>0</v>
      </c>
      <c r="AN32" s="235">
        <f t="shared" si="39"/>
        <v>0</v>
      </c>
      <c r="AO32" s="235">
        <f t="shared" si="39"/>
        <v>0</v>
      </c>
      <c r="AP32" s="237">
        <f t="shared" si="39"/>
        <v>0</v>
      </c>
      <c r="AQ32" s="235">
        <f t="shared" si="39"/>
        <v>0</v>
      </c>
      <c r="AR32" s="235">
        <f t="shared" si="39"/>
        <v>0</v>
      </c>
      <c r="AS32" s="235">
        <f t="shared" si="39"/>
        <v>0</v>
      </c>
      <c r="AT32" s="235">
        <f t="shared" si="39"/>
        <v>0</v>
      </c>
      <c r="AU32" s="235">
        <f t="shared" si="39"/>
        <v>0</v>
      </c>
      <c r="AV32" s="235">
        <f t="shared" si="39"/>
        <v>0</v>
      </c>
      <c r="AW32" s="235">
        <f t="shared" si="39"/>
        <v>0</v>
      </c>
      <c r="AX32" s="235">
        <f t="shared" si="39"/>
        <v>0</v>
      </c>
      <c r="AY32" s="235">
        <f t="shared" si="39"/>
        <v>0</v>
      </c>
      <c r="AZ32" s="235">
        <f t="shared" si="39"/>
        <v>0</v>
      </c>
      <c r="BA32" s="235">
        <f t="shared" si="39"/>
        <v>0</v>
      </c>
      <c r="BB32" s="237">
        <f t="shared" si="39"/>
        <v>0</v>
      </c>
      <c r="BC32" s="235">
        <f t="shared" si="39"/>
        <v>0</v>
      </c>
      <c r="BD32" s="235">
        <f t="shared" si="40"/>
        <v>0</v>
      </c>
      <c r="BE32" s="235">
        <f t="shared" si="40"/>
        <v>0</v>
      </c>
      <c r="BF32" s="235">
        <f t="shared" si="40"/>
        <v>0</v>
      </c>
      <c r="BG32" s="235">
        <f t="shared" si="40"/>
        <v>0</v>
      </c>
      <c r="BH32" s="235">
        <f t="shared" si="40"/>
        <v>0</v>
      </c>
      <c r="BI32" s="235">
        <f t="shared" si="40"/>
        <v>0</v>
      </c>
      <c r="BJ32" s="235">
        <f t="shared" si="40"/>
        <v>0</v>
      </c>
      <c r="BK32" s="235">
        <f t="shared" si="40"/>
        <v>0</v>
      </c>
      <c r="BL32" s="235">
        <f t="shared" si="40"/>
        <v>0</v>
      </c>
      <c r="BM32" s="235">
        <f t="shared" si="40"/>
        <v>0</v>
      </c>
      <c r="BN32" s="237">
        <f t="shared" si="40"/>
        <v>0</v>
      </c>
      <c r="BO32" s="227" t="s">
        <v>340</v>
      </c>
    </row>
    <row r="33" spans="1:67" s="229" customFormat="1" ht="12.75">
      <c r="A33" s="173"/>
      <c r="B33" s="229" t="s">
        <v>157</v>
      </c>
      <c r="C33" s="235">
        <v>0</v>
      </c>
      <c r="D33" s="235"/>
      <c r="E33" s="236">
        <f t="shared" si="25"/>
        <v>0</v>
      </c>
      <c r="F33" s="235"/>
      <c r="G33" s="235">
        <f t="shared" ref="G33:G38" si="41">E33</f>
        <v>0</v>
      </c>
      <c r="H33" s="235">
        <f t="shared" si="37"/>
        <v>0</v>
      </c>
      <c r="I33" s="235">
        <f t="shared" si="37"/>
        <v>0</v>
      </c>
      <c r="J33" s="235">
        <f t="shared" si="37"/>
        <v>0</v>
      </c>
      <c r="K33" s="235">
        <f t="shared" si="37"/>
        <v>0</v>
      </c>
      <c r="L33" s="235">
        <f t="shared" si="37"/>
        <v>0</v>
      </c>
      <c r="M33" s="235">
        <f t="shared" si="37"/>
        <v>0</v>
      </c>
      <c r="N33" s="235">
        <f t="shared" si="37"/>
        <v>0</v>
      </c>
      <c r="O33" s="235">
        <f t="shared" si="37"/>
        <v>0</v>
      </c>
      <c r="P33" s="235">
        <f t="shared" si="37"/>
        <v>0</v>
      </c>
      <c r="Q33" s="235">
        <f t="shared" si="37"/>
        <v>0</v>
      </c>
      <c r="R33" s="237">
        <f t="shared" si="37"/>
        <v>0</v>
      </c>
      <c r="S33" s="235">
        <f t="shared" si="37"/>
        <v>0</v>
      </c>
      <c r="T33" s="235">
        <f t="shared" si="37"/>
        <v>0</v>
      </c>
      <c r="U33" s="235">
        <f t="shared" si="37"/>
        <v>0</v>
      </c>
      <c r="V33" s="235">
        <f t="shared" si="37"/>
        <v>0</v>
      </c>
      <c r="W33" s="235">
        <f t="shared" si="37"/>
        <v>0</v>
      </c>
      <c r="X33" s="235">
        <f t="shared" si="38"/>
        <v>0</v>
      </c>
      <c r="Y33" s="235">
        <f t="shared" si="38"/>
        <v>0</v>
      </c>
      <c r="Z33" s="235">
        <f t="shared" si="38"/>
        <v>0</v>
      </c>
      <c r="AA33" s="235">
        <f t="shared" si="38"/>
        <v>0</v>
      </c>
      <c r="AB33" s="235">
        <f t="shared" si="38"/>
        <v>0</v>
      </c>
      <c r="AC33" s="235">
        <f t="shared" si="38"/>
        <v>0</v>
      </c>
      <c r="AD33" s="237">
        <f t="shared" si="38"/>
        <v>0</v>
      </c>
      <c r="AE33" s="235">
        <f t="shared" si="38"/>
        <v>0</v>
      </c>
      <c r="AF33" s="235">
        <f t="shared" si="38"/>
        <v>0</v>
      </c>
      <c r="AG33" s="235">
        <f t="shared" si="38"/>
        <v>0</v>
      </c>
      <c r="AH33" s="235">
        <f t="shared" si="38"/>
        <v>0</v>
      </c>
      <c r="AI33" s="235">
        <f t="shared" si="38"/>
        <v>0</v>
      </c>
      <c r="AJ33" s="235">
        <f t="shared" si="38"/>
        <v>0</v>
      </c>
      <c r="AK33" s="235">
        <f t="shared" si="38"/>
        <v>0</v>
      </c>
      <c r="AL33" s="235">
        <f t="shared" si="38"/>
        <v>0</v>
      </c>
      <c r="AM33" s="235">
        <f t="shared" si="38"/>
        <v>0</v>
      </c>
      <c r="AN33" s="235">
        <f t="shared" si="39"/>
        <v>0</v>
      </c>
      <c r="AO33" s="235">
        <f t="shared" si="39"/>
        <v>0</v>
      </c>
      <c r="AP33" s="237">
        <f t="shared" si="39"/>
        <v>0</v>
      </c>
      <c r="AQ33" s="235">
        <f t="shared" si="39"/>
        <v>0</v>
      </c>
      <c r="AR33" s="235">
        <f t="shared" si="39"/>
        <v>0</v>
      </c>
      <c r="AS33" s="235">
        <f t="shared" si="39"/>
        <v>0</v>
      </c>
      <c r="AT33" s="235">
        <f t="shared" si="39"/>
        <v>0</v>
      </c>
      <c r="AU33" s="235">
        <f t="shared" si="39"/>
        <v>0</v>
      </c>
      <c r="AV33" s="235">
        <f t="shared" si="39"/>
        <v>0</v>
      </c>
      <c r="AW33" s="235">
        <f t="shared" si="39"/>
        <v>0</v>
      </c>
      <c r="AX33" s="235">
        <f t="shared" si="39"/>
        <v>0</v>
      </c>
      <c r="AY33" s="235">
        <f t="shared" si="39"/>
        <v>0</v>
      </c>
      <c r="AZ33" s="235">
        <f t="shared" si="39"/>
        <v>0</v>
      </c>
      <c r="BA33" s="235">
        <f t="shared" si="39"/>
        <v>0</v>
      </c>
      <c r="BB33" s="237">
        <f t="shared" si="39"/>
        <v>0</v>
      </c>
      <c r="BC33" s="235">
        <f t="shared" si="39"/>
        <v>0</v>
      </c>
      <c r="BD33" s="235">
        <f t="shared" si="40"/>
        <v>0</v>
      </c>
      <c r="BE33" s="235">
        <f t="shared" si="40"/>
        <v>0</v>
      </c>
      <c r="BF33" s="235">
        <f t="shared" si="40"/>
        <v>0</v>
      </c>
      <c r="BG33" s="235">
        <f t="shared" si="40"/>
        <v>0</v>
      </c>
      <c r="BH33" s="235">
        <f t="shared" si="40"/>
        <v>0</v>
      </c>
      <c r="BI33" s="235">
        <f t="shared" si="40"/>
        <v>0</v>
      </c>
      <c r="BJ33" s="235">
        <f t="shared" si="40"/>
        <v>0</v>
      </c>
      <c r="BK33" s="235">
        <f t="shared" si="40"/>
        <v>0</v>
      </c>
      <c r="BL33" s="235">
        <f t="shared" si="40"/>
        <v>0</v>
      </c>
      <c r="BM33" s="235">
        <f t="shared" si="40"/>
        <v>0</v>
      </c>
      <c r="BN33" s="237">
        <f t="shared" si="40"/>
        <v>0</v>
      </c>
      <c r="BO33" s="227" t="s">
        <v>340</v>
      </c>
    </row>
    <row r="34" spans="1:67" s="229" customFormat="1" ht="12.75">
      <c r="A34" s="173"/>
      <c r="B34" s="229" t="s">
        <v>158</v>
      </c>
      <c r="C34" s="235">
        <v>0</v>
      </c>
      <c r="D34" s="235"/>
      <c r="E34" s="236">
        <f t="shared" si="25"/>
        <v>0</v>
      </c>
      <c r="F34" s="235"/>
      <c r="G34" s="235">
        <f t="shared" si="41"/>
        <v>0</v>
      </c>
      <c r="H34" s="235">
        <f t="shared" si="37"/>
        <v>0</v>
      </c>
      <c r="I34" s="235">
        <f t="shared" si="37"/>
        <v>0</v>
      </c>
      <c r="J34" s="235">
        <f t="shared" si="37"/>
        <v>0</v>
      </c>
      <c r="K34" s="235">
        <f t="shared" si="37"/>
        <v>0</v>
      </c>
      <c r="L34" s="235">
        <f t="shared" si="37"/>
        <v>0</v>
      </c>
      <c r="M34" s="235">
        <f t="shared" si="37"/>
        <v>0</v>
      </c>
      <c r="N34" s="235">
        <f t="shared" si="37"/>
        <v>0</v>
      </c>
      <c r="O34" s="235">
        <f t="shared" si="37"/>
        <v>0</v>
      </c>
      <c r="P34" s="235">
        <f t="shared" si="37"/>
        <v>0</v>
      </c>
      <c r="Q34" s="235">
        <f t="shared" si="37"/>
        <v>0</v>
      </c>
      <c r="R34" s="237">
        <f t="shared" si="37"/>
        <v>0</v>
      </c>
      <c r="S34" s="235">
        <f t="shared" si="37"/>
        <v>0</v>
      </c>
      <c r="T34" s="235">
        <f t="shared" si="37"/>
        <v>0</v>
      </c>
      <c r="U34" s="235">
        <f t="shared" si="37"/>
        <v>0</v>
      </c>
      <c r="V34" s="235">
        <f t="shared" si="37"/>
        <v>0</v>
      </c>
      <c r="W34" s="235">
        <f t="shared" si="37"/>
        <v>0</v>
      </c>
      <c r="X34" s="235">
        <f t="shared" si="38"/>
        <v>0</v>
      </c>
      <c r="Y34" s="235">
        <f t="shared" si="38"/>
        <v>0</v>
      </c>
      <c r="Z34" s="235">
        <f t="shared" si="38"/>
        <v>0</v>
      </c>
      <c r="AA34" s="235">
        <f t="shared" si="38"/>
        <v>0</v>
      </c>
      <c r="AB34" s="235">
        <f t="shared" si="38"/>
        <v>0</v>
      </c>
      <c r="AC34" s="235">
        <f t="shared" si="38"/>
        <v>0</v>
      </c>
      <c r="AD34" s="237">
        <f t="shared" si="38"/>
        <v>0</v>
      </c>
      <c r="AE34" s="235">
        <f t="shared" si="38"/>
        <v>0</v>
      </c>
      <c r="AF34" s="235">
        <f t="shared" si="38"/>
        <v>0</v>
      </c>
      <c r="AG34" s="235">
        <f t="shared" si="38"/>
        <v>0</v>
      </c>
      <c r="AH34" s="235">
        <f t="shared" si="38"/>
        <v>0</v>
      </c>
      <c r="AI34" s="235">
        <f t="shared" si="38"/>
        <v>0</v>
      </c>
      <c r="AJ34" s="235">
        <f t="shared" si="38"/>
        <v>0</v>
      </c>
      <c r="AK34" s="235">
        <f t="shared" si="38"/>
        <v>0</v>
      </c>
      <c r="AL34" s="235">
        <f t="shared" si="38"/>
        <v>0</v>
      </c>
      <c r="AM34" s="235">
        <f t="shared" si="38"/>
        <v>0</v>
      </c>
      <c r="AN34" s="235">
        <f t="shared" si="39"/>
        <v>0</v>
      </c>
      <c r="AO34" s="235">
        <f t="shared" si="39"/>
        <v>0</v>
      </c>
      <c r="AP34" s="237">
        <f t="shared" si="39"/>
        <v>0</v>
      </c>
      <c r="AQ34" s="235">
        <f t="shared" si="39"/>
        <v>0</v>
      </c>
      <c r="AR34" s="235">
        <f t="shared" si="39"/>
        <v>0</v>
      </c>
      <c r="AS34" s="235">
        <f t="shared" si="39"/>
        <v>0</v>
      </c>
      <c r="AT34" s="235">
        <f t="shared" si="39"/>
        <v>0</v>
      </c>
      <c r="AU34" s="235">
        <f t="shared" si="39"/>
        <v>0</v>
      </c>
      <c r="AV34" s="235">
        <f t="shared" si="39"/>
        <v>0</v>
      </c>
      <c r="AW34" s="235">
        <f t="shared" si="39"/>
        <v>0</v>
      </c>
      <c r="AX34" s="235">
        <f t="shared" si="39"/>
        <v>0</v>
      </c>
      <c r="AY34" s="235">
        <f t="shared" si="39"/>
        <v>0</v>
      </c>
      <c r="AZ34" s="235">
        <f t="shared" si="39"/>
        <v>0</v>
      </c>
      <c r="BA34" s="235">
        <f t="shared" si="39"/>
        <v>0</v>
      </c>
      <c r="BB34" s="237">
        <f t="shared" si="39"/>
        <v>0</v>
      </c>
      <c r="BC34" s="235">
        <f t="shared" si="39"/>
        <v>0</v>
      </c>
      <c r="BD34" s="235">
        <f t="shared" si="40"/>
        <v>0</v>
      </c>
      <c r="BE34" s="235">
        <f t="shared" si="40"/>
        <v>0</v>
      </c>
      <c r="BF34" s="235">
        <f t="shared" si="40"/>
        <v>0</v>
      </c>
      <c r="BG34" s="235">
        <f t="shared" si="40"/>
        <v>0</v>
      </c>
      <c r="BH34" s="235">
        <f t="shared" si="40"/>
        <v>0</v>
      </c>
      <c r="BI34" s="235">
        <f t="shared" si="40"/>
        <v>0</v>
      </c>
      <c r="BJ34" s="235">
        <f t="shared" si="40"/>
        <v>0</v>
      </c>
      <c r="BK34" s="235">
        <f t="shared" si="40"/>
        <v>0</v>
      </c>
      <c r="BL34" s="235">
        <f t="shared" si="40"/>
        <v>0</v>
      </c>
      <c r="BM34" s="235">
        <f t="shared" si="40"/>
        <v>0</v>
      </c>
      <c r="BN34" s="237">
        <f t="shared" si="40"/>
        <v>0</v>
      </c>
      <c r="BO34" s="227" t="s">
        <v>340</v>
      </c>
    </row>
    <row r="35" spans="1:67" s="229" customFormat="1" ht="12.75">
      <c r="A35" s="173"/>
      <c r="B35" s="229" t="s">
        <v>190</v>
      </c>
      <c r="C35" s="235">
        <v>0</v>
      </c>
      <c r="D35" s="235"/>
      <c r="E35" s="236">
        <f t="shared" si="25"/>
        <v>0</v>
      </c>
      <c r="F35" s="235"/>
      <c r="G35" s="235">
        <f t="shared" si="41"/>
        <v>0</v>
      </c>
      <c r="H35" s="235">
        <f t="shared" si="37"/>
        <v>0</v>
      </c>
      <c r="I35" s="235">
        <f t="shared" si="37"/>
        <v>0</v>
      </c>
      <c r="J35" s="235">
        <f t="shared" si="37"/>
        <v>0</v>
      </c>
      <c r="K35" s="235">
        <f t="shared" si="37"/>
        <v>0</v>
      </c>
      <c r="L35" s="235">
        <f t="shared" si="37"/>
        <v>0</v>
      </c>
      <c r="M35" s="235">
        <f t="shared" si="37"/>
        <v>0</v>
      </c>
      <c r="N35" s="235">
        <f t="shared" si="37"/>
        <v>0</v>
      </c>
      <c r="O35" s="235">
        <f t="shared" si="37"/>
        <v>0</v>
      </c>
      <c r="P35" s="235">
        <f t="shared" si="37"/>
        <v>0</v>
      </c>
      <c r="Q35" s="235">
        <f t="shared" si="37"/>
        <v>0</v>
      </c>
      <c r="R35" s="237">
        <f t="shared" si="37"/>
        <v>0</v>
      </c>
      <c r="S35" s="235">
        <f t="shared" si="37"/>
        <v>0</v>
      </c>
      <c r="T35" s="235">
        <f t="shared" si="37"/>
        <v>0</v>
      </c>
      <c r="U35" s="235">
        <f t="shared" si="37"/>
        <v>0</v>
      </c>
      <c r="V35" s="235">
        <f t="shared" si="37"/>
        <v>0</v>
      </c>
      <c r="W35" s="235">
        <f t="shared" si="37"/>
        <v>0</v>
      </c>
      <c r="X35" s="235">
        <f t="shared" si="38"/>
        <v>0</v>
      </c>
      <c r="Y35" s="235">
        <f t="shared" si="38"/>
        <v>0</v>
      </c>
      <c r="Z35" s="235">
        <f t="shared" si="38"/>
        <v>0</v>
      </c>
      <c r="AA35" s="235">
        <f t="shared" si="38"/>
        <v>0</v>
      </c>
      <c r="AB35" s="235">
        <f t="shared" si="38"/>
        <v>0</v>
      </c>
      <c r="AC35" s="235">
        <f t="shared" si="38"/>
        <v>0</v>
      </c>
      <c r="AD35" s="237">
        <f t="shared" si="38"/>
        <v>0</v>
      </c>
      <c r="AE35" s="235">
        <f t="shared" si="38"/>
        <v>0</v>
      </c>
      <c r="AF35" s="235">
        <f t="shared" si="38"/>
        <v>0</v>
      </c>
      <c r="AG35" s="235">
        <f t="shared" si="38"/>
        <v>0</v>
      </c>
      <c r="AH35" s="235">
        <f t="shared" si="38"/>
        <v>0</v>
      </c>
      <c r="AI35" s="235">
        <f t="shared" si="38"/>
        <v>0</v>
      </c>
      <c r="AJ35" s="235">
        <f t="shared" si="38"/>
        <v>0</v>
      </c>
      <c r="AK35" s="235">
        <f t="shared" si="38"/>
        <v>0</v>
      </c>
      <c r="AL35" s="235">
        <f t="shared" si="38"/>
        <v>0</v>
      </c>
      <c r="AM35" s="235">
        <f t="shared" si="38"/>
        <v>0</v>
      </c>
      <c r="AN35" s="235">
        <f t="shared" si="39"/>
        <v>0</v>
      </c>
      <c r="AO35" s="235">
        <f t="shared" si="39"/>
        <v>0</v>
      </c>
      <c r="AP35" s="237">
        <f t="shared" si="39"/>
        <v>0</v>
      </c>
      <c r="AQ35" s="235">
        <f t="shared" si="39"/>
        <v>0</v>
      </c>
      <c r="AR35" s="235">
        <f t="shared" si="39"/>
        <v>0</v>
      </c>
      <c r="AS35" s="235">
        <f t="shared" si="39"/>
        <v>0</v>
      </c>
      <c r="AT35" s="235">
        <f t="shared" si="39"/>
        <v>0</v>
      </c>
      <c r="AU35" s="235">
        <f t="shared" si="39"/>
        <v>0</v>
      </c>
      <c r="AV35" s="235">
        <f t="shared" si="39"/>
        <v>0</v>
      </c>
      <c r="AW35" s="235">
        <f t="shared" si="39"/>
        <v>0</v>
      </c>
      <c r="AX35" s="235">
        <f t="shared" si="39"/>
        <v>0</v>
      </c>
      <c r="AY35" s="235">
        <f t="shared" si="39"/>
        <v>0</v>
      </c>
      <c r="AZ35" s="235">
        <f t="shared" si="39"/>
        <v>0</v>
      </c>
      <c r="BA35" s="235">
        <f t="shared" si="39"/>
        <v>0</v>
      </c>
      <c r="BB35" s="237">
        <f t="shared" si="39"/>
        <v>0</v>
      </c>
      <c r="BC35" s="235">
        <f t="shared" si="39"/>
        <v>0</v>
      </c>
      <c r="BD35" s="235">
        <f t="shared" si="40"/>
        <v>0</v>
      </c>
      <c r="BE35" s="235">
        <f t="shared" si="40"/>
        <v>0</v>
      </c>
      <c r="BF35" s="235">
        <f t="shared" si="40"/>
        <v>0</v>
      </c>
      <c r="BG35" s="235">
        <f t="shared" si="40"/>
        <v>0</v>
      </c>
      <c r="BH35" s="235">
        <f t="shared" si="40"/>
        <v>0</v>
      </c>
      <c r="BI35" s="235">
        <f t="shared" si="40"/>
        <v>0</v>
      </c>
      <c r="BJ35" s="235">
        <f t="shared" si="40"/>
        <v>0</v>
      </c>
      <c r="BK35" s="235">
        <f t="shared" si="40"/>
        <v>0</v>
      </c>
      <c r="BL35" s="235">
        <f t="shared" si="40"/>
        <v>0</v>
      </c>
      <c r="BM35" s="235">
        <f t="shared" si="40"/>
        <v>0</v>
      </c>
      <c r="BN35" s="237">
        <f t="shared" si="40"/>
        <v>0</v>
      </c>
      <c r="BO35" s="227" t="s">
        <v>340</v>
      </c>
    </row>
    <row r="36" spans="1:67" s="229" customFormat="1" ht="12.75">
      <c r="A36" s="173"/>
      <c r="B36" s="229" t="s">
        <v>349</v>
      </c>
      <c r="C36" s="235">
        <v>0</v>
      </c>
      <c r="D36" s="235"/>
      <c r="E36" s="236">
        <f t="shared" si="25"/>
        <v>0</v>
      </c>
      <c r="F36" s="235"/>
      <c r="G36" s="235">
        <f t="shared" si="41"/>
        <v>0</v>
      </c>
      <c r="H36" s="235">
        <f t="shared" si="37"/>
        <v>0</v>
      </c>
      <c r="I36" s="235">
        <f t="shared" si="37"/>
        <v>0</v>
      </c>
      <c r="J36" s="235">
        <f t="shared" si="37"/>
        <v>0</v>
      </c>
      <c r="K36" s="235">
        <f t="shared" si="37"/>
        <v>0</v>
      </c>
      <c r="L36" s="235">
        <f t="shared" si="37"/>
        <v>0</v>
      </c>
      <c r="M36" s="235">
        <f t="shared" si="37"/>
        <v>0</v>
      </c>
      <c r="N36" s="235">
        <f t="shared" si="37"/>
        <v>0</v>
      </c>
      <c r="O36" s="235">
        <f t="shared" si="37"/>
        <v>0</v>
      </c>
      <c r="P36" s="235">
        <f t="shared" si="37"/>
        <v>0</v>
      </c>
      <c r="Q36" s="235">
        <f t="shared" si="37"/>
        <v>0</v>
      </c>
      <c r="R36" s="237">
        <f t="shared" si="37"/>
        <v>0</v>
      </c>
      <c r="S36" s="235">
        <f t="shared" si="37"/>
        <v>0</v>
      </c>
      <c r="T36" s="235">
        <f t="shared" si="37"/>
        <v>0</v>
      </c>
      <c r="U36" s="235">
        <f t="shared" si="37"/>
        <v>0</v>
      </c>
      <c r="V36" s="235">
        <f t="shared" si="37"/>
        <v>0</v>
      </c>
      <c r="W36" s="235">
        <f t="shared" si="37"/>
        <v>0</v>
      </c>
      <c r="X36" s="235">
        <f t="shared" si="38"/>
        <v>0</v>
      </c>
      <c r="Y36" s="235">
        <f t="shared" si="38"/>
        <v>0</v>
      </c>
      <c r="Z36" s="235">
        <f t="shared" si="38"/>
        <v>0</v>
      </c>
      <c r="AA36" s="235">
        <f t="shared" si="38"/>
        <v>0</v>
      </c>
      <c r="AB36" s="235">
        <f t="shared" si="38"/>
        <v>0</v>
      </c>
      <c r="AC36" s="235">
        <f t="shared" si="38"/>
        <v>0</v>
      </c>
      <c r="AD36" s="237">
        <f t="shared" si="38"/>
        <v>0</v>
      </c>
      <c r="AE36" s="235">
        <f t="shared" si="38"/>
        <v>0</v>
      </c>
      <c r="AF36" s="235">
        <f t="shared" si="38"/>
        <v>0</v>
      </c>
      <c r="AG36" s="235">
        <f t="shared" si="38"/>
        <v>0</v>
      </c>
      <c r="AH36" s="235">
        <f t="shared" si="38"/>
        <v>0</v>
      </c>
      <c r="AI36" s="235">
        <f t="shared" si="38"/>
        <v>0</v>
      </c>
      <c r="AJ36" s="235">
        <f t="shared" si="38"/>
        <v>0</v>
      </c>
      <c r="AK36" s="235">
        <f t="shared" si="38"/>
        <v>0</v>
      </c>
      <c r="AL36" s="235">
        <f t="shared" si="38"/>
        <v>0</v>
      </c>
      <c r="AM36" s="235">
        <f t="shared" si="38"/>
        <v>0</v>
      </c>
      <c r="AN36" s="235">
        <f t="shared" si="39"/>
        <v>0</v>
      </c>
      <c r="AO36" s="235">
        <f t="shared" si="39"/>
        <v>0</v>
      </c>
      <c r="AP36" s="237">
        <f t="shared" si="39"/>
        <v>0</v>
      </c>
      <c r="AQ36" s="235">
        <f t="shared" si="39"/>
        <v>0</v>
      </c>
      <c r="AR36" s="235">
        <f t="shared" si="39"/>
        <v>0</v>
      </c>
      <c r="AS36" s="235">
        <f t="shared" si="39"/>
        <v>0</v>
      </c>
      <c r="AT36" s="235">
        <f t="shared" si="39"/>
        <v>0</v>
      </c>
      <c r="AU36" s="235">
        <f t="shared" si="39"/>
        <v>0</v>
      </c>
      <c r="AV36" s="235">
        <f t="shared" si="39"/>
        <v>0</v>
      </c>
      <c r="AW36" s="235">
        <f t="shared" si="39"/>
        <v>0</v>
      </c>
      <c r="AX36" s="235">
        <f t="shared" si="39"/>
        <v>0</v>
      </c>
      <c r="AY36" s="235">
        <f t="shared" si="39"/>
        <v>0</v>
      </c>
      <c r="AZ36" s="235">
        <f t="shared" si="39"/>
        <v>0</v>
      </c>
      <c r="BA36" s="235">
        <f t="shared" si="39"/>
        <v>0</v>
      </c>
      <c r="BB36" s="237">
        <f t="shared" si="39"/>
        <v>0</v>
      </c>
      <c r="BC36" s="235">
        <f t="shared" si="39"/>
        <v>0</v>
      </c>
      <c r="BD36" s="235">
        <f t="shared" si="40"/>
        <v>0</v>
      </c>
      <c r="BE36" s="235">
        <f t="shared" si="40"/>
        <v>0</v>
      </c>
      <c r="BF36" s="235">
        <f t="shared" si="40"/>
        <v>0</v>
      </c>
      <c r="BG36" s="235">
        <f t="shared" si="40"/>
        <v>0</v>
      </c>
      <c r="BH36" s="235">
        <f t="shared" si="40"/>
        <v>0</v>
      </c>
      <c r="BI36" s="235">
        <f t="shared" si="40"/>
        <v>0</v>
      </c>
      <c r="BJ36" s="235">
        <f t="shared" si="40"/>
        <v>0</v>
      </c>
      <c r="BK36" s="235">
        <f t="shared" si="40"/>
        <v>0</v>
      </c>
      <c r="BL36" s="235">
        <f t="shared" si="40"/>
        <v>0</v>
      </c>
      <c r="BM36" s="235">
        <f t="shared" si="40"/>
        <v>0</v>
      </c>
      <c r="BN36" s="237">
        <f t="shared" si="40"/>
        <v>0</v>
      </c>
      <c r="BO36" s="227" t="s">
        <v>340</v>
      </c>
    </row>
    <row r="37" spans="1:67" s="229" customFormat="1" ht="12.75">
      <c r="A37" s="173"/>
      <c r="B37" s="229" t="s">
        <v>366</v>
      </c>
      <c r="C37" s="235">
        <v>0</v>
      </c>
      <c r="D37" s="235"/>
      <c r="E37" s="236">
        <f t="shared" si="25"/>
        <v>0</v>
      </c>
      <c r="F37" s="235"/>
      <c r="G37" s="235">
        <f t="shared" si="41"/>
        <v>0</v>
      </c>
      <c r="H37" s="235">
        <f t="shared" si="37"/>
        <v>0</v>
      </c>
      <c r="I37" s="235">
        <f t="shared" si="37"/>
        <v>0</v>
      </c>
      <c r="J37" s="235">
        <f t="shared" si="37"/>
        <v>0</v>
      </c>
      <c r="K37" s="235">
        <f t="shared" si="37"/>
        <v>0</v>
      </c>
      <c r="L37" s="235">
        <f t="shared" si="37"/>
        <v>0</v>
      </c>
      <c r="M37" s="235">
        <f t="shared" si="37"/>
        <v>0</v>
      </c>
      <c r="N37" s="235">
        <f t="shared" si="37"/>
        <v>0</v>
      </c>
      <c r="O37" s="235">
        <f t="shared" si="37"/>
        <v>0</v>
      </c>
      <c r="P37" s="235">
        <f t="shared" si="37"/>
        <v>0</v>
      </c>
      <c r="Q37" s="235">
        <f t="shared" si="37"/>
        <v>0</v>
      </c>
      <c r="R37" s="237">
        <f t="shared" si="37"/>
        <v>0</v>
      </c>
      <c r="S37" s="235">
        <f t="shared" si="37"/>
        <v>0</v>
      </c>
      <c r="T37" s="235">
        <f t="shared" si="37"/>
        <v>0</v>
      </c>
      <c r="U37" s="235">
        <f t="shared" si="37"/>
        <v>0</v>
      </c>
      <c r="V37" s="235">
        <f t="shared" si="37"/>
        <v>0</v>
      </c>
      <c r="W37" s="235">
        <f t="shared" si="37"/>
        <v>0</v>
      </c>
      <c r="X37" s="235">
        <f t="shared" si="38"/>
        <v>0</v>
      </c>
      <c r="Y37" s="235">
        <f t="shared" si="38"/>
        <v>0</v>
      </c>
      <c r="Z37" s="235">
        <f t="shared" si="38"/>
        <v>0</v>
      </c>
      <c r="AA37" s="235">
        <f t="shared" si="38"/>
        <v>0</v>
      </c>
      <c r="AB37" s="235">
        <f t="shared" si="38"/>
        <v>0</v>
      </c>
      <c r="AC37" s="235">
        <f t="shared" si="38"/>
        <v>0</v>
      </c>
      <c r="AD37" s="237">
        <f t="shared" si="38"/>
        <v>0</v>
      </c>
      <c r="AE37" s="235">
        <f t="shared" si="38"/>
        <v>0</v>
      </c>
      <c r="AF37" s="235">
        <f t="shared" si="38"/>
        <v>0</v>
      </c>
      <c r="AG37" s="235">
        <f t="shared" si="38"/>
        <v>0</v>
      </c>
      <c r="AH37" s="235">
        <f t="shared" si="38"/>
        <v>0</v>
      </c>
      <c r="AI37" s="235">
        <f t="shared" si="38"/>
        <v>0</v>
      </c>
      <c r="AJ37" s="235">
        <f t="shared" si="38"/>
        <v>0</v>
      </c>
      <c r="AK37" s="235">
        <f t="shared" si="38"/>
        <v>0</v>
      </c>
      <c r="AL37" s="235">
        <f t="shared" si="38"/>
        <v>0</v>
      </c>
      <c r="AM37" s="235">
        <f t="shared" si="38"/>
        <v>0</v>
      </c>
      <c r="AN37" s="235">
        <f t="shared" si="39"/>
        <v>0</v>
      </c>
      <c r="AO37" s="235">
        <f t="shared" si="39"/>
        <v>0</v>
      </c>
      <c r="AP37" s="237">
        <f t="shared" si="39"/>
        <v>0</v>
      </c>
      <c r="AQ37" s="235">
        <f t="shared" si="39"/>
        <v>0</v>
      </c>
      <c r="AR37" s="235">
        <f t="shared" si="39"/>
        <v>0</v>
      </c>
      <c r="AS37" s="235">
        <f t="shared" si="39"/>
        <v>0</v>
      </c>
      <c r="AT37" s="235">
        <f t="shared" si="39"/>
        <v>0</v>
      </c>
      <c r="AU37" s="235">
        <f t="shared" si="39"/>
        <v>0</v>
      </c>
      <c r="AV37" s="235">
        <f t="shared" si="39"/>
        <v>0</v>
      </c>
      <c r="AW37" s="235">
        <f t="shared" si="39"/>
        <v>0</v>
      </c>
      <c r="AX37" s="235">
        <f t="shared" si="39"/>
        <v>0</v>
      </c>
      <c r="AY37" s="235">
        <f t="shared" si="39"/>
        <v>0</v>
      </c>
      <c r="AZ37" s="235">
        <f t="shared" si="39"/>
        <v>0</v>
      </c>
      <c r="BA37" s="235">
        <f t="shared" si="39"/>
        <v>0</v>
      </c>
      <c r="BB37" s="237">
        <f t="shared" si="39"/>
        <v>0</v>
      </c>
      <c r="BC37" s="235">
        <f t="shared" si="39"/>
        <v>0</v>
      </c>
      <c r="BD37" s="235">
        <f t="shared" si="40"/>
        <v>0</v>
      </c>
      <c r="BE37" s="235">
        <f t="shared" si="40"/>
        <v>0</v>
      </c>
      <c r="BF37" s="235">
        <f t="shared" si="40"/>
        <v>0</v>
      </c>
      <c r="BG37" s="235">
        <f t="shared" si="40"/>
        <v>0</v>
      </c>
      <c r="BH37" s="235">
        <f t="shared" si="40"/>
        <v>0</v>
      </c>
      <c r="BI37" s="235">
        <f t="shared" si="40"/>
        <v>0</v>
      </c>
      <c r="BJ37" s="235">
        <f t="shared" si="40"/>
        <v>0</v>
      </c>
      <c r="BK37" s="235">
        <f t="shared" si="40"/>
        <v>0</v>
      </c>
      <c r="BL37" s="235">
        <f t="shared" si="40"/>
        <v>0</v>
      </c>
      <c r="BM37" s="235">
        <f t="shared" si="40"/>
        <v>0</v>
      </c>
      <c r="BN37" s="237">
        <f t="shared" si="40"/>
        <v>0</v>
      </c>
      <c r="BO37" s="227" t="s">
        <v>340</v>
      </c>
    </row>
    <row r="38" spans="1:67" s="229" customFormat="1" ht="12.75">
      <c r="A38" s="173"/>
      <c r="B38" s="229" t="s">
        <v>159</v>
      </c>
      <c r="C38" s="239">
        <v>0</v>
      </c>
      <c r="D38" s="235"/>
      <c r="E38" s="236">
        <f t="shared" si="25"/>
        <v>0</v>
      </c>
      <c r="F38" s="235"/>
      <c r="G38" s="239">
        <f t="shared" si="41"/>
        <v>0</v>
      </c>
      <c r="H38" s="239">
        <f t="shared" si="37"/>
        <v>0</v>
      </c>
      <c r="I38" s="239">
        <f t="shared" si="37"/>
        <v>0</v>
      </c>
      <c r="J38" s="239">
        <f t="shared" si="37"/>
        <v>0</v>
      </c>
      <c r="K38" s="239">
        <f t="shared" si="37"/>
        <v>0</v>
      </c>
      <c r="L38" s="239">
        <f t="shared" si="37"/>
        <v>0</v>
      </c>
      <c r="M38" s="239">
        <f t="shared" si="37"/>
        <v>0</v>
      </c>
      <c r="N38" s="239">
        <f t="shared" si="37"/>
        <v>0</v>
      </c>
      <c r="O38" s="239">
        <f t="shared" si="37"/>
        <v>0</v>
      </c>
      <c r="P38" s="239">
        <f t="shared" si="37"/>
        <v>0</v>
      </c>
      <c r="Q38" s="239">
        <f t="shared" si="37"/>
        <v>0</v>
      </c>
      <c r="R38" s="241">
        <f t="shared" si="37"/>
        <v>0</v>
      </c>
      <c r="S38" s="239">
        <f t="shared" si="37"/>
        <v>0</v>
      </c>
      <c r="T38" s="239">
        <f t="shared" si="37"/>
        <v>0</v>
      </c>
      <c r="U38" s="239">
        <f t="shared" si="37"/>
        <v>0</v>
      </c>
      <c r="V38" s="239">
        <f t="shared" si="37"/>
        <v>0</v>
      </c>
      <c r="W38" s="239">
        <f t="shared" si="37"/>
        <v>0</v>
      </c>
      <c r="X38" s="239">
        <f t="shared" si="38"/>
        <v>0</v>
      </c>
      <c r="Y38" s="239">
        <f t="shared" si="38"/>
        <v>0</v>
      </c>
      <c r="Z38" s="239">
        <f t="shared" si="38"/>
        <v>0</v>
      </c>
      <c r="AA38" s="239">
        <f t="shared" si="38"/>
        <v>0</v>
      </c>
      <c r="AB38" s="239">
        <f t="shared" si="38"/>
        <v>0</v>
      </c>
      <c r="AC38" s="239">
        <f t="shared" si="38"/>
        <v>0</v>
      </c>
      <c r="AD38" s="241">
        <f t="shared" si="38"/>
        <v>0</v>
      </c>
      <c r="AE38" s="239">
        <f t="shared" si="38"/>
        <v>0</v>
      </c>
      <c r="AF38" s="239">
        <f t="shared" si="38"/>
        <v>0</v>
      </c>
      <c r="AG38" s="239">
        <f t="shared" si="38"/>
        <v>0</v>
      </c>
      <c r="AH38" s="239">
        <f t="shared" si="38"/>
        <v>0</v>
      </c>
      <c r="AI38" s="239">
        <f t="shared" si="38"/>
        <v>0</v>
      </c>
      <c r="AJ38" s="239">
        <f t="shared" si="38"/>
        <v>0</v>
      </c>
      <c r="AK38" s="239">
        <f t="shared" si="38"/>
        <v>0</v>
      </c>
      <c r="AL38" s="239">
        <f t="shared" si="38"/>
        <v>0</v>
      </c>
      <c r="AM38" s="239">
        <f t="shared" si="38"/>
        <v>0</v>
      </c>
      <c r="AN38" s="239">
        <f t="shared" si="39"/>
        <v>0</v>
      </c>
      <c r="AO38" s="239">
        <f t="shared" si="39"/>
        <v>0</v>
      </c>
      <c r="AP38" s="241">
        <f t="shared" si="39"/>
        <v>0</v>
      </c>
      <c r="AQ38" s="239">
        <f t="shared" si="39"/>
        <v>0</v>
      </c>
      <c r="AR38" s="239">
        <f t="shared" si="39"/>
        <v>0</v>
      </c>
      <c r="AS38" s="239">
        <f t="shared" si="39"/>
        <v>0</v>
      </c>
      <c r="AT38" s="239">
        <f t="shared" si="39"/>
        <v>0</v>
      </c>
      <c r="AU38" s="239">
        <f t="shared" si="39"/>
        <v>0</v>
      </c>
      <c r="AV38" s="239">
        <f t="shared" si="39"/>
        <v>0</v>
      </c>
      <c r="AW38" s="239">
        <f t="shared" si="39"/>
        <v>0</v>
      </c>
      <c r="AX38" s="239">
        <f t="shared" si="39"/>
        <v>0</v>
      </c>
      <c r="AY38" s="239">
        <f t="shared" si="39"/>
        <v>0</v>
      </c>
      <c r="AZ38" s="239">
        <f t="shared" si="39"/>
        <v>0</v>
      </c>
      <c r="BA38" s="239">
        <f t="shared" si="39"/>
        <v>0</v>
      </c>
      <c r="BB38" s="241">
        <f t="shared" si="39"/>
        <v>0</v>
      </c>
      <c r="BC38" s="239">
        <f t="shared" si="39"/>
        <v>0</v>
      </c>
      <c r="BD38" s="239">
        <f t="shared" si="40"/>
        <v>0</v>
      </c>
      <c r="BE38" s="239">
        <f t="shared" si="40"/>
        <v>0</v>
      </c>
      <c r="BF38" s="239">
        <f t="shared" si="40"/>
        <v>0</v>
      </c>
      <c r="BG38" s="239">
        <f t="shared" si="40"/>
        <v>0</v>
      </c>
      <c r="BH38" s="239">
        <f t="shared" si="40"/>
        <v>0</v>
      </c>
      <c r="BI38" s="239">
        <f t="shared" si="40"/>
        <v>0</v>
      </c>
      <c r="BJ38" s="239">
        <f t="shared" si="40"/>
        <v>0</v>
      </c>
      <c r="BK38" s="239">
        <f t="shared" si="40"/>
        <v>0</v>
      </c>
      <c r="BL38" s="239">
        <f t="shared" si="40"/>
        <v>0</v>
      </c>
      <c r="BM38" s="239">
        <f t="shared" si="40"/>
        <v>0</v>
      </c>
      <c r="BN38" s="241">
        <f t="shared" si="40"/>
        <v>0</v>
      </c>
      <c r="BO38" s="227" t="s">
        <v>340</v>
      </c>
    </row>
    <row r="39" spans="1:67" s="229" customFormat="1" ht="12.75">
      <c r="A39" s="173"/>
      <c r="C39" s="235"/>
      <c r="D39" s="235"/>
      <c r="E39" s="236"/>
      <c r="F39" s="235"/>
      <c r="G39" s="235"/>
      <c r="R39" s="173"/>
      <c r="AD39" s="173"/>
      <c r="AP39" s="173"/>
      <c r="BB39" s="173"/>
      <c r="BN39" s="173"/>
      <c r="BO39" s="227" t="s">
        <v>340</v>
      </c>
    </row>
    <row r="40" spans="1:67" s="229" customFormat="1" ht="12.75">
      <c r="A40" s="173"/>
      <c r="B40" s="173" t="s">
        <v>350</v>
      </c>
      <c r="C40" s="237">
        <f>SUM(C29:C39)</f>
        <v>0</v>
      </c>
      <c r="D40" s="237"/>
      <c r="E40" s="238">
        <f>SUM(E29:E39)</f>
        <v>0</v>
      </c>
      <c r="F40" s="235"/>
      <c r="G40" s="235">
        <f t="shared" ref="G40:BN40" si="42">SUM(G29:G39)</f>
        <v>0</v>
      </c>
      <c r="H40" s="235">
        <f t="shared" si="42"/>
        <v>0</v>
      </c>
      <c r="I40" s="235">
        <f t="shared" si="42"/>
        <v>0</v>
      </c>
      <c r="J40" s="235">
        <f t="shared" si="42"/>
        <v>0</v>
      </c>
      <c r="K40" s="235">
        <f t="shared" si="42"/>
        <v>0</v>
      </c>
      <c r="L40" s="235">
        <f t="shared" si="42"/>
        <v>0</v>
      </c>
      <c r="M40" s="235">
        <f t="shared" si="42"/>
        <v>0</v>
      </c>
      <c r="N40" s="235">
        <f t="shared" si="42"/>
        <v>0</v>
      </c>
      <c r="O40" s="235">
        <f t="shared" si="42"/>
        <v>0</v>
      </c>
      <c r="P40" s="235">
        <f t="shared" si="42"/>
        <v>0</v>
      </c>
      <c r="Q40" s="235">
        <f t="shared" si="42"/>
        <v>0</v>
      </c>
      <c r="R40" s="237">
        <f t="shared" si="42"/>
        <v>0</v>
      </c>
      <c r="S40" s="235">
        <f t="shared" si="42"/>
        <v>0</v>
      </c>
      <c r="T40" s="235">
        <f t="shared" si="42"/>
        <v>0</v>
      </c>
      <c r="U40" s="235">
        <f t="shared" si="42"/>
        <v>0</v>
      </c>
      <c r="V40" s="235">
        <f t="shared" si="42"/>
        <v>0</v>
      </c>
      <c r="W40" s="235">
        <f t="shared" si="42"/>
        <v>0</v>
      </c>
      <c r="X40" s="235">
        <f t="shared" si="42"/>
        <v>0</v>
      </c>
      <c r="Y40" s="235">
        <f t="shared" si="42"/>
        <v>0</v>
      </c>
      <c r="Z40" s="235">
        <f t="shared" si="42"/>
        <v>0</v>
      </c>
      <c r="AA40" s="235">
        <f t="shared" si="42"/>
        <v>0</v>
      </c>
      <c r="AB40" s="235">
        <f t="shared" si="42"/>
        <v>0</v>
      </c>
      <c r="AC40" s="235">
        <f t="shared" si="42"/>
        <v>0</v>
      </c>
      <c r="AD40" s="237">
        <f t="shared" si="42"/>
        <v>0</v>
      </c>
      <c r="AE40" s="235">
        <f t="shared" si="42"/>
        <v>0</v>
      </c>
      <c r="AF40" s="235">
        <f t="shared" si="42"/>
        <v>0</v>
      </c>
      <c r="AG40" s="235">
        <f t="shared" si="42"/>
        <v>0</v>
      </c>
      <c r="AH40" s="235">
        <f t="shared" si="42"/>
        <v>0</v>
      </c>
      <c r="AI40" s="235">
        <f t="shared" si="42"/>
        <v>0</v>
      </c>
      <c r="AJ40" s="235">
        <f t="shared" si="42"/>
        <v>0</v>
      </c>
      <c r="AK40" s="235">
        <f t="shared" si="42"/>
        <v>0</v>
      </c>
      <c r="AL40" s="235">
        <f t="shared" si="42"/>
        <v>0</v>
      </c>
      <c r="AM40" s="235">
        <f t="shared" si="42"/>
        <v>0</v>
      </c>
      <c r="AN40" s="235">
        <f t="shared" si="42"/>
        <v>0</v>
      </c>
      <c r="AO40" s="235">
        <f t="shared" si="42"/>
        <v>0</v>
      </c>
      <c r="AP40" s="237">
        <f t="shared" si="42"/>
        <v>0</v>
      </c>
      <c r="AQ40" s="235">
        <f t="shared" si="42"/>
        <v>0</v>
      </c>
      <c r="AR40" s="235">
        <f t="shared" si="42"/>
        <v>0</v>
      </c>
      <c r="AS40" s="235">
        <f t="shared" si="42"/>
        <v>0</v>
      </c>
      <c r="AT40" s="235">
        <f t="shared" si="42"/>
        <v>0</v>
      </c>
      <c r="AU40" s="235">
        <f t="shared" si="42"/>
        <v>0</v>
      </c>
      <c r="AV40" s="235">
        <f t="shared" si="42"/>
        <v>0</v>
      </c>
      <c r="AW40" s="235">
        <f t="shared" si="42"/>
        <v>0</v>
      </c>
      <c r="AX40" s="235">
        <f t="shared" si="42"/>
        <v>0</v>
      </c>
      <c r="AY40" s="235">
        <f t="shared" si="42"/>
        <v>0</v>
      </c>
      <c r="AZ40" s="235">
        <f t="shared" si="42"/>
        <v>0</v>
      </c>
      <c r="BA40" s="235">
        <f t="shared" si="42"/>
        <v>0</v>
      </c>
      <c r="BB40" s="237">
        <f t="shared" si="42"/>
        <v>0</v>
      </c>
      <c r="BC40" s="235">
        <f t="shared" si="42"/>
        <v>0</v>
      </c>
      <c r="BD40" s="235">
        <f t="shared" si="42"/>
        <v>0</v>
      </c>
      <c r="BE40" s="235">
        <f t="shared" si="42"/>
        <v>0</v>
      </c>
      <c r="BF40" s="235">
        <f t="shared" si="42"/>
        <v>0</v>
      </c>
      <c r="BG40" s="235">
        <f t="shared" si="42"/>
        <v>0</v>
      </c>
      <c r="BH40" s="235">
        <f t="shared" si="42"/>
        <v>0</v>
      </c>
      <c r="BI40" s="235">
        <f t="shared" si="42"/>
        <v>0</v>
      </c>
      <c r="BJ40" s="235">
        <f t="shared" si="42"/>
        <v>0</v>
      </c>
      <c r="BK40" s="235">
        <f t="shared" si="42"/>
        <v>0</v>
      </c>
      <c r="BL40" s="235">
        <f t="shared" si="42"/>
        <v>0</v>
      </c>
      <c r="BM40" s="235">
        <f t="shared" si="42"/>
        <v>0</v>
      </c>
      <c r="BN40" s="237">
        <f t="shared" si="42"/>
        <v>0</v>
      </c>
      <c r="BO40" s="227" t="s">
        <v>340</v>
      </c>
    </row>
    <row r="41" spans="1:67" s="229" customFormat="1" ht="13.5" thickBot="1">
      <c r="A41" s="173"/>
      <c r="C41" s="235"/>
      <c r="D41" s="235"/>
      <c r="E41" s="236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7"/>
      <c r="S41" s="235"/>
      <c r="T41" s="235"/>
      <c r="U41" s="235"/>
      <c r="V41" s="235"/>
      <c r="W41" s="235"/>
      <c r="X41" s="235"/>
      <c r="Y41" s="235"/>
      <c r="Z41" s="235"/>
      <c r="AA41" s="235"/>
      <c r="AB41" s="235"/>
      <c r="AC41" s="235"/>
      <c r="AD41" s="237"/>
      <c r="AE41" s="235"/>
      <c r="AF41" s="235"/>
      <c r="AG41" s="235"/>
      <c r="AH41" s="235"/>
      <c r="AI41" s="235"/>
      <c r="AJ41" s="235"/>
      <c r="AK41" s="235"/>
      <c r="AL41" s="235"/>
      <c r="AM41" s="235"/>
      <c r="AN41" s="235"/>
      <c r="AO41" s="235"/>
      <c r="AP41" s="237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35"/>
      <c r="BB41" s="237"/>
      <c r="BC41" s="235"/>
      <c r="BD41" s="235"/>
      <c r="BE41" s="235"/>
      <c r="BF41" s="235"/>
      <c r="BG41" s="235"/>
      <c r="BH41" s="235"/>
      <c r="BI41" s="235"/>
      <c r="BJ41" s="235"/>
      <c r="BK41" s="235"/>
      <c r="BL41" s="235"/>
      <c r="BM41" s="235"/>
      <c r="BN41" s="237"/>
      <c r="BO41" s="227" t="s">
        <v>340</v>
      </c>
    </row>
    <row r="42" spans="1:67" s="229" customFormat="1" ht="14.25" thickTop="1" thickBot="1">
      <c r="A42" s="173" t="s">
        <v>163</v>
      </c>
      <c r="C42" s="243">
        <f>C27-C40</f>
        <v>0</v>
      </c>
      <c r="D42" s="235"/>
      <c r="E42" s="244">
        <f>E27-E40</f>
        <v>0</v>
      </c>
      <c r="F42" s="235"/>
      <c r="G42" s="243" t="e">
        <f>G27-G40</f>
        <v>#REF!</v>
      </c>
      <c r="H42" s="243" t="e">
        <f t="shared" ref="H42:BN42" si="43">H27-H40</f>
        <v>#REF!</v>
      </c>
      <c r="I42" s="243" t="e">
        <f t="shared" si="43"/>
        <v>#REF!</v>
      </c>
      <c r="J42" s="243" t="e">
        <f t="shared" si="43"/>
        <v>#REF!</v>
      </c>
      <c r="K42" s="243" t="e">
        <f t="shared" si="43"/>
        <v>#REF!</v>
      </c>
      <c r="L42" s="243" t="e">
        <f t="shared" si="43"/>
        <v>#REF!</v>
      </c>
      <c r="M42" s="243" t="e">
        <f t="shared" si="43"/>
        <v>#REF!</v>
      </c>
      <c r="N42" s="243" t="e">
        <f t="shared" si="43"/>
        <v>#REF!</v>
      </c>
      <c r="O42" s="243" t="e">
        <f t="shared" si="43"/>
        <v>#REF!</v>
      </c>
      <c r="P42" s="243" t="e">
        <f t="shared" si="43"/>
        <v>#REF!</v>
      </c>
      <c r="Q42" s="243" t="e">
        <f t="shared" si="43"/>
        <v>#REF!</v>
      </c>
      <c r="R42" s="243" t="e">
        <f t="shared" si="43"/>
        <v>#REF!</v>
      </c>
      <c r="S42" s="243" t="e">
        <f t="shared" si="43"/>
        <v>#REF!</v>
      </c>
      <c r="T42" s="243" t="e">
        <f t="shared" si="43"/>
        <v>#REF!</v>
      </c>
      <c r="U42" s="243" t="e">
        <f t="shared" si="43"/>
        <v>#REF!</v>
      </c>
      <c r="V42" s="243" t="e">
        <f t="shared" si="43"/>
        <v>#REF!</v>
      </c>
      <c r="W42" s="243" t="e">
        <f t="shared" si="43"/>
        <v>#REF!</v>
      </c>
      <c r="X42" s="243" t="e">
        <f t="shared" si="43"/>
        <v>#REF!</v>
      </c>
      <c r="Y42" s="243" t="e">
        <f t="shared" si="43"/>
        <v>#REF!</v>
      </c>
      <c r="Z42" s="243" t="e">
        <f t="shared" si="43"/>
        <v>#REF!</v>
      </c>
      <c r="AA42" s="243" t="e">
        <f t="shared" si="43"/>
        <v>#REF!</v>
      </c>
      <c r="AB42" s="243" t="e">
        <f t="shared" si="43"/>
        <v>#REF!</v>
      </c>
      <c r="AC42" s="243" t="e">
        <f t="shared" si="43"/>
        <v>#REF!</v>
      </c>
      <c r="AD42" s="243" t="e">
        <f t="shared" si="43"/>
        <v>#REF!</v>
      </c>
      <c r="AE42" s="243" t="e">
        <f t="shared" si="43"/>
        <v>#REF!</v>
      </c>
      <c r="AF42" s="243" t="e">
        <f t="shared" si="43"/>
        <v>#REF!</v>
      </c>
      <c r="AG42" s="243" t="e">
        <f t="shared" si="43"/>
        <v>#REF!</v>
      </c>
      <c r="AH42" s="243" t="e">
        <f t="shared" si="43"/>
        <v>#REF!</v>
      </c>
      <c r="AI42" s="243" t="e">
        <f t="shared" si="43"/>
        <v>#REF!</v>
      </c>
      <c r="AJ42" s="243" t="e">
        <f t="shared" si="43"/>
        <v>#REF!</v>
      </c>
      <c r="AK42" s="243" t="e">
        <f t="shared" si="43"/>
        <v>#REF!</v>
      </c>
      <c r="AL42" s="243" t="e">
        <f t="shared" si="43"/>
        <v>#REF!</v>
      </c>
      <c r="AM42" s="243" t="e">
        <f t="shared" si="43"/>
        <v>#REF!</v>
      </c>
      <c r="AN42" s="243" t="e">
        <f t="shared" si="43"/>
        <v>#REF!</v>
      </c>
      <c r="AO42" s="243" t="e">
        <f t="shared" si="43"/>
        <v>#REF!</v>
      </c>
      <c r="AP42" s="243" t="e">
        <f t="shared" si="43"/>
        <v>#REF!</v>
      </c>
      <c r="AQ42" s="243" t="e">
        <f t="shared" si="43"/>
        <v>#REF!</v>
      </c>
      <c r="AR42" s="243" t="e">
        <f t="shared" si="43"/>
        <v>#REF!</v>
      </c>
      <c r="AS42" s="243" t="e">
        <f t="shared" si="43"/>
        <v>#REF!</v>
      </c>
      <c r="AT42" s="243" t="e">
        <f t="shared" si="43"/>
        <v>#REF!</v>
      </c>
      <c r="AU42" s="243" t="e">
        <f t="shared" si="43"/>
        <v>#REF!</v>
      </c>
      <c r="AV42" s="243" t="e">
        <f t="shared" si="43"/>
        <v>#REF!</v>
      </c>
      <c r="AW42" s="243" t="e">
        <f t="shared" si="43"/>
        <v>#REF!</v>
      </c>
      <c r="AX42" s="243" t="e">
        <f t="shared" si="43"/>
        <v>#REF!</v>
      </c>
      <c r="AY42" s="243" t="e">
        <f t="shared" si="43"/>
        <v>#REF!</v>
      </c>
      <c r="AZ42" s="243" t="e">
        <f t="shared" si="43"/>
        <v>#REF!</v>
      </c>
      <c r="BA42" s="243" t="e">
        <f t="shared" si="43"/>
        <v>#REF!</v>
      </c>
      <c r="BB42" s="243" t="e">
        <f t="shared" si="43"/>
        <v>#REF!</v>
      </c>
      <c r="BC42" s="243" t="e">
        <f t="shared" si="43"/>
        <v>#REF!</v>
      </c>
      <c r="BD42" s="243" t="e">
        <f t="shared" si="43"/>
        <v>#REF!</v>
      </c>
      <c r="BE42" s="243" t="e">
        <f t="shared" si="43"/>
        <v>#REF!</v>
      </c>
      <c r="BF42" s="243" t="e">
        <f t="shared" si="43"/>
        <v>#REF!</v>
      </c>
      <c r="BG42" s="243" t="e">
        <f t="shared" si="43"/>
        <v>#REF!</v>
      </c>
      <c r="BH42" s="243" t="e">
        <f t="shared" si="43"/>
        <v>#REF!</v>
      </c>
      <c r="BI42" s="243" t="e">
        <f t="shared" si="43"/>
        <v>#REF!</v>
      </c>
      <c r="BJ42" s="243" t="e">
        <f t="shared" si="43"/>
        <v>#REF!</v>
      </c>
      <c r="BK42" s="243" t="e">
        <f t="shared" si="43"/>
        <v>#REF!</v>
      </c>
      <c r="BL42" s="243" t="e">
        <f t="shared" si="43"/>
        <v>#REF!</v>
      </c>
      <c r="BM42" s="243" t="e">
        <f t="shared" si="43"/>
        <v>#REF!</v>
      </c>
      <c r="BN42" s="243" t="e">
        <f t="shared" si="43"/>
        <v>#REF!</v>
      </c>
      <c r="BO42" s="227" t="s">
        <v>340</v>
      </c>
    </row>
    <row r="43" spans="1:67" s="229" customFormat="1" ht="13.5" thickTop="1">
      <c r="A43" s="173"/>
      <c r="C43" s="235"/>
      <c r="D43" s="235"/>
      <c r="E43" s="236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7"/>
      <c r="S43" s="235"/>
      <c r="T43" s="235"/>
      <c r="U43" s="235"/>
      <c r="V43" s="235"/>
      <c r="W43" s="235"/>
      <c r="X43" s="235"/>
      <c r="Y43" s="235"/>
      <c r="Z43" s="235"/>
      <c r="AA43" s="235"/>
      <c r="AB43" s="235"/>
      <c r="AC43" s="235"/>
      <c r="AD43" s="237"/>
      <c r="AE43" s="235"/>
      <c r="AF43" s="235"/>
      <c r="AG43" s="235"/>
      <c r="AH43" s="235"/>
      <c r="AI43" s="235"/>
      <c r="AJ43" s="235"/>
      <c r="AK43" s="235"/>
      <c r="AL43" s="235"/>
      <c r="AM43" s="235"/>
      <c r="AN43" s="235"/>
      <c r="AO43" s="235"/>
      <c r="AP43" s="237"/>
      <c r="AQ43" s="235"/>
      <c r="AR43" s="235"/>
      <c r="AS43" s="235"/>
      <c r="AT43" s="235"/>
      <c r="AU43" s="235"/>
      <c r="AV43" s="235"/>
      <c r="AW43" s="235"/>
      <c r="AX43" s="235"/>
      <c r="AY43" s="235"/>
      <c r="AZ43" s="235"/>
      <c r="BA43" s="235"/>
      <c r="BB43" s="237"/>
      <c r="BC43" s="235"/>
      <c r="BD43" s="235"/>
      <c r="BE43" s="235"/>
      <c r="BF43" s="235"/>
      <c r="BG43" s="235"/>
      <c r="BH43" s="235"/>
      <c r="BI43" s="235"/>
      <c r="BJ43" s="235"/>
      <c r="BK43" s="235"/>
      <c r="BL43" s="235"/>
      <c r="BM43" s="235"/>
      <c r="BN43" s="237"/>
      <c r="BO43" s="227" t="s">
        <v>340</v>
      </c>
    </row>
    <row r="44" spans="1:67" s="229" customFormat="1" ht="12.75">
      <c r="A44" s="173" t="s">
        <v>164</v>
      </c>
      <c r="C44" s="237">
        <f>C42+C5+C6+C8</f>
        <v>0</v>
      </c>
      <c r="D44" s="237"/>
      <c r="E44" s="238" t="e">
        <f>E42+E5+E6+E8</f>
        <v>#REF!</v>
      </c>
      <c r="F44" s="237"/>
      <c r="G44" s="237" t="e">
        <f t="shared" ref="G44:BN44" si="44">G42+G5+G6+G8</f>
        <v>#REF!</v>
      </c>
      <c r="H44" s="237" t="e">
        <f t="shared" si="44"/>
        <v>#REF!</v>
      </c>
      <c r="I44" s="237" t="e">
        <f t="shared" si="44"/>
        <v>#REF!</v>
      </c>
      <c r="J44" s="237" t="e">
        <f t="shared" si="44"/>
        <v>#REF!</v>
      </c>
      <c r="K44" s="237" t="e">
        <f t="shared" si="44"/>
        <v>#REF!</v>
      </c>
      <c r="L44" s="237" t="e">
        <f t="shared" si="44"/>
        <v>#REF!</v>
      </c>
      <c r="M44" s="237" t="e">
        <f t="shared" si="44"/>
        <v>#REF!</v>
      </c>
      <c r="N44" s="237" t="e">
        <f t="shared" si="44"/>
        <v>#REF!</v>
      </c>
      <c r="O44" s="237" t="e">
        <f t="shared" si="44"/>
        <v>#REF!</v>
      </c>
      <c r="P44" s="237" t="e">
        <f t="shared" si="44"/>
        <v>#REF!</v>
      </c>
      <c r="Q44" s="237" t="e">
        <f t="shared" si="44"/>
        <v>#REF!</v>
      </c>
      <c r="R44" s="237" t="e">
        <f t="shared" si="44"/>
        <v>#REF!</v>
      </c>
      <c r="S44" s="237" t="e">
        <f t="shared" si="44"/>
        <v>#REF!</v>
      </c>
      <c r="T44" s="237" t="e">
        <f t="shared" si="44"/>
        <v>#REF!</v>
      </c>
      <c r="U44" s="237" t="e">
        <f t="shared" si="44"/>
        <v>#REF!</v>
      </c>
      <c r="V44" s="237" t="e">
        <f t="shared" si="44"/>
        <v>#REF!</v>
      </c>
      <c r="W44" s="237" t="e">
        <f t="shared" si="44"/>
        <v>#REF!</v>
      </c>
      <c r="X44" s="237" t="e">
        <f t="shared" si="44"/>
        <v>#REF!</v>
      </c>
      <c r="Y44" s="237" t="e">
        <f t="shared" si="44"/>
        <v>#REF!</v>
      </c>
      <c r="Z44" s="237" t="e">
        <f t="shared" si="44"/>
        <v>#REF!</v>
      </c>
      <c r="AA44" s="237" t="e">
        <f t="shared" si="44"/>
        <v>#REF!</v>
      </c>
      <c r="AB44" s="237" t="e">
        <f t="shared" si="44"/>
        <v>#REF!</v>
      </c>
      <c r="AC44" s="237" t="e">
        <f t="shared" si="44"/>
        <v>#REF!</v>
      </c>
      <c r="AD44" s="237" t="e">
        <f t="shared" si="44"/>
        <v>#REF!</v>
      </c>
      <c r="AE44" s="237" t="e">
        <f t="shared" si="44"/>
        <v>#REF!</v>
      </c>
      <c r="AF44" s="237" t="e">
        <f t="shared" si="44"/>
        <v>#REF!</v>
      </c>
      <c r="AG44" s="237" t="e">
        <f t="shared" si="44"/>
        <v>#REF!</v>
      </c>
      <c r="AH44" s="237" t="e">
        <f t="shared" si="44"/>
        <v>#REF!</v>
      </c>
      <c r="AI44" s="237" t="e">
        <f t="shared" si="44"/>
        <v>#REF!</v>
      </c>
      <c r="AJ44" s="237" t="e">
        <f t="shared" si="44"/>
        <v>#REF!</v>
      </c>
      <c r="AK44" s="237" t="e">
        <f t="shared" si="44"/>
        <v>#REF!</v>
      </c>
      <c r="AL44" s="237" t="e">
        <f t="shared" si="44"/>
        <v>#REF!</v>
      </c>
      <c r="AM44" s="237" t="e">
        <f t="shared" si="44"/>
        <v>#REF!</v>
      </c>
      <c r="AN44" s="237" t="e">
        <f t="shared" si="44"/>
        <v>#REF!</v>
      </c>
      <c r="AO44" s="237" t="e">
        <f t="shared" si="44"/>
        <v>#REF!</v>
      </c>
      <c r="AP44" s="237" t="e">
        <f t="shared" si="44"/>
        <v>#REF!</v>
      </c>
      <c r="AQ44" s="237" t="e">
        <f t="shared" si="44"/>
        <v>#REF!</v>
      </c>
      <c r="AR44" s="237" t="e">
        <f t="shared" si="44"/>
        <v>#REF!</v>
      </c>
      <c r="AS44" s="237" t="e">
        <f t="shared" si="44"/>
        <v>#REF!</v>
      </c>
      <c r="AT44" s="237" t="e">
        <f t="shared" si="44"/>
        <v>#REF!</v>
      </c>
      <c r="AU44" s="237" t="e">
        <f t="shared" si="44"/>
        <v>#REF!</v>
      </c>
      <c r="AV44" s="237" t="e">
        <f t="shared" si="44"/>
        <v>#REF!</v>
      </c>
      <c r="AW44" s="237" t="e">
        <f t="shared" si="44"/>
        <v>#REF!</v>
      </c>
      <c r="AX44" s="237" t="e">
        <f t="shared" si="44"/>
        <v>#REF!</v>
      </c>
      <c r="AY44" s="237" t="e">
        <f t="shared" si="44"/>
        <v>#REF!</v>
      </c>
      <c r="AZ44" s="237" t="e">
        <f t="shared" si="44"/>
        <v>#REF!</v>
      </c>
      <c r="BA44" s="237" t="e">
        <f t="shared" si="44"/>
        <v>#REF!</v>
      </c>
      <c r="BB44" s="237" t="e">
        <f t="shared" si="44"/>
        <v>#REF!</v>
      </c>
      <c r="BC44" s="237" t="e">
        <f t="shared" si="44"/>
        <v>#REF!</v>
      </c>
      <c r="BD44" s="237" t="e">
        <f t="shared" si="44"/>
        <v>#REF!</v>
      </c>
      <c r="BE44" s="237" t="e">
        <f t="shared" si="44"/>
        <v>#REF!</v>
      </c>
      <c r="BF44" s="237" t="e">
        <f t="shared" si="44"/>
        <v>#REF!</v>
      </c>
      <c r="BG44" s="237" t="e">
        <f t="shared" si="44"/>
        <v>#REF!</v>
      </c>
      <c r="BH44" s="237" t="e">
        <f t="shared" si="44"/>
        <v>#REF!</v>
      </c>
      <c r="BI44" s="237" t="e">
        <f t="shared" si="44"/>
        <v>#REF!</v>
      </c>
      <c r="BJ44" s="237" t="e">
        <f t="shared" si="44"/>
        <v>#REF!</v>
      </c>
      <c r="BK44" s="237" t="e">
        <f t="shared" si="44"/>
        <v>#REF!</v>
      </c>
      <c r="BL44" s="237" t="e">
        <f t="shared" si="44"/>
        <v>#REF!</v>
      </c>
      <c r="BM44" s="237" t="e">
        <f t="shared" si="44"/>
        <v>#REF!</v>
      </c>
      <c r="BN44" s="237" t="e">
        <f t="shared" si="44"/>
        <v>#REF!</v>
      </c>
      <c r="BO44" s="227" t="s">
        <v>340</v>
      </c>
    </row>
    <row r="45" spans="1:67" s="229" customFormat="1" ht="12.75">
      <c r="A45" s="173"/>
      <c r="C45" s="235"/>
      <c r="D45" s="235"/>
      <c r="E45" s="236"/>
      <c r="F45" s="235"/>
      <c r="G45" s="235"/>
      <c r="R45" s="173"/>
      <c r="AD45" s="173"/>
      <c r="AP45" s="173"/>
      <c r="BB45" s="173"/>
      <c r="BN45" s="173"/>
      <c r="BO45" s="227" t="s">
        <v>340</v>
      </c>
    </row>
    <row r="46" spans="1:67" s="229" customFormat="1" ht="12.75">
      <c r="A46" s="173" t="s">
        <v>169</v>
      </c>
      <c r="B46" s="245" t="str">
        <f>'Key Drivers'!A21</f>
        <v>Stock Facility</v>
      </c>
      <c r="C46" s="235"/>
      <c r="D46" s="235"/>
      <c r="E46" s="236">
        <f>'Key Drivers'!B21</f>
        <v>0</v>
      </c>
      <c r="F46" s="235"/>
      <c r="G46" s="235">
        <f t="array" ref="G46:BN46">IFERROR(TRANSPOSE('Stock Facility Calculator'!F22:F81),0)</f>
        <v>0</v>
      </c>
      <c r="H46" s="235">
        <v>0</v>
      </c>
      <c r="I46" s="235">
        <v>0</v>
      </c>
      <c r="J46" s="235">
        <v>0</v>
      </c>
      <c r="K46" s="235">
        <v>0</v>
      </c>
      <c r="L46" s="235">
        <v>0</v>
      </c>
      <c r="M46" s="235">
        <v>0</v>
      </c>
      <c r="N46" s="235">
        <v>0</v>
      </c>
      <c r="O46" s="235">
        <v>0</v>
      </c>
      <c r="P46" s="235">
        <v>0</v>
      </c>
      <c r="Q46" s="235">
        <v>0</v>
      </c>
      <c r="R46" s="237">
        <v>0</v>
      </c>
      <c r="S46" s="235">
        <v>0</v>
      </c>
      <c r="T46" s="235">
        <v>0</v>
      </c>
      <c r="U46" s="235">
        <v>0</v>
      </c>
      <c r="V46" s="235">
        <v>0</v>
      </c>
      <c r="W46" s="235">
        <v>0</v>
      </c>
      <c r="X46" s="235">
        <v>0</v>
      </c>
      <c r="Y46" s="235">
        <v>0</v>
      </c>
      <c r="Z46" s="235">
        <v>0</v>
      </c>
      <c r="AA46" s="235">
        <v>0</v>
      </c>
      <c r="AB46" s="235">
        <v>0</v>
      </c>
      <c r="AC46" s="235">
        <v>0</v>
      </c>
      <c r="AD46" s="237">
        <v>0</v>
      </c>
      <c r="AE46" s="235">
        <v>0</v>
      </c>
      <c r="AF46" s="235">
        <v>0</v>
      </c>
      <c r="AG46" s="235">
        <v>0</v>
      </c>
      <c r="AH46" s="235">
        <v>0</v>
      </c>
      <c r="AI46" s="235">
        <v>0</v>
      </c>
      <c r="AJ46" s="235">
        <v>0</v>
      </c>
      <c r="AK46" s="235">
        <v>0</v>
      </c>
      <c r="AL46" s="235">
        <v>0</v>
      </c>
      <c r="AM46" s="235">
        <v>0</v>
      </c>
      <c r="AN46" s="235">
        <v>0</v>
      </c>
      <c r="AO46" s="235">
        <v>0</v>
      </c>
      <c r="AP46" s="237">
        <v>0</v>
      </c>
      <c r="AQ46" s="235">
        <v>0</v>
      </c>
      <c r="AR46" s="235">
        <v>0</v>
      </c>
      <c r="AS46" s="235">
        <v>0</v>
      </c>
      <c r="AT46" s="235">
        <v>0</v>
      </c>
      <c r="AU46" s="235">
        <v>0</v>
      </c>
      <c r="AV46" s="235">
        <v>0</v>
      </c>
      <c r="AW46" s="235">
        <v>0</v>
      </c>
      <c r="AX46" s="235">
        <v>0</v>
      </c>
      <c r="AY46" s="235">
        <v>0</v>
      </c>
      <c r="AZ46" s="235">
        <v>0</v>
      </c>
      <c r="BA46" s="235">
        <v>0</v>
      </c>
      <c r="BB46" s="237">
        <v>0</v>
      </c>
      <c r="BC46" s="235">
        <v>0</v>
      </c>
      <c r="BD46" s="235">
        <v>0</v>
      </c>
      <c r="BE46" s="235">
        <v>0</v>
      </c>
      <c r="BF46" s="235">
        <v>0</v>
      </c>
      <c r="BG46" s="235">
        <v>0</v>
      </c>
      <c r="BH46" s="235">
        <v>0</v>
      </c>
      <c r="BI46" s="235">
        <v>0</v>
      </c>
      <c r="BJ46" s="235">
        <v>0</v>
      </c>
      <c r="BK46" s="235">
        <v>0</v>
      </c>
      <c r="BL46" s="235">
        <v>0</v>
      </c>
      <c r="BM46" s="235">
        <v>0</v>
      </c>
      <c r="BN46" s="237">
        <v>0</v>
      </c>
      <c r="BO46" s="227" t="s">
        <v>340</v>
      </c>
    </row>
    <row r="47" spans="1:67" s="229" customFormat="1" ht="12.75">
      <c r="A47" s="173"/>
      <c r="B47" s="245" t="str">
        <f>'Key Drivers'!A20</f>
        <v>Invoice Finance</v>
      </c>
      <c r="C47" s="235"/>
      <c r="D47" s="235"/>
      <c r="E47" s="236">
        <f>'Key Drivers'!B20</f>
        <v>0</v>
      </c>
      <c r="F47" s="235"/>
      <c r="G47" s="235">
        <f>E47</f>
        <v>0</v>
      </c>
      <c r="H47" s="235">
        <f>G47</f>
        <v>0</v>
      </c>
      <c r="I47" s="235">
        <f>H47</f>
        <v>0</v>
      </c>
      <c r="J47" s="235">
        <f t="shared" ref="J47:X47" si="45">I47</f>
        <v>0</v>
      </c>
      <c r="K47" s="235">
        <f t="shared" si="45"/>
        <v>0</v>
      </c>
      <c r="L47" s="235">
        <f t="shared" si="45"/>
        <v>0</v>
      </c>
      <c r="M47" s="235">
        <f t="shared" si="45"/>
        <v>0</v>
      </c>
      <c r="N47" s="235">
        <f t="shared" si="45"/>
        <v>0</v>
      </c>
      <c r="O47" s="235">
        <f t="shared" si="45"/>
        <v>0</v>
      </c>
      <c r="P47" s="235">
        <f t="shared" si="45"/>
        <v>0</v>
      </c>
      <c r="Q47" s="235">
        <f t="shared" si="45"/>
        <v>0</v>
      </c>
      <c r="R47" s="237">
        <f t="shared" si="45"/>
        <v>0</v>
      </c>
      <c r="S47" s="237">
        <f t="shared" si="45"/>
        <v>0</v>
      </c>
      <c r="T47" s="237">
        <f t="shared" si="45"/>
        <v>0</v>
      </c>
      <c r="U47" s="237">
        <f t="shared" si="45"/>
        <v>0</v>
      </c>
      <c r="V47" s="237">
        <f t="shared" si="45"/>
        <v>0</v>
      </c>
      <c r="W47" s="237">
        <f t="shared" si="45"/>
        <v>0</v>
      </c>
      <c r="X47" s="237">
        <f t="shared" si="45"/>
        <v>0</v>
      </c>
      <c r="Y47" s="237">
        <f t="shared" ref="Y47:AN58" si="46">X47</f>
        <v>0</v>
      </c>
      <c r="Z47" s="237">
        <f t="shared" si="46"/>
        <v>0</v>
      </c>
      <c r="AA47" s="237">
        <f t="shared" si="46"/>
        <v>0</v>
      </c>
      <c r="AB47" s="237">
        <f t="shared" si="46"/>
        <v>0</v>
      </c>
      <c r="AC47" s="237">
        <f t="shared" si="46"/>
        <v>0</v>
      </c>
      <c r="AD47" s="237">
        <f t="shared" si="46"/>
        <v>0</v>
      </c>
      <c r="AE47" s="237">
        <f t="shared" si="46"/>
        <v>0</v>
      </c>
      <c r="AF47" s="237">
        <f t="shared" si="46"/>
        <v>0</v>
      </c>
      <c r="AG47" s="237">
        <f t="shared" si="46"/>
        <v>0</v>
      </c>
      <c r="AH47" s="237">
        <f t="shared" si="46"/>
        <v>0</v>
      </c>
      <c r="AI47" s="237">
        <f t="shared" si="46"/>
        <v>0</v>
      </c>
      <c r="AJ47" s="237">
        <f t="shared" si="46"/>
        <v>0</v>
      </c>
      <c r="AK47" s="237">
        <f t="shared" si="46"/>
        <v>0</v>
      </c>
      <c r="AL47" s="237">
        <f t="shared" si="46"/>
        <v>0</v>
      </c>
      <c r="AM47" s="237">
        <f t="shared" si="46"/>
        <v>0</v>
      </c>
      <c r="AN47" s="237">
        <f t="shared" si="46"/>
        <v>0</v>
      </c>
      <c r="AO47" s="237">
        <f t="shared" ref="AO47:BD58" si="47">AN47</f>
        <v>0</v>
      </c>
      <c r="AP47" s="237">
        <f t="shared" si="47"/>
        <v>0</v>
      </c>
      <c r="AQ47" s="237">
        <f t="shared" si="47"/>
        <v>0</v>
      </c>
      <c r="AR47" s="237">
        <f t="shared" si="47"/>
        <v>0</v>
      </c>
      <c r="AS47" s="237">
        <f t="shared" si="47"/>
        <v>0</v>
      </c>
      <c r="AT47" s="237">
        <f t="shared" si="47"/>
        <v>0</v>
      </c>
      <c r="AU47" s="237">
        <f t="shared" si="47"/>
        <v>0</v>
      </c>
      <c r="AV47" s="237">
        <f t="shared" si="47"/>
        <v>0</v>
      </c>
      <c r="AW47" s="237">
        <f t="shared" si="47"/>
        <v>0</v>
      </c>
      <c r="AX47" s="237">
        <f t="shared" si="47"/>
        <v>0</v>
      </c>
      <c r="AY47" s="237">
        <f t="shared" si="47"/>
        <v>0</v>
      </c>
      <c r="AZ47" s="237">
        <f t="shared" si="47"/>
        <v>0</v>
      </c>
      <c r="BA47" s="237">
        <f t="shared" si="47"/>
        <v>0</v>
      </c>
      <c r="BB47" s="237">
        <f t="shared" si="47"/>
        <v>0</v>
      </c>
      <c r="BC47" s="235">
        <f t="shared" si="47"/>
        <v>0</v>
      </c>
      <c r="BD47" s="235">
        <f t="shared" si="47"/>
        <v>0</v>
      </c>
      <c r="BE47" s="235">
        <f t="shared" ref="BE47:BN61" si="48">BD47</f>
        <v>0</v>
      </c>
      <c r="BF47" s="235">
        <f t="shared" si="48"/>
        <v>0</v>
      </c>
      <c r="BG47" s="235">
        <f t="shared" si="48"/>
        <v>0</v>
      </c>
      <c r="BH47" s="235">
        <f t="shared" si="48"/>
        <v>0</v>
      </c>
      <c r="BI47" s="235">
        <f t="shared" si="48"/>
        <v>0</v>
      </c>
      <c r="BJ47" s="235">
        <f t="shared" si="48"/>
        <v>0</v>
      </c>
      <c r="BK47" s="235">
        <f t="shared" si="48"/>
        <v>0</v>
      </c>
      <c r="BL47" s="235">
        <f t="shared" si="48"/>
        <v>0</v>
      </c>
      <c r="BM47" s="235">
        <f t="shared" si="48"/>
        <v>0</v>
      </c>
      <c r="BN47" s="237">
        <f t="shared" si="48"/>
        <v>0</v>
      </c>
      <c r="BO47" s="227" t="s">
        <v>340</v>
      </c>
    </row>
    <row r="48" spans="1:67" s="229" customFormat="1" ht="12.75">
      <c r="A48" s="173"/>
      <c r="B48" s="245" t="str">
        <f>'Key Drivers'!A22</f>
        <v>Asset Finance</v>
      </c>
      <c r="C48" s="235"/>
      <c r="D48" s="235"/>
      <c r="E48" s="236">
        <f>'Key Drivers'!B22</f>
        <v>0</v>
      </c>
      <c r="F48" s="235"/>
      <c r="G48" s="235">
        <f t="array" ref="G48:BN48">IFERROR(TRANSPOSE('Asset Finance Calculator'!F22:F81),0)</f>
        <v>0</v>
      </c>
      <c r="H48" s="235">
        <v>0</v>
      </c>
      <c r="I48" s="235">
        <v>0</v>
      </c>
      <c r="J48" s="235">
        <v>0</v>
      </c>
      <c r="K48" s="235">
        <v>0</v>
      </c>
      <c r="L48" s="235">
        <v>0</v>
      </c>
      <c r="M48" s="235">
        <v>0</v>
      </c>
      <c r="N48" s="235">
        <v>0</v>
      </c>
      <c r="O48" s="235">
        <v>0</v>
      </c>
      <c r="P48" s="235">
        <v>0</v>
      </c>
      <c r="Q48" s="235">
        <v>0</v>
      </c>
      <c r="R48" s="235">
        <v>0</v>
      </c>
      <c r="S48" s="235">
        <v>0</v>
      </c>
      <c r="T48" s="235">
        <v>0</v>
      </c>
      <c r="U48" s="235">
        <v>0</v>
      </c>
      <c r="V48" s="235">
        <v>0</v>
      </c>
      <c r="W48" s="235">
        <v>0</v>
      </c>
      <c r="X48" s="235">
        <v>0</v>
      </c>
      <c r="Y48" s="235">
        <v>0</v>
      </c>
      <c r="Z48" s="235">
        <v>0</v>
      </c>
      <c r="AA48" s="235">
        <v>0</v>
      </c>
      <c r="AB48" s="235">
        <v>0</v>
      </c>
      <c r="AC48" s="235">
        <v>0</v>
      </c>
      <c r="AD48" s="235">
        <v>0</v>
      </c>
      <c r="AE48" s="237">
        <v>0</v>
      </c>
      <c r="AF48" s="237">
        <v>0</v>
      </c>
      <c r="AG48" s="237">
        <v>0</v>
      </c>
      <c r="AH48" s="237">
        <v>0</v>
      </c>
      <c r="AI48" s="237">
        <v>0</v>
      </c>
      <c r="AJ48" s="237">
        <v>0</v>
      </c>
      <c r="AK48" s="237">
        <v>0</v>
      </c>
      <c r="AL48" s="237">
        <v>0</v>
      </c>
      <c r="AM48" s="237">
        <v>0</v>
      </c>
      <c r="AN48" s="237">
        <v>0</v>
      </c>
      <c r="AO48" s="237">
        <v>0</v>
      </c>
      <c r="AP48" s="237">
        <v>0</v>
      </c>
      <c r="AQ48" s="237" t="str">
        <v/>
      </c>
      <c r="AR48" s="237" t="str">
        <v/>
      </c>
      <c r="AS48" s="237" t="str">
        <v/>
      </c>
      <c r="AT48" s="237" t="str">
        <v/>
      </c>
      <c r="AU48" s="237" t="str">
        <v/>
      </c>
      <c r="AV48" s="237" t="str">
        <v/>
      </c>
      <c r="AW48" s="237" t="str">
        <v/>
      </c>
      <c r="AX48" s="237" t="str">
        <v/>
      </c>
      <c r="AY48" s="237" t="str">
        <v/>
      </c>
      <c r="AZ48" s="237" t="str">
        <v/>
      </c>
      <c r="BA48" s="237" t="str">
        <v/>
      </c>
      <c r="BB48" s="237" t="str">
        <v/>
      </c>
      <c r="BC48" s="235" t="str">
        <v/>
      </c>
      <c r="BD48" s="235" t="str">
        <v/>
      </c>
      <c r="BE48" s="235" t="str">
        <v/>
      </c>
      <c r="BF48" s="235" t="str">
        <v/>
      </c>
      <c r="BG48" s="235" t="str">
        <v/>
      </c>
      <c r="BH48" s="235" t="str">
        <v/>
      </c>
      <c r="BI48" s="235" t="str">
        <v/>
      </c>
      <c r="BJ48" s="235" t="str">
        <v/>
      </c>
      <c r="BK48" s="235" t="str">
        <v/>
      </c>
      <c r="BL48" s="235" t="str">
        <v/>
      </c>
      <c r="BM48" s="235" t="str">
        <v/>
      </c>
      <c r="BN48" s="237" t="str">
        <v/>
      </c>
      <c r="BO48" s="227" t="s">
        <v>340</v>
      </c>
    </row>
    <row r="49" spans="1:67" s="229" customFormat="1" ht="12.75">
      <c r="A49" s="246"/>
      <c r="B49" s="245" t="str">
        <f>'Key Drivers'!A23</f>
        <v>Amortised Loan</v>
      </c>
      <c r="C49" s="235"/>
      <c r="D49" s="235"/>
      <c r="E49" s="236">
        <f>'Key Drivers'!B23</f>
        <v>0</v>
      </c>
      <c r="F49" s="235"/>
      <c r="G49" s="235">
        <f t="array" ref="G49:BN49">IFERROR(TRANSPOSE('Amortised Loan calculator'!F22:F81),0)</f>
        <v>0</v>
      </c>
      <c r="H49" s="235">
        <v>0</v>
      </c>
      <c r="I49" s="235">
        <v>0</v>
      </c>
      <c r="J49" s="235">
        <v>0</v>
      </c>
      <c r="K49" s="235">
        <v>0</v>
      </c>
      <c r="L49" s="235">
        <v>0</v>
      </c>
      <c r="M49" s="235">
        <v>0</v>
      </c>
      <c r="N49" s="235">
        <v>0</v>
      </c>
      <c r="O49" s="235">
        <v>0</v>
      </c>
      <c r="P49" s="235">
        <v>0</v>
      </c>
      <c r="Q49" s="235">
        <v>0</v>
      </c>
      <c r="R49" s="235">
        <v>0</v>
      </c>
      <c r="S49" s="235">
        <v>0</v>
      </c>
      <c r="T49" s="235">
        <v>0</v>
      </c>
      <c r="U49" s="235">
        <v>0</v>
      </c>
      <c r="V49" s="235">
        <v>0</v>
      </c>
      <c r="W49" s="235">
        <v>0</v>
      </c>
      <c r="X49" s="235">
        <v>0</v>
      </c>
      <c r="Y49" s="235">
        <v>0</v>
      </c>
      <c r="Z49" s="235">
        <v>0</v>
      </c>
      <c r="AA49" s="235">
        <v>0</v>
      </c>
      <c r="AB49" s="235">
        <v>0</v>
      </c>
      <c r="AC49" s="235">
        <v>0</v>
      </c>
      <c r="AD49" s="235">
        <v>0</v>
      </c>
      <c r="AE49" s="237">
        <v>0</v>
      </c>
      <c r="AF49" s="237">
        <v>0</v>
      </c>
      <c r="AG49" s="237">
        <v>0</v>
      </c>
      <c r="AH49" s="237">
        <v>0</v>
      </c>
      <c r="AI49" s="237">
        <v>0</v>
      </c>
      <c r="AJ49" s="237">
        <v>0</v>
      </c>
      <c r="AK49" s="237">
        <v>0</v>
      </c>
      <c r="AL49" s="237">
        <v>0</v>
      </c>
      <c r="AM49" s="237">
        <v>0</v>
      </c>
      <c r="AN49" s="237">
        <v>0</v>
      </c>
      <c r="AO49" s="237">
        <v>0</v>
      </c>
      <c r="AP49" s="237">
        <v>0</v>
      </c>
      <c r="AQ49" s="237">
        <v>0</v>
      </c>
      <c r="AR49" s="237">
        <v>0</v>
      </c>
      <c r="AS49" s="237">
        <v>0</v>
      </c>
      <c r="AT49" s="237">
        <v>0</v>
      </c>
      <c r="AU49" s="237">
        <v>0</v>
      </c>
      <c r="AV49" s="237">
        <v>0</v>
      </c>
      <c r="AW49" s="237">
        <v>0</v>
      </c>
      <c r="AX49" s="237">
        <v>0</v>
      </c>
      <c r="AY49" s="237">
        <v>0</v>
      </c>
      <c r="AZ49" s="237">
        <v>0</v>
      </c>
      <c r="BA49" s="237">
        <v>0</v>
      </c>
      <c r="BB49" s="237">
        <v>0</v>
      </c>
      <c r="BC49" s="235">
        <v>0</v>
      </c>
      <c r="BD49" s="235">
        <v>0</v>
      </c>
      <c r="BE49" s="235">
        <v>0</v>
      </c>
      <c r="BF49" s="235">
        <v>0</v>
      </c>
      <c r="BG49" s="235">
        <v>0</v>
      </c>
      <c r="BH49" s="235">
        <v>0</v>
      </c>
      <c r="BI49" s="235">
        <v>0</v>
      </c>
      <c r="BJ49" s="235">
        <v>0</v>
      </c>
      <c r="BK49" s="235">
        <v>0</v>
      </c>
      <c r="BL49" s="235">
        <v>0</v>
      </c>
      <c r="BM49" s="235">
        <v>0</v>
      </c>
      <c r="BN49" s="237">
        <v>0</v>
      </c>
      <c r="BO49" s="227" t="s">
        <v>340</v>
      </c>
    </row>
    <row r="50" spans="1:67" s="229" customFormat="1" ht="12.75">
      <c r="A50" s="173"/>
      <c r="B50" s="245" t="str">
        <f>'Key Drivers'!A24</f>
        <v>Vendor Loan Notes</v>
      </c>
      <c r="C50" s="235"/>
      <c r="D50" s="235"/>
      <c r="E50" s="236">
        <f>'Key Drivers'!B24</f>
        <v>0</v>
      </c>
      <c r="F50" s="235"/>
      <c r="G50" s="235">
        <f t="array" ref="G50:BN50">IFERROR(TRANSPOSE('Vendor Loan Note calculator'!F22:F81),0)</f>
        <v>0</v>
      </c>
      <c r="H50" s="235">
        <v>0</v>
      </c>
      <c r="I50" s="235">
        <v>0</v>
      </c>
      <c r="J50" s="235">
        <v>0</v>
      </c>
      <c r="K50" s="235">
        <v>0</v>
      </c>
      <c r="L50" s="235">
        <v>0</v>
      </c>
      <c r="M50" s="235">
        <v>0</v>
      </c>
      <c r="N50" s="235">
        <v>0</v>
      </c>
      <c r="O50" s="235">
        <v>0</v>
      </c>
      <c r="P50" s="235">
        <v>0</v>
      </c>
      <c r="Q50" s="235">
        <v>0</v>
      </c>
      <c r="R50" s="237">
        <v>0</v>
      </c>
      <c r="S50" s="237">
        <v>0</v>
      </c>
      <c r="T50" s="237">
        <v>0</v>
      </c>
      <c r="U50" s="237">
        <v>0</v>
      </c>
      <c r="V50" s="237">
        <v>0</v>
      </c>
      <c r="W50" s="237">
        <v>0</v>
      </c>
      <c r="X50" s="237">
        <v>0</v>
      </c>
      <c r="Y50" s="237">
        <v>0</v>
      </c>
      <c r="Z50" s="237">
        <v>0</v>
      </c>
      <c r="AA50" s="237">
        <v>0</v>
      </c>
      <c r="AB50" s="237">
        <v>0</v>
      </c>
      <c r="AC50" s="237">
        <v>0</v>
      </c>
      <c r="AD50" s="237">
        <v>0</v>
      </c>
      <c r="AE50" s="237">
        <v>0</v>
      </c>
      <c r="AF50" s="237">
        <v>0</v>
      </c>
      <c r="AG50" s="237">
        <v>0</v>
      </c>
      <c r="AH50" s="237">
        <v>0</v>
      </c>
      <c r="AI50" s="237">
        <v>0</v>
      </c>
      <c r="AJ50" s="237">
        <v>0</v>
      </c>
      <c r="AK50" s="237">
        <v>0</v>
      </c>
      <c r="AL50" s="237">
        <v>0</v>
      </c>
      <c r="AM50" s="237">
        <v>0</v>
      </c>
      <c r="AN50" s="237">
        <v>0</v>
      </c>
      <c r="AO50" s="237">
        <v>0</v>
      </c>
      <c r="AP50" s="237">
        <v>0</v>
      </c>
      <c r="AQ50" s="237">
        <v>0</v>
      </c>
      <c r="AR50" s="237">
        <v>0</v>
      </c>
      <c r="AS50" s="237">
        <v>0</v>
      </c>
      <c r="AT50" s="237">
        <v>0</v>
      </c>
      <c r="AU50" s="237">
        <v>0</v>
      </c>
      <c r="AV50" s="237">
        <v>0</v>
      </c>
      <c r="AW50" s="237">
        <v>0</v>
      </c>
      <c r="AX50" s="237">
        <v>0</v>
      </c>
      <c r="AY50" s="237">
        <v>0</v>
      </c>
      <c r="AZ50" s="237">
        <v>0</v>
      </c>
      <c r="BA50" s="237">
        <v>0</v>
      </c>
      <c r="BB50" s="237">
        <v>0</v>
      </c>
      <c r="BC50" s="235">
        <v>0</v>
      </c>
      <c r="BD50" s="235">
        <v>0</v>
      </c>
      <c r="BE50" s="235">
        <v>0</v>
      </c>
      <c r="BF50" s="235">
        <v>0</v>
      </c>
      <c r="BG50" s="235">
        <v>0</v>
      </c>
      <c r="BH50" s="235">
        <v>0</v>
      </c>
      <c r="BI50" s="235">
        <v>0</v>
      </c>
      <c r="BJ50" s="235">
        <v>0</v>
      </c>
      <c r="BK50" s="235">
        <v>0</v>
      </c>
      <c r="BL50" s="235">
        <v>0</v>
      </c>
      <c r="BM50" s="235">
        <v>0</v>
      </c>
      <c r="BN50" s="237">
        <v>0</v>
      </c>
      <c r="BO50" s="227" t="s">
        <v>340</v>
      </c>
    </row>
    <row r="51" spans="1:67" s="229" customFormat="1" ht="12.75">
      <c r="A51" s="173"/>
      <c r="B51" s="245" t="str">
        <f>'Key Drivers'!A27</f>
        <v>Bullet Loan</v>
      </c>
      <c r="C51" s="235"/>
      <c r="D51" s="235"/>
      <c r="E51" s="236">
        <f>'Key Drivers'!B27</f>
        <v>0</v>
      </c>
      <c r="F51" s="235"/>
      <c r="G51" s="235" cm="1">
        <f t="array" ref="G51:AD51">IFERROR(TRANSPOSE('Bullet Loan calculator'!F22:F45),0)</f>
        <v>0</v>
      </c>
      <c r="H51" s="235">
        <v>0</v>
      </c>
      <c r="I51" s="235">
        <v>0</v>
      </c>
      <c r="J51" s="235">
        <v>0</v>
      </c>
      <c r="K51" s="235">
        <v>0</v>
      </c>
      <c r="L51" s="235">
        <v>0</v>
      </c>
      <c r="M51" s="235">
        <v>0</v>
      </c>
      <c r="N51" s="235">
        <v>0</v>
      </c>
      <c r="O51" s="235">
        <v>0</v>
      </c>
      <c r="P51" s="235">
        <v>0</v>
      </c>
      <c r="Q51" s="235">
        <v>0</v>
      </c>
      <c r="R51" s="237">
        <v>0</v>
      </c>
      <c r="S51" s="237">
        <v>0</v>
      </c>
      <c r="T51" s="237">
        <v>0</v>
      </c>
      <c r="U51" s="237">
        <v>0</v>
      </c>
      <c r="V51" s="237">
        <v>0</v>
      </c>
      <c r="W51" s="237">
        <v>0</v>
      </c>
      <c r="X51" s="237">
        <v>0</v>
      </c>
      <c r="Y51" s="237">
        <v>0</v>
      </c>
      <c r="Z51" s="237">
        <v>0</v>
      </c>
      <c r="AA51" s="237">
        <v>0</v>
      </c>
      <c r="AB51" s="237">
        <v>0</v>
      </c>
      <c r="AC51" s="237">
        <v>0</v>
      </c>
      <c r="AD51" s="237">
        <v>0</v>
      </c>
      <c r="AE51" s="237"/>
      <c r="AF51" s="237">
        <f t="shared" ref="X51:AI58" si="49">AE51</f>
        <v>0</v>
      </c>
      <c r="AG51" s="237">
        <f t="shared" si="49"/>
        <v>0</v>
      </c>
      <c r="AH51" s="237">
        <f t="shared" si="49"/>
        <v>0</v>
      </c>
      <c r="AI51" s="237">
        <f t="shared" si="49"/>
        <v>0</v>
      </c>
      <c r="AJ51" s="237">
        <f t="shared" si="46"/>
        <v>0</v>
      </c>
      <c r="AK51" s="237">
        <f t="shared" si="46"/>
        <v>0</v>
      </c>
      <c r="AL51" s="237">
        <f t="shared" si="46"/>
        <v>0</v>
      </c>
      <c r="AM51" s="237">
        <f t="shared" si="46"/>
        <v>0</v>
      </c>
      <c r="AN51" s="237">
        <f t="shared" si="46"/>
        <v>0</v>
      </c>
      <c r="AO51" s="237">
        <f t="shared" si="47"/>
        <v>0</v>
      </c>
      <c r="AP51" s="237">
        <f t="shared" si="47"/>
        <v>0</v>
      </c>
      <c r="AQ51" s="237">
        <f t="shared" si="47"/>
        <v>0</v>
      </c>
      <c r="AR51" s="237">
        <f t="shared" si="47"/>
        <v>0</v>
      </c>
      <c r="AS51" s="237">
        <f t="shared" si="47"/>
        <v>0</v>
      </c>
      <c r="AT51" s="237">
        <f t="shared" si="47"/>
        <v>0</v>
      </c>
      <c r="AU51" s="237">
        <f t="shared" si="47"/>
        <v>0</v>
      </c>
      <c r="AV51" s="237">
        <f t="shared" si="47"/>
        <v>0</v>
      </c>
      <c r="AW51" s="237">
        <f t="shared" si="47"/>
        <v>0</v>
      </c>
      <c r="AX51" s="237">
        <f t="shared" si="47"/>
        <v>0</v>
      </c>
      <c r="AY51" s="237">
        <f t="shared" si="47"/>
        <v>0</v>
      </c>
      <c r="AZ51" s="237">
        <f t="shared" si="47"/>
        <v>0</v>
      </c>
      <c r="BA51" s="237">
        <f t="shared" si="47"/>
        <v>0</v>
      </c>
      <c r="BB51" s="237">
        <f t="shared" si="47"/>
        <v>0</v>
      </c>
      <c r="BC51" s="235">
        <f t="shared" si="47"/>
        <v>0</v>
      </c>
      <c r="BD51" s="235">
        <f t="shared" si="47"/>
        <v>0</v>
      </c>
      <c r="BE51" s="235">
        <f t="shared" si="48"/>
        <v>0</v>
      </c>
      <c r="BF51" s="235">
        <f t="shared" si="48"/>
        <v>0</v>
      </c>
      <c r="BG51" s="235">
        <f t="shared" si="48"/>
        <v>0</v>
      </c>
      <c r="BH51" s="235">
        <f t="shared" si="48"/>
        <v>0</v>
      </c>
      <c r="BI51" s="235">
        <f t="shared" si="48"/>
        <v>0</v>
      </c>
      <c r="BJ51" s="235">
        <f t="shared" si="48"/>
        <v>0</v>
      </c>
      <c r="BK51" s="235">
        <f t="shared" si="48"/>
        <v>0</v>
      </c>
      <c r="BL51" s="235">
        <f t="shared" si="48"/>
        <v>0</v>
      </c>
      <c r="BM51" s="235">
        <f t="shared" si="48"/>
        <v>0</v>
      </c>
      <c r="BN51" s="237">
        <f t="shared" ref="BN51:BN58" si="50">BM51</f>
        <v>0</v>
      </c>
      <c r="BO51" s="227" t="s">
        <v>340</v>
      </c>
    </row>
    <row r="52" spans="1:67" s="229" customFormat="1" ht="12.75">
      <c r="A52" s="173" t="s">
        <v>351</v>
      </c>
      <c r="B52" s="229" t="s">
        <v>160</v>
      </c>
      <c r="C52" s="235"/>
      <c r="D52" s="235"/>
      <c r="E52" s="236">
        <f>C52</f>
        <v>0</v>
      </c>
      <c r="F52" s="235"/>
      <c r="G52" s="235">
        <f t="shared" ref="G52:G57" si="51">E52</f>
        <v>0</v>
      </c>
      <c r="H52" s="235">
        <f t="shared" ref="H52:W58" si="52">G52</f>
        <v>0</v>
      </c>
      <c r="I52" s="235">
        <f t="shared" si="52"/>
        <v>0</v>
      </c>
      <c r="J52" s="235">
        <f t="shared" si="52"/>
        <v>0</v>
      </c>
      <c r="K52" s="235">
        <f t="shared" si="52"/>
        <v>0</v>
      </c>
      <c r="L52" s="235">
        <f t="shared" si="52"/>
        <v>0</v>
      </c>
      <c r="M52" s="235">
        <f t="shared" si="52"/>
        <v>0</v>
      </c>
      <c r="N52" s="235">
        <f t="shared" si="52"/>
        <v>0</v>
      </c>
      <c r="O52" s="235">
        <f t="shared" si="52"/>
        <v>0</v>
      </c>
      <c r="P52" s="235">
        <f t="shared" si="52"/>
        <v>0</v>
      </c>
      <c r="Q52" s="235">
        <f t="shared" si="52"/>
        <v>0</v>
      </c>
      <c r="R52" s="237">
        <f t="shared" si="52"/>
        <v>0</v>
      </c>
      <c r="S52" s="235">
        <f t="shared" si="52"/>
        <v>0</v>
      </c>
      <c r="T52" s="235">
        <f t="shared" si="52"/>
        <v>0</v>
      </c>
      <c r="U52" s="235">
        <f t="shared" si="52"/>
        <v>0</v>
      </c>
      <c r="V52" s="235">
        <f t="shared" si="52"/>
        <v>0</v>
      </c>
      <c r="W52" s="235">
        <f t="shared" si="52"/>
        <v>0</v>
      </c>
      <c r="X52" s="235">
        <f t="shared" si="49"/>
        <v>0</v>
      </c>
      <c r="Y52" s="235">
        <f t="shared" si="49"/>
        <v>0</v>
      </c>
      <c r="Z52" s="235">
        <f t="shared" si="49"/>
        <v>0</v>
      </c>
      <c r="AA52" s="235">
        <f t="shared" si="49"/>
        <v>0</v>
      </c>
      <c r="AB52" s="235">
        <f t="shared" si="49"/>
        <v>0</v>
      </c>
      <c r="AC52" s="235">
        <f t="shared" si="49"/>
        <v>0</v>
      </c>
      <c r="AD52" s="237">
        <f t="shared" si="49"/>
        <v>0</v>
      </c>
      <c r="AE52" s="235">
        <f t="shared" si="49"/>
        <v>0</v>
      </c>
      <c r="AF52" s="235">
        <f t="shared" si="49"/>
        <v>0</v>
      </c>
      <c r="AG52" s="235">
        <f t="shared" si="49"/>
        <v>0</v>
      </c>
      <c r="AH52" s="235">
        <f t="shared" si="49"/>
        <v>0</v>
      </c>
      <c r="AI52" s="235">
        <f t="shared" si="49"/>
        <v>0</v>
      </c>
      <c r="AJ52" s="235">
        <f t="shared" si="46"/>
        <v>0</v>
      </c>
      <c r="AK52" s="235">
        <f t="shared" si="46"/>
        <v>0</v>
      </c>
      <c r="AL52" s="235">
        <f t="shared" si="46"/>
        <v>0</v>
      </c>
      <c r="AM52" s="235">
        <f t="shared" si="46"/>
        <v>0</v>
      </c>
      <c r="AN52" s="235">
        <f t="shared" si="46"/>
        <v>0</v>
      </c>
      <c r="AO52" s="235">
        <f t="shared" si="47"/>
        <v>0</v>
      </c>
      <c r="AP52" s="237">
        <f t="shared" si="47"/>
        <v>0</v>
      </c>
      <c r="AQ52" s="235">
        <f t="shared" si="47"/>
        <v>0</v>
      </c>
      <c r="AR52" s="235">
        <f t="shared" si="47"/>
        <v>0</v>
      </c>
      <c r="AS52" s="235">
        <f t="shared" si="47"/>
        <v>0</v>
      </c>
      <c r="AT52" s="235">
        <f t="shared" si="47"/>
        <v>0</v>
      </c>
      <c r="AU52" s="235">
        <f t="shared" si="47"/>
        <v>0</v>
      </c>
      <c r="AV52" s="235">
        <f t="shared" si="47"/>
        <v>0</v>
      </c>
      <c r="AW52" s="235">
        <f t="shared" si="47"/>
        <v>0</v>
      </c>
      <c r="AX52" s="235">
        <f t="shared" si="47"/>
        <v>0</v>
      </c>
      <c r="AY52" s="235">
        <f t="shared" si="47"/>
        <v>0</v>
      </c>
      <c r="AZ52" s="235">
        <f t="shared" si="47"/>
        <v>0</v>
      </c>
      <c r="BA52" s="235">
        <f t="shared" si="47"/>
        <v>0</v>
      </c>
      <c r="BB52" s="237">
        <f t="shared" si="47"/>
        <v>0</v>
      </c>
      <c r="BC52" s="235">
        <f t="shared" si="47"/>
        <v>0</v>
      </c>
      <c r="BD52" s="235">
        <f t="shared" si="47"/>
        <v>0</v>
      </c>
      <c r="BE52" s="235">
        <f t="shared" si="48"/>
        <v>0</v>
      </c>
      <c r="BF52" s="235">
        <f t="shared" si="48"/>
        <v>0</v>
      </c>
      <c r="BG52" s="235">
        <f t="shared" si="48"/>
        <v>0</v>
      </c>
      <c r="BH52" s="235">
        <f t="shared" si="48"/>
        <v>0</v>
      </c>
      <c r="BI52" s="235">
        <f t="shared" si="48"/>
        <v>0</v>
      </c>
      <c r="BJ52" s="235">
        <f t="shared" si="48"/>
        <v>0</v>
      </c>
      <c r="BK52" s="235">
        <f t="shared" si="48"/>
        <v>0</v>
      </c>
      <c r="BL52" s="235">
        <f t="shared" si="48"/>
        <v>0</v>
      </c>
      <c r="BM52" s="235">
        <f t="shared" si="48"/>
        <v>0</v>
      </c>
      <c r="BN52" s="237">
        <f t="shared" si="50"/>
        <v>0</v>
      </c>
      <c r="BO52" s="227" t="s">
        <v>340</v>
      </c>
    </row>
    <row r="53" spans="1:67" s="229" customFormat="1" ht="12.75">
      <c r="A53" s="173" t="s">
        <v>352</v>
      </c>
      <c r="C53" s="235"/>
      <c r="D53" s="235"/>
      <c r="E53" s="236"/>
      <c r="F53" s="235"/>
      <c r="G53" s="235">
        <f t="shared" si="51"/>
        <v>0</v>
      </c>
      <c r="H53" s="235">
        <f t="shared" si="52"/>
        <v>0</v>
      </c>
      <c r="I53" s="235">
        <f t="shared" si="52"/>
        <v>0</v>
      </c>
      <c r="J53" s="235">
        <f t="shared" si="52"/>
        <v>0</v>
      </c>
      <c r="K53" s="235">
        <f t="shared" si="52"/>
        <v>0</v>
      </c>
      <c r="L53" s="235">
        <f t="shared" si="52"/>
        <v>0</v>
      </c>
      <c r="M53" s="235">
        <f t="shared" si="52"/>
        <v>0</v>
      </c>
      <c r="N53" s="235">
        <f t="shared" si="52"/>
        <v>0</v>
      </c>
      <c r="O53" s="235">
        <f t="shared" si="52"/>
        <v>0</v>
      </c>
      <c r="P53" s="235">
        <f t="shared" si="52"/>
        <v>0</v>
      </c>
      <c r="Q53" s="235">
        <f t="shared" si="52"/>
        <v>0</v>
      </c>
      <c r="R53" s="237">
        <f t="shared" si="52"/>
        <v>0</v>
      </c>
      <c r="S53" s="235">
        <f t="shared" si="52"/>
        <v>0</v>
      </c>
      <c r="T53" s="235">
        <f t="shared" si="52"/>
        <v>0</v>
      </c>
      <c r="U53" s="235">
        <f t="shared" si="52"/>
        <v>0</v>
      </c>
      <c r="V53" s="235">
        <f t="shared" si="52"/>
        <v>0</v>
      </c>
      <c r="W53" s="235">
        <f t="shared" si="52"/>
        <v>0</v>
      </c>
      <c r="X53" s="235">
        <f t="shared" si="49"/>
        <v>0</v>
      </c>
      <c r="Y53" s="235">
        <f t="shared" si="49"/>
        <v>0</v>
      </c>
      <c r="Z53" s="235">
        <f t="shared" si="49"/>
        <v>0</v>
      </c>
      <c r="AA53" s="235">
        <f t="shared" si="49"/>
        <v>0</v>
      </c>
      <c r="AB53" s="235">
        <f t="shared" si="49"/>
        <v>0</v>
      </c>
      <c r="AC53" s="235">
        <f t="shared" si="49"/>
        <v>0</v>
      </c>
      <c r="AD53" s="237">
        <f t="shared" si="49"/>
        <v>0</v>
      </c>
      <c r="AE53" s="235">
        <f t="shared" si="49"/>
        <v>0</v>
      </c>
      <c r="AF53" s="235">
        <f t="shared" si="49"/>
        <v>0</v>
      </c>
      <c r="AG53" s="235">
        <f t="shared" si="49"/>
        <v>0</v>
      </c>
      <c r="AH53" s="235">
        <f t="shared" si="49"/>
        <v>0</v>
      </c>
      <c r="AI53" s="235">
        <f t="shared" si="49"/>
        <v>0</v>
      </c>
      <c r="AJ53" s="235">
        <f t="shared" si="46"/>
        <v>0</v>
      </c>
      <c r="AK53" s="235">
        <f t="shared" si="46"/>
        <v>0</v>
      </c>
      <c r="AL53" s="235">
        <f t="shared" si="46"/>
        <v>0</v>
      </c>
      <c r="AM53" s="235">
        <f t="shared" si="46"/>
        <v>0</v>
      </c>
      <c r="AN53" s="235">
        <f t="shared" si="46"/>
        <v>0</v>
      </c>
      <c r="AO53" s="235">
        <f t="shared" si="47"/>
        <v>0</v>
      </c>
      <c r="AP53" s="237">
        <f t="shared" si="47"/>
        <v>0</v>
      </c>
      <c r="AQ53" s="235">
        <f t="shared" si="47"/>
        <v>0</v>
      </c>
      <c r="AR53" s="235">
        <f t="shared" si="47"/>
        <v>0</v>
      </c>
      <c r="AS53" s="235">
        <f t="shared" si="47"/>
        <v>0</v>
      </c>
      <c r="AT53" s="235">
        <f t="shared" si="47"/>
        <v>0</v>
      </c>
      <c r="AU53" s="235">
        <f t="shared" si="47"/>
        <v>0</v>
      </c>
      <c r="AV53" s="235">
        <f t="shared" si="47"/>
        <v>0</v>
      </c>
      <c r="AW53" s="235">
        <f t="shared" si="47"/>
        <v>0</v>
      </c>
      <c r="AX53" s="235">
        <f t="shared" si="47"/>
        <v>0</v>
      </c>
      <c r="AY53" s="235">
        <f t="shared" si="47"/>
        <v>0</v>
      </c>
      <c r="AZ53" s="235">
        <f t="shared" si="47"/>
        <v>0</v>
      </c>
      <c r="BA53" s="235">
        <f t="shared" si="47"/>
        <v>0</v>
      </c>
      <c r="BB53" s="237">
        <f t="shared" si="47"/>
        <v>0</v>
      </c>
      <c r="BC53" s="235">
        <f t="shared" si="47"/>
        <v>0</v>
      </c>
      <c r="BD53" s="235">
        <f t="shared" si="47"/>
        <v>0</v>
      </c>
      <c r="BE53" s="235">
        <f t="shared" si="48"/>
        <v>0</v>
      </c>
      <c r="BF53" s="235">
        <f t="shared" si="48"/>
        <v>0</v>
      </c>
      <c r="BG53" s="235">
        <f t="shared" si="48"/>
        <v>0</v>
      </c>
      <c r="BH53" s="235">
        <f t="shared" si="48"/>
        <v>0</v>
      </c>
      <c r="BI53" s="235">
        <f t="shared" si="48"/>
        <v>0</v>
      </c>
      <c r="BJ53" s="235">
        <f t="shared" si="48"/>
        <v>0</v>
      </c>
      <c r="BK53" s="235">
        <f t="shared" si="48"/>
        <v>0</v>
      </c>
      <c r="BL53" s="235">
        <f t="shared" si="48"/>
        <v>0</v>
      </c>
      <c r="BM53" s="235">
        <f t="shared" si="48"/>
        <v>0</v>
      </c>
      <c r="BN53" s="237">
        <f t="shared" si="50"/>
        <v>0</v>
      </c>
      <c r="BO53" s="227" t="s">
        <v>340</v>
      </c>
    </row>
    <row r="54" spans="1:67" s="229" customFormat="1" ht="12.75">
      <c r="A54" s="173"/>
      <c r="B54" s="229" t="s">
        <v>353</v>
      </c>
      <c r="C54" s="235">
        <v>0</v>
      </c>
      <c r="D54" s="235"/>
      <c r="E54" s="236">
        <f>C54</f>
        <v>0</v>
      </c>
      <c r="F54" s="235"/>
      <c r="G54" s="235">
        <f t="shared" si="51"/>
        <v>0</v>
      </c>
      <c r="H54" s="235">
        <f t="shared" si="52"/>
        <v>0</v>
      </c>
      <c r="I54" s="235">
        <f t="shared" si="52"/>
        <v>0</v>
      </c>
      <c r="J54" s="235">
        <f t="shared" si="52"/>
        <v>0</v>
      </c>
      <c r="K54" s="235">
        <f t="shared" si="52"/>
        <v>0</v>
      </c>
      <c r="L54" s="235">
        <f t="shared" si="52"/>
        <v>0</v>
      </c>
      <c r="M54" s="235">
        <f t="shared" si="52"/>
        <v>0</v>
      </c>
      <c r="N54" s="235">
        <f t="shared" si="52"/>
        <v>0</v>
      </c>
      <c r="O54" s="235">
        <f t="shared" si="52"/>
        <v>0</v>
      </c>
      <c r="P54" s="235">
        <f t="shared" si="52"/>
        <v>0</v>
      </c>
      <c r="Q54" s="235">
        <f t="shared" si="52"/>
        <v>0</v>
      </c>
      <c r="R54" s="237">
        <f t="shared" si="52"/>
        <v>0</v>
      </c>
      <c r="S54" s="235">
        <f t="shared" si="52"/>
        <v>0</v>
      </c>
      <c r="T54" s="235">
        <f t="shared" si="52"/>
        <v>0</v>
      </c>
      <c r="U54" s="235">
        <f t="shared" si="52"/>
        <v>0</v>
      </c>
      <c r="V54" s="235">
        <f t="shared" si="52"/>
        <v>0</v>
      </c>
      <c r="W54" s="235">
        <f t="shared" si="52"/>
        <v>0</v>
      </c>
      <c r="X54" s="235">
        <f t="shared" si="49"/>
        <v>0</v>
      </c>
      <c r="Y54" s="235">
        <f t="shared" si="49"/>
        <v>0</v>
      </c>
      <c r="Z54" s="235">
        <f t="shared" si="49"/>
        <v>0</v>
      </c>
      <c r="AA54" s="235">
        <f t="shared" si="49"/>
        <v>0</v>
      </c>
      <c r="AB54" s="235">
        <f t="shared" si="49"/>
        <v>0</v>
      </c>
      <c r="AC54" s="235">
        <f t="shared" si="49"/>
        <v>0</v>
      </c>
      <c r="AD54" s="237">
        <f t="shared" si="49"/>
        <v>0</v>
      </c>
      <c r="AE54" s="235">
        <f t="shared" si="49"/>
        <v>0</v>
      </c>
      <c r="AF54" s="235">
        <f t="shared" si="49"/>
        <v>0</v>
      </c>
      <c r="AG54" s="235">
        <f t="shared" si="49"/>
        <v>0</v>
      </c>
      <c r="AH54" s="235">
        <f t="shared" si="49"/>
        <v>0</v>
      </c>
      <c r="AI54" s="235">
        <f t="shared" si="49"/>
        <v>0</v>
      </c>
      <c r="AJ54" s="235">
        <f t="shared" si="46"/>
        <v>0</v>
      </c>
      <c r="AK54" s="235">
        <f t="shared" si="46"/>
        <v>0</v>
      </c>
      <c r="AL54" s="235">
        <f t="shared" si="46"/>
        <v>0</v>
      </c>
      <c r="AM54" s="235">
        <f t="shared" si="46"/>
        <v>0</v>
      </c>
      <c r="AN54" s="235">
        <f t="shared" si="46"/>
        <v>0</v>
      </c>
      <c r="AO54" s="235">
        <f t="shared" si="47"/>
        <v>0</v>
      </c>
      <c r="AP54" s="237">
        <f t="shared" si="47"/>
        <v>0</v>
      </c>
      <c r="AQ54" s="235">
        <f t="shared" si="47"/>
        <v>0</v>
      </c>
      <c r="AR54" s="235">
        <f t="shared" si="47"/>
        <v>0</v>
      </c>
      <c r="AS54" s="235">
        <f t="shared" si="47"/>
        <v>0</v>
      </c>
      <c r="AT54" s="235">
        <f t="shared" si="47"/>
        <v>0</v>
      </c>
      <c r="AU54" s="235">
        <f t="shared" si="47"/>
        <v>0</v>
      </c>
      <c r="AV54" s="235">
        <f t="shared" si="47"/>
        <v>0</v>
      </c>
      <c r="AW54" s="235">
        <f t="shared" si="47"/>
        <v>0</v>
      </c>
      <c r="AX54" s="235">
        <f t="shared" si="47"/>
        <v>0</v>
      </c>
      <c r="AY54" s="235">
        <f t="shared" si="47"/>
        <v>0</v>
      </c>
      <c r="AZ54" s="235">
        <f t="shared" si="47"/>
        <v>0</v>
      </c>
      <c r="BA54" s="235">
        <f t="shared" si="47"/>
        <v>0</v>
      </c>
      <c r="BB54" s="237">
        <f t="shared" si="47"/>
        <v>0</v>
      </c>
      <c r="BC54" s="235">
        <f t="shared" si="47"/>
        <v>0</v>
      </c>
      <c r="BD54" s="235">
        <f t="shared" si="47"/>
        <v>0</v>
      </c>
      <c r="BE54" s="235">
        <f t="shared" si="48"/>
        <v>0</v>
      </c>
      <c r="BF54" s="235">
        <f t="shared" si="48"/>
        <v>0</v>
      </c>
      <c r="BG54" s="235">
        <f t="shared" si="48"/>
        <v>0</v>
      </c>
      <c r="BH54" s="235">
        <f t="shared" si="48"/>
        <v>0</v>
      </c>
      <c r="BI54" s="235">
        <f t="shared" si="48"/>
        <v>0</v>
      </c>
      <c r="BJ54" s="235">
        <f t="shared" si="48"/>
        <v>0</v>
      </c>
      <c r="BK54" s="235">
        <f t="shared" si="48"/>
        <v>0</v>
      </c>
      <c r="BL54" s="235">
        <f t="shared" si="48"/>
        <v>0</v>
      </c>
      <c r="BM54" s="235">
        <f t="shared" si="48"/>
        <v>0</v>
      </c>
      <c r="BN54" s="237">
        <f t="shared" si="50"/>
        <v>0</v>
      </c>
      <c r="BO54" s="227" t="s">
        <v>340</v>
      </c>
    </row>
    <row r="55" spans="1:67" s="229" customFormat="1" ht="12.75">
      <c r="A55" s="173"/>
      <c r="B55" s="229" t="s">
        <v>354</v>
      </c>
      <c r="C55" s="235">
        <v>0</v>
      </c>
      <c r="D55" s="235"/>
      <c r="E55" s="236">
        <f>C55</f>
        <v>0</v>
      </c>
      <c r="F55" s="235"/>
      <c r="G55" s="235">
        <f t="shared" si="51"/>
        <v>0</v>
      </c>
      <c r="H55" s="235">
        <f t="shared" si="52"/>
        <v>0</v>
      </c>
      <c r="I55" s="235">
        <f t="shared" si="52"/>
        <v>0</v>
      </c>
      <c r="J55" s="235">
        <f t="shared" si="52"/>
        <v>0</v>
      </c>
      <c r="K55" s="235">
        <f t="shared" si="52"/>
        <v>0</v>
      </c>
      <c r="L55" s="235">
        <f t="shared" si="52"/>
        <v>0</v>
      </c>
      <c r="M55" s="235">
        <f t="shared" si="52"/>
        <v>0</v>
      </c>
      <c r="N55" s="235">
        <f t="shared" si="52"/>
        <v>0</v>
      </c>
      <c r="O55" s="235">
        <f t="shared" si="52"/>
        <v>0</v>
      </c>
      <c r="P55" s="235">
        <f t="shared" si="52"/>
        <v>0</v>
      </c>
      <c r="Q55" s="235"/>
      <c r="R55" s="237">
        <f t="shared" si="52"/>
        <v>0</v>
      </c>
      <c r="S55" s="235">
        <f t="shared" si="52"/>
        <v>0</v>
      </c>
      <c r="T55" s="235">
        <f t="shared" si="52"/>
        <v>0</v>
      </c>
      <c r="U55" s="235">
        <f t="shared" si="52"/>
        <v>0</v>
      </c>
      <c r="V55" s="235">
        <f t="shared" si="52"/>
        <v>0</v>
      </c>
      <c r="W55" s="235">
        <f t="shared" si="52"/>
        <v>0</v>
      </c>
      <c r="X55" s="235">
        <f t="shared" si="49"/>
        <v>0</v>
      </c>
      <c r="Y55" s="235">
        <f t="shared" si="49"/>
        <v>0</v>
      </c>
      <c r="Z55" s="235">
        <f t="shared" si="49"/>
        <v>0</v>
      </c>
      <c r="AA55" s="235">
        <f t="shared" si="49"/>
        <v>0</v>
      </c>
      <c r="AB55" s="235">
        <f t="shared" si="49"/>
        <v>0</v>
      </c>
      <c r="AC55" s="235">
        <f t="shared" si="49"/>
        <v>0</v>
      </c>
      <c r="AD55" s="237">
        <f t="shared" si="49"/>
        <v>0</v>
      </c>
      <c r="AE55" s="235">
        <f t="shared" si="49"/>
        <v>0</v>
      </c>
      <c r="AF55" s="235">
        <f t="shared" si="49"/>
        <v>0</v>
      </c>
      <c r="AG55" s="235">
        <f t="shared" si="49"/>
        <v>0</v>
      </c>
      <c r="AH55" s="235">
        <f t="shared" si="49"/>
        <v>0</v>
      </c>
      <c r="AI55" s="235">
        <f t="shared" si="49"/>
        <v>0</v>
      </c>
      <c r="AJ55" s="235">
        <f t="shared" si="46"/>
        <v>0</v>
      </c>
      <c r="AK55" s="235">
        <f t="shared" si="46"/>
        <v>0</v>
      </c>
      <c r="AL55" s="235">
        <f t="shared" si="46"/>
        <v>0</v>
      </c>
      <c r="AM55" s="235">
        <f t="shared" si="46"/>
        <v>0</v>
      </c>
      <c r="AN55" s="235">
        <f t="shared" si="46"/>
        <v>0</v>
      </c>
      <c r="AO55" s="235">
        <f t="shared" si="47"/>
        <v>0</v>
      </c>
      <c r="AP55" s="237">
        <f t="shared" si="47"/>
        <v>0</v>
      </c>
      <c r="AQ55" s="235">
        <f t="shared" si="47"/>
        <v>0</v>
      </c>
      <c r="AR55" s="235">
        <f t="shared" si="47"/>
        <v>0</v>
      </c>
      <c r="AS55" s="235">
        <f t="shared" si="47"/>
        <v>0</v>
      </c>
      <c r="AT55" s="235">
        <f t="shared" si="47"/>
        <v>0</v>
      </c>
      <c r="AU55" s="235">
        <f t="shared" si="47"/>
        <v>0</v>
      </c>
      <c r="AV55" s="235">
        <f t="shared" si="47"/>
        <v>0</v>
      </c>
      <c r="AW55" s="235">
        <f t="shared" si="47"/>
        <v>0</v>
      </c>
      <c r="AX55" s="235">
        <f t="shared" si="47"/>
        <v>0</v>
      </c>
      <c r="AY55" s="235">
        <f t="shared" si="47"/>
        <v>0</v>
      </c>
      <c r="AZ55" s="235">
        <f t="shared" si="47"/>
        <v>0</v>
      </c>
      <c r="BA55" s="235">
        <f t="shared" si="47"/>
        <v>0</v>
      </c>
      <c r="BB55" s="237">
        <f t="shared" si="47"/>
        <v>0</v>
      </c>
      <c r="BC55" s="235">
        <f t="shared" si="47"/>
        <v>0</v>
      </c>
      <c r="BD55" s="235">
        <f t="shared" si="47"/>
        <v>0</v>
      </c>
      <c r="BE55" s="235">
        <f t="shared" si="48"/>
        <v>0</v>
      </c>
      <c r="BF55" s="235">
        <f t="shared" si="48"/>
        <v>0</v>
      </c>
      <c r="BG55" s="235">
        <f t="shared" si="48"/>
        <v>0</v>
      </c>
      <c r="BH55" s="235">
        <f t="shared" si="48"/>
        <v>0</v>
      </c>
      <c r="BI55" s="235">
        <f t="shared" si="48"/>
        <v>0</v>
      </c>
      <c r="BJ55" s="235">
        <f t="shared" si="48"/>
        <v>0</v>
      </c>
      <c r="BK55" s="235">
        <f t="shared" si="48"/>
        <v>0</v>
      </c>
      <c r="BL55" s="235">
        <f t="shared" si="48"/>
        <v>0</v>
      </c>
      <c r="BM55" s="235">
        <f t="shared" si="48"/>
        <v>0</v>
      </c>
      <c r="BN55" s="237">
        <f t="shared" si="50"/>
        <v>0</v>
      </c>
      <c r="BO55" s="227" t="s">
        <v>340</v>
      </c>
    </row>
    <row r="56" spans="1:67" s="229" customFormat="1" ht="12.75">
      <c r="A56" s="173"/>
      <c r="B56" s="245" t="s">
        <v>172</v>
      </c>
      <c r="C56" s="235">
        <v>0</v>
      </c>
      <c r="D56" s="235"/>
      <c r="E56" s="236">
        <f>C56</f>
        <v>0</v>
      </c>
      <c r="F56" s="235"/>
      <c r="G56" s="235">
        <f t="shared" si="51"/>
        <v>0</v>
      </c>
      <c r="H56" s="235">
        <f t="shared" si="52"/>
        <v>0</v>
      </c>
      <c r="I56" s="235">
        <f t="shared" si="52"/>
        <v>0</v>
      </c>
      <c r="J56" s="235">
        <f t="shared" si="52"/>
        <v>0</v>
      </c>
      <c r="K56" s="235">
        <f t="shared" si="52"/>
        <v>0</v>
      </c>
      <c r="L56" s="235">
        <f t="shared" si="52"/>
        <v>0</v>
      </c>
      <c r="M56" s="235">
        <f t="shared" si="52"/>
        <v>0</v>
      </c>
      <c r="N56" s="235">
        <f t="shared" si="52"/>
        <v>0</v>
      </c>
      <c r="O56" s="235">
        <f t="shared" si="52"/>
        <v>0</v>
      </c>
      <c r="P56" s="235">
        <f t="shared" si="52"/>
        <v>0</v>
      </c>
      <c r="Q56" s="235">
        <f t="shared" si="52"/>
        <v>0</v>
      </c>
      <c r="R56" s="237">
        <f t="shared" si="52"/>
        <v>0</v>
      </c>
      <c r="S56" s="235">
        <f t="shared" si="52"/>
        <v>0</v>
      </c>
      <c r="T56" s="235">
        <f t="shared" si="52"/>
        <v>0</v>
      </c>
      <c r="U56" s="235">
        <f t="shared" si="52"/>
        <v>0</v>
      </c>
      <c r="V56" s="235">
        <f t="shared" si="52"/>
        <v>0</v>
      </c>
      <c r="W56" s="235">
        <f t="shared" si="52"/>
        <v>0</v>
      </c>
      <c r="X56" s="235">
        <f t="shared" si="49"/>
        <v>0</v>
      </c>
      <c r="Y56" s="235">
        <f t="shared" si="49"/>
        <v>0</v>
      </c>
      <c r="Z56" s="235">
        <f t="shared" si="49"/>
        <v>0</v>
      </c>
      <c r="AA56" s="235">
        <f t="shared" si="49"/>
        <v>0</v>
      </c>
      <c r="AB56" s="235">
        <f t="shared" si="49"/>
        <v>0</v>
      </c>
      <c r="AC56" s="235">
        <f t="shared" si="49"/>
        <v>0</v>
      </c>
      <c r="AD56" s="237">
        <f t="shared" si="49"/>
        <v>0</v>
      </c>
      <c r="AE56" s="235">
        <f t="shared" si="49"/>
        <v>0</v>
      </c>
      <c r="AF56" s="235">
        <f t="shared" si="49"/>
        <v>0</v>
      </c>
      <c r="AG56" s="235">
        <f t="shared" si="49"/>
        <v>0</v>
      </c>
      <c r="AH56" s="235">
        <f t="shared" si="49"/>
        <v>0</v>
      </c>
      <c r="AI56" s="235">
        <f t="shared" si="49"/>
        <v>0</v>
      </c>
      <c r="AJ56" s="235">
        <f t="shared" si="46"/>
        <v>0</v>
      </c>
      <c r="AK56" s="235">
        <f t="shared" si="46"/>
        <v>0</v>
      </c>
      <c r="AL56" s="235">
        <f t="shared" si="46"/>
        <v>0</v>
      </c>
      <c r="AM56" s="235">
        <f t="shared" si="46"/>
        <v>0</v>
      </c>
      <c r="AN56" s="235">
        <f t="shared" si="46"/>
        <v>0</v>
      </c>
      <c r="AO56" s="235">
        <f t="shared" si="47"/>
        <v>0</v>
      </c>
      <c r="AP56" s="237">
        <f t="shared" si="47"/>
        <v>0</v>
      </c>
      <c r="AQ56" s="235">
        <f t="shared" si="47"/>
        <v>0</v>
      </c>
      <c r="AR56" s="235">
        <f t="shared" si="47"/>
        <v>0</v>
      </c>
      <c r="AS56" s="235">
        <f t="shared" si="47"/>
        <v>0</v>
      </c>
      <c r="AT56" s="235">
        <f t="shared" si="47"/>
        <v>0</v>
      </c>
      <c r="AU56" s="235">
        <f t="shared" si="47"/>
        <v>0</v>
      </c>
      <c r="AV56" s="235">
        <f t="shared" si="47"/>
        <v>0</v>
      </c>
      <c r="AW56" s="235">
        <f t="shared" si="47"/>
        <v>0</v>
      </c>
      <c r="AX56" s="235">
        <f t="shared" si="47"/>
        <v>0</v>
      </c>
      <c r="AY56" s="235">
        <f t="shared" si="47"/>
        <v>0</v>
      </c>
      <c r="AZ56" s="235">
        <f t="shared" si="47"/>
        <v>0</v>
      </c>
      <c r="BA56" s="235">
        <f t="shared" si="47"/>
        <v>0</v>
      </c>
      <c r="BB56" s="237">
        <f t="shared" si="47"/>
        <v>0</v>
      </c>
      <c r="BC56" s="235">
        <f t="shared" si="47"/>
        <v>0</v>
      </c>
      <c r="BD56" s="235">
        <f t="shared" si="47"/>
        <v>0</v>
      </c>
      <c r="BE56" s="235">
        <f t="shared" si="48"/>
        <v>0</v>
      </c>
      <c r="BF56" s="235">
        <f t="shared" si="48"/>
        <v>0</v>
      </c>
      <c r="BG56" s="235">
        <f t="shared" si="48"/>
        <v>0</v>
      </c>
      <c r="BH56" s="235">
        <f t="shared" si="48"/>
        <v>0</v>
      </c>
      <c r="BI56" s="235">
        <f t="shared" si="48"/>
        <v>0</v>
      </c>
      <c r="BJ56" s="235">
        <f t="shared" si="48"/>
        <v>0</v>
      </c>
      <c r="BK56" s="235">
        <f t="shared" si="48"/>
        <v>0</v>
      </c>
      <c r="BL56" s="235">
        <f t="shared" si="48"/>
        <v>0</v>
      </c>
      <c r="BM56" s="235">
        <f t="shared" si="48"/>
        <v>0</v>
      </c>
      <c r="BN56" s="237">
        <f t="shared" si="50"/>
        <v>0</v>
      </c>
      <c r="BO56" s="227" t="s">
        <v>340</v>
      </c>
    </row>
    <row r="57" spans="1:67" s="229" customFormat="1" ht="12.75">
      <c r="A57" s="173"/>
      <c r="B57" s="245" t="s">
        <v>282</v>
      </c>
      <c r="C57" s="235">
        <v>0</v>
      </c>
      <c r="D57" s="235"/>
      <c r="E57" s="236">
        <v>0</v>
      </c>
      <c r="F57" s="235"/>
      <c r="G57" s="235">
        <f t="shared" si="51"/>
        <v>0</v>
      </c>
      <c r="H57" s="235">
        <f t="shared" si="52"/>
        <v>0</v>
      </c>
      <c r="I57" s="235">
        <f t="shared" si="52"/>
        <v>0</v>
      </c>
      <c r="J57" s="235">
        <f t="shared" si="52"/>
        <v>0</v>
      </c>
      <c r="K57" s="235">
        <f t="shared" si="52"/>
        <v>0</v>
      </c>
      <c r="L57" s="235">
        <f t="shared" si="52"/>
        <v>0</v>
      </c>
      <c r="M57" s="235">
        <f t="shared" si="52"/>
        <v>0</v>
      </c>
      <c r="N57" s="235">
        <f t="shared" si="52"/>
        <v>0</v>
      </c>
      <c r="O57" s="235">
        <f t="shared" si="52"/>
        <v>0</v>
      </c>
      <c r="P57" s="235">
        <f t="shared" si="52"/>
        <v>0</v>
      </c>
      <c r="Q57" s="235">
        <f t="shared" si="52"/>
        <v>0</v>
      </c>
      <c r="R57" s="237">
        <f t="shared" si="52"/>
        <v>0</v>
      </c>
      <c r="S57" s="235">
        <f t="shared" si="52"/>
        <v>0</v>
      </c>
      <c r="T57" s="235">
        <f t="shared" si="52"/>
        <v>0</v>
      </c>
      <c r="U57" s="235">
        <f t="shared" si="52"/>
        <v>0</v>
      </c>
      <c r="V57" s="235">
        <f t="shared" si="52"/>
        <v>0</v>
      </c>
      <c r="W57" s="235">
        <f t="shared" si="52"/>
        <v>0</v>
      </c>
      <c r="X57" s="235">
        <f t="shared" si="49"/>
        <v>0</v>
      </c>
      <c r="Y57" s="235">
        <f t="shared" si="49"/>
        <v>0</v>
      </c>
      <c r="Z57" s="235">
        <f t="shared" si="49"/>
        <v>0</v>
      </c>
      <c r="AA57" s="235">
        <f t="shared" si="49"/>
        <v>0</v>
      </c>
      <c r="AB57" s="235">
        <f t="shared" si="49"/>
        <v>0</v>
      </c>
      <c r="AC57" s="235">
        <f t="shared" si="49"/>
        <v>0</v>
      </c>
      <c r="AD57" s="237">
        <f t="shared" si="49"/>
        <v>0</v>
      </c>
      <c r="AE57" s="235">
        <f t="shared" si="49"/>
        <v>0</v>
      </c>
      <c r="AF57" s="235">
        <f t="shared" si="49"/>
        <v>0</v>
      </c>
      <c r="AG57" s="235">
        <f t="shared" si="49"/>
        <v>0</v>
      </c>
      <c r="AH57" s="235">
        <f t="shared" si="49"/>
        <v>0</v>
      </c>
      <c r="AI57" s="235">
        <f t="shared" si="49"/>
        <v>0</v>
      </c>
      <c r="AJ57" s="235">
        <f t="shared" si="46"/>
        <v>0</v>
      </c>
      <c r="AK57" s="235">
        <f t="shared" si="46"/>
        <v>0</v>
      </c>
      <c r="AL57" s="235">
        <f t="shared" si="46"/>
        <v>0</v>
      </c>
      <c r="AM57" s="235">
        <f t="shared" si="46"/>
        <v>0</v>
      </c>
      <c r="AN57" s="235">
        <f t="shared" si="46"/>
        <v>0</v>
      </c>
      <c r="AO57" s="235">
        <f t="shared" si="47"/>
        <v>0</v>
      </c>
      <c r="AP57" s="237">
        <f t="shared" si="47"/>
        <v>0</v>
      </c>
      <c r="AQ57" s="235">
        <f t="shared" si="47"/>
        <v>0</v>
      </c>
      <c r="AR57" s="235">
        <f t="shared" si="47"/>
        <v>0</v>
      </c>
      <c r="AS57" s="235">
        <f t="shared" si="47"/>
        <v>0</v>
      </c>
      <c r="AT57" s="235">
        <f t="shared" si="47"/>
        <v>0</v>
      </c>
      <c r="AU57" s="235">
        <f t="shared" si="47"/>
        <v>0</v>
      </c>
      <c r="AV57" s="235">
        <f t="shared" si="47"/>
        <v>0</v>
      </c>
      <c r="AW57" s="235">
        <f t="shared" si="47"/>
        <v>0</v>
      </c>
      <c r="AX57" s="235">
        <f t="shared" si="47"/>
        <v>0</v>
      </c>
      <c r="AY57" s="235">
        <f t="shared" si="47"/>
        <v>0</v>
      </c>
      <c r="AZ57" s="235">
        <f t="shared" si="47"/>
        <v>0</v>
      </c>
      <c r="BA57" s="235">
        <f t="shared" si="47"/>
        <v>0</v>
      </c>
      <c r="BB57" s="237">
        <f t="shared" si="47"/>
        <v>0</v>
      </c>
      <c r="BC57" s="235">
        <f t="shared" si="47"/>
        <v>0</v>
      </c>
      <c r="BD57" s="235">
        <f t="shared" si="47"/>
        <v>0</v>
      </c>
      <c r="BE57" s="235">
        <f t="shared" si="48"/>
        <v>0</v>
      </c>
      <c r="BF57" s="235">
        <f t="shared" si="48"/>
        <v>0</v>
      </c>
      <c r="BG57" s="235">
        <f t="shared" si="48"/>
        <v>0</v>
      </c>
      <c r="BH57" s="235">
        <f t="shared" si="48"/>
        <v>0</v>
      </c>
      <c r="BI57" s="235">
        <f t="shared" si="48"/>
        <v>0</v>
      </c>
      <c r="BJ57" s="235">
        <f t="shared" si="48"/>
        <v>0</v>
      </c>
      <c r="BK57" s="235">
        <f t="shared" si="48"/>
        <v>0</v>
      </c>
      <c r="BL57" s="235">
        <f t="shared" si="48"/>
        <v>0</v>
      </c>
      <c r="BM57" s="235">
        <f t="shared" si="48"/>
        <v>0</v>
      </c>
      <c r="BN57" s="237">
        <f t="shared" si="50"/>
        <v>0</v>
      </c>
      <c r="BO57" s="227" t="s">
        <v>340</v>
      </c>
    </row>
    <row r="58" spans="1:67" s="229" customFormat="1" ht="12.75">
      <c r="A58" s="173"/>
      <c r="B58" s="245" t="s">
        <v>355</v>
      </c>
      <c r="C58" s="235">
        <v>0</v>
      </c>
      <c r="D58" s="235"/>
      <c r="E58" s="236">
        <v>0</v>
      </c>
      <c r="F58" s="235"/>
      <c r="G58" s="235">
        <f>E58</f>
        <v>0</v>
      </c>
      <c r="H58" s="235">
        <f t="shared" si="52"/>
        <v>0</v>
      </c>
      <c r="I58" s="235">
        <f t="shared" si="52"/>
        <v>0</v>
      </c>
      <c r="J58" s="235">
        <f t="shared" si="52"/>
        <v>0</v>
      </c>
      <c r="K58" s="235">
        <f t="shared" si="52"/>
        <v>0</v>
      </c>
      <c r="L58" s="235">
        <f t="shared" si="52"/>
        <v>0</v>
      </c>
      <c r="M58" s="235">
        <f t="shared" si="52"/>
        <v>0</v>
      </c>
      <c r="N58" s="235">
        <f t="shared" si="52"/>
        <v>0</v>
      </c>
      <c r="O58" s="235">
        <f t="shared" si="52"/>
        <v>0</v>
      </c>
      <c r="P58" s="235">
        <f t="shared" si="52"/>
        <v>0</v>
      </c>
      <c r="Q58" s="235">
        <f t="shared" si="52"/>
        <v>0</v>
      </c>
      <c r="R58" s="237">
        <f t="shared" si="52"/>
        <v>0</v>
      </c>
      <c r="S58" s="235">
        <f t="shared" si="52"/>
        <v>0</v>
      </c>
      <c r="T58" s="235">
        <f t="shared" si="52"/>
        <v>0</v>
      </c>
      <c r="U58" s="235">
        <f t="shared" si="52"/>
        <v>0</v>
      </c>
      <c r="V58" s="235">
        <f t="shared" si="52"/>
        <v>0</v>
      </c>
      <c r="W58" s="235">
        <f t="shared" si="52"/>
        <v>0</v>
      </c>
      <c r="X58" s="235">
        <f t="shared" si="49"/>
        <v>0</v>
      </c>
      <c r="Y58" s="235">
        <f t="shared" si="49"/>
        <v>0</v>
      </c>
      <c r="Z58" s="235">
        <f t="shared" si="49"/>
        <v>0</v>
      </c>
      <c r="AA58" s="235">
        <f t="shared" si="49"/>
        <v>0</v>
      </c>
      <c r="AB58" s="235">
        <f t="shared" si="49"/>
        <v>0</v>
      </c>
      <c r="AC58" s="235">
        <f t="shared" si="49"/>
        <v>0</v>
      </c>
      <c r="AD58" s="235">
        <f t="shared" si="49"/>
        <v>0</v>
      </c>
      <c r="AE58" s="235">
        <f t="shared" si="49"/>
        <v>0</v>
      </c>
      <c r="AF58" s="235">
        <f t="shared" si="49"/>
        <v>0</v>
      </c>
      <c r="AG58" s="235">
        <f t="shared" si="49"/>
        <v>0</v>
      </c>
      <c r="AH58" s="235">
        <f t="shared" si="49"/>
        <v>0</v>
      </c>
      <c r="AI58" s="235">
        <f t="shared" si="49"/>
        <v>0</v>
      </c>
      <c r="AJ58" s="235">
        <f t="shared" si="46"/>
        <v>0</v>
      </c>
      <c r="AK58" s="235">
        <f t="shared" si="46"/>
        <v>0</v>
      </c>
      <c r="AL58" s="235">
        <f t="shared" si="46"/>
        <v>0</v>
      </c>
      <c r="AM58" s="235">
        <f t="shared" si="46"/>
        <v>0</v>
      </c>
      <c r="AN58" s="235">
        <f t="shared" si="46"/>
        <v>0</v>
      </c>
      <c r="AO58" s="235">
        <f t="shared" si="47"/>
        <v>0</v>
      </c>
      <c r="AP58" s="237">
        <f t="shared" si="47"/>
        <v>0</v>
      </c>
      <c r="AQ58" s="235">
        <f t="shared" si="47"/>
        <v>0</v>
      </c>
      <c r="AR58" s="235">
        <f t="shared" si="47"/>
        <v>0</v>
      </c>
      <c r="AS58" s="235">
        <f t="shared" si="47"/>
        <v>0</v>
      </c>
      <c r="AT58" s="235">
        <f t="shared" si="47"/>
        <v>0</v>
      </c>
      <c r="AU58" s="235">
        <f t="shared" si="47"/>
        <v>0</v>
      </c>
      <c r="AV58" s="235">
        <f t="shared" si="47"/>
        <v>0</v>
      </c>
      <c r="AW58" s="235">
        <f t="shared" si="47"/>
        <v>0</v>
      </c>
      <c r="AX58" s="235">
        <f t="shared" si="47"/>
        <v>0</v>
      </c>
      <c r="AY58" s="235">
        <f t="shared" si="47"/>
        <v>0</v>
      </c>
      <c r="AZ58" s="235">
        <f t="shared" si="47"/>
        <v>0</v>
      </c>
      <c r="BA58" s="235">
        <f t="shared" si="47"/>
        <v>0</v>
      </c>
      <c r="BB58" s="237">
        <f t="shared" si="47"/>
        <v>0</v>
      </c>
      <c r="BC58" s="235">
        <f t="shared" si="47"/>
        <v>0</v>
      </c>
      <c r="BD58" s="235">
        <f t="shared" si="47"/>
        <v>0</v>
      </c>
      <c r="BE58" s="235">
        <f t="shared" si="48"/>
        <v>0</v>
      </c>
      <c r="BF58" s="235">
        <f t="shared" si="48"/>
        <v>0</v>
      </c>
      <c r="BG58" s="235">
        <f t="shared" si="48"/>
        <v>0</v>
      </c>
      <c r="BH58" s="235">
        <f t="shared" si="48"/>
        <v>0</v>
      </c>
      <c r="BI58" s="235">
        <f t="shared" si="48"/>
        <v>0</v>
      </c>
      <c r="BJ58" s="235">
        <f t="shared" si="48"/>
        <v>0</v>
      </c>
      <c r="BK58" s="235">
        <f t="shared" si="48"/>
        <v>0</v>
      </c>
      <c r="BL58" s="235">
        <f t="shared" si="48"/>
        <v>0</v>
      </c>
      <c r="BM58" s="235">
        <f t="shared" si="48"/>
        <v>0</v>
      </c>
      <c r="BN58" s="237">
        <f t="shared" si="50"/>
        <v>0</v>
      </c>
      <c r="BO58" s="227" t="s">
        <v>340</v>
      </c>
    </row>
    <row r="59" spans="1:67" s="229" customFormat="1" ht="12.75">
      <c r="A59" s="173"/>
      <c r="B59" s="245" t="s">
        <v>356</v>
      </c>
      <c r="C59" s="235"/>
      <c r="D59" s="235"/>
      <c r="E59" s="236">
        <f>'Key Drivers'!J9</f>
        <v>0</v>
      </c>
      <c r="F59" s="235"/>
      <c r="G59" s="235">
        <f>E59-Cashflow!C30</f>
        <v>0</v>
      </c>
      <c r="H59" s="235">
        <f>G59-Cashflow!D30</f>
        <v>0</v>
      </c>
      <c r="I59" s="235">
        <f>H59-Cashflow!E30</f>
        <v>0</v>
      </c>
      <c r="J59" s="235">
        <f>I59-Cashflow!F30</f>
        <v>0</v>
      </c>
      <c r="K59" s="235">
        <f>J59-Cashflow!G30</f>
        <v>0</v>
      </c>
      <c r="L59" s="235">
        <f>K59-Cashflow!H30</f>
        <v>0</v>
      </c>
      <c r="M59" s="235">
        <f>L59-Cashflow!I30</f>
        <v>0</v>
      </c>
      <c r="N59" s="235">
        <f>M59-Cashflow!J30</f>
        <v>0</v>
      </c>
      <c r="O59" s="235">
        <f>N59-Cashflow!K30</f>
        <v>0</v>
      </c>
      <c r="P59" s="235">
        <f>O59-Cashflow!L30</f>
        <v>0</v>
      </c>
      <c r="Q59" s="235">
        <f>P59-Cashflow!M30</f>
        <v>0</v>
      </c>
      <c r="R59" s="237">
        <f>Q59-Cashflow!N30</f>
        <v>0</v>
      </c>
      <c r="S59" s="235">
        <f>E59-Cashflow!R30</f>
        <v>0</v>
      </c>
      <c r="T59" s="235">
        <f>S59-Cashflow!S30</f>
        <v>0</v>
      </c>
      <c r="U59" s="235">
        <f>T59-Cashflow!T30</f>
        <v>0</v>
      </c>
      <c r="V59" s="235">
        <f>U59-Cashflow!U30</f>
        <v>0</v>
      </c>
      <c r="W59" s="235">
        <f>V59-Cashflow!V30</f>
        <v>0</v>
      </c>
      <c r="X59" s="235">
        <f>W59-Cashflow!W30</f>
        <v>0</v>
      </c>
      <c r="Y59" s="235">
        <f>X59-Cashflow!X30</f>
        <v>0</v>
      </c>
      <c r="Z59" s="235">
        <f>Y59-Cashflow!Y30</f>
        <v>0</v>
      </c>
      <c r="AA59" s="235">
        <f>Z59-Cashflow!Z30</f>
        <v>0</v>
      </c>
      <c r="AB59" s="235">
        <f>AA59-Cashflow!AA30</f>
        <v>0</v>
      </c>
      <c r="AC59" s="235">
        <f>AB59-Cashflow!AB30</f>
        <v>0</v>
      </c>
      <c r="AD59" s="235">
        <f>AC59-Cashflow!AC30</f>
        <v>0</v>
      </c>
      <c r="AE59" s="235">
        <f>AD59-Cashflow!AG30</f>
        <v>0</v>
      </c>
      <c r="AF59" s="235">
        <f>AE59-Cashflow!AH30</f>
        <v>0</v>
      </c>
      <c r="AG59" s="235">
        <f>AF59-Cashflow!AI30</f>
        <v>0</v>
      </c>
      <c r="AH59" s="235">
        <f>AG59-Cashflow!AJ30</f>
        <v>0</v>
      </c>
      <c r="AI59" s="235">
        <f>AH59-Cashflow!AK30</f>
        <v>0</v>
      </c>
      <c r="AJ59" s="235">
        <f>AI59-Cashflow!AL30</f>
        <v>0</v>
      </c>
      <c r="AK59" s="235">
        <f>AJ59-Cashflow!AM30</f>
        <v>0</v>
      </c>
      <c r="AL59" s="235">
        <f>AK59-Cashflow!AN30</f>
        <v>0</v>
      </c>
      <c r="AM59" s="235">
        <f>AL59-Cashflow!AO30</f>
        <v>0</v>
      </c>
      <c r="AN59" s="235">
        <f>AM59-Cashflow!AP30</f>
        <v>0</v>
      </c>
      <c r="AO59" s="235">
        <f>AN59-Cashflow!AQ30</f>
        <v>0</v>
      </c>
      <c r="AP59" s="237">
        <f>AO59-Cashflow!AR30</f>
        <v>0</v>
      </c>
      <c r="AQ59" s="235">
        <f>AP59-Cashflow!AV30</f>
        <v>0</v>
      </c>
      <c r="AR59" s="235">
        <f>AQ59-Cashflow!AW30</f>
        <v>0</v>
      </c>
      <c r="AS59" s="235">
        <f>AR59-Cashflow!AX30</f>
        <v>0</v>
      </c>
      <c r="AT59" s="235">
        <f>AS59-Cashflow!AY30</f>
        <v>0</v>
      </c>
      <c r="AU59" s="235">
        <f>AT59-Cashflow!AZ30</f>
        <v>0</v>
      </c>
      <c r="AV59" s="235">
        <f>AU59-Cashflow!BA30</f>
        <v>0</v>
      </c>
      <c r="AW59" s="235">
        <f>AV59-Cashflow!BB30</f>
        <v>0</v>
      </c>
      <c r="AX59" s="235">
        <f>AW59-Cashflow!BC30</f>
        <v>0</v>
      </c>
      <c r="AY59" s="235">
        <f>AX59-Cashflow!BD30</f>
        <v>0</v>
      </c>
      <c r="AZ59" s="235">
        <f>AY59-Cashflow!BE30</f>
        <v>0</v>
      </c>
      <c r="BA59" s="235">
        <f>AZ59-Cashflow!BF30</f>
        <v>0</v>
      </c>
      <c r="BB59" s="235">
        <f>BA59-Cashflow!BG30</f>
        <v>0</v>
      </c>
      <c r="BC59" s="235">
        <f>BB59-Cashflow!BK30</f>
        <v>0</v>
      </c>
      <c r="BD59" s="235">
        <f>BC59-Cashflow!BL30</f>
        <v>0</v>
      </c>
      <c r="BE59" s="235">
        <f>BD59-Cashflow!BM30</f>
        <v>0</v>
      </c>
      <c r="BF59" s="235">
        <f>BE59-Cashflow!BN30</f>
        <v>0</v>
      </c>
      <c r="BG59" s="235">
        <f>BF59-Cashflow!BO30</f>
        <v>0</v>
      </c>
      <c r="BH59" s="235">
        <f>BG59-Cashflow!BP30</f>
        <v>0</v>
      </c>
      <c r="BI59" s="235">
        <f>BH59-Cashflow!BQ30</f>
        <v>0</v>
      </c>
      <c r="BJ59" s="235">
        <f>BI59-Cashflow!BR30</f>
        <v>0</v>
      </c>
      <c r="BK59" s="235">
        <f>BJ59-Cashflow!BS30</f>
        <v>0</v>
      </c>
      <c r="BL59" s="235">
        <f>BK59-Cashflow!BT30</f>
        <v>0</v>
      </c>
      <c r="BM59" s="235">
        <f>BL59-Cashflow!BU30</f>
        <v>0</v>
      </c>
      <c r="BN59" s="235">
        <f>BM59-Cashflow!BV30</f>
        <v>0</v>
      </c>
      <c r="BO59" s="227" t="s">
        <v>340</v>
      </c>
    </row>
    <row r="60" spans="1:67" s="229" customFormat="1" ht="12.75">
      <c r="C60" s="235"/>
      <c r="D60" s="235"/>
      <c r="E60" s="236"/>
      <c r="F60" s="235"/>
      <c r="G60" s="235">
        <v>0</v>
      </c>
      <c r="H60" s="235">
        <f>G60</f>
        <v>0</v>
      </c>
      <c r="I60" s="235">
        <f t="shared" ref="I60:X61" si="53">H60</f>
        <v>0</v>
      </c>
      <c r="J60" s="235">
        <f t="shared" si="53"/>
        <v>0</v>
      </c>
      <c r="K60" s="235">
        <f t="shared" si="53"/>
        <v>0</v>
      </c>
      <c r="L60" s="235">
        <f t="shared" si="53"/>
        <v>0</v>
      </c>
      <c r="M60" s="235">
        <f t="shared" si="53"/>
        <v>0</v>
      </c>
      <c r="N60" s="235">
        <f t="shared" si="53"/>
        <v>0</v>
      </c>
      <c r="O60" s="235">
        <f t="shared" si="53"/>
        <v>0</v>
      </c>
      <c r="P60" s="235">
        <f t="shared" si="53"/>
        <v>0</v>
      </c>
      <c r="Q60" s="235">
        <f t="shared" si="53"/>
        <v>0</v>
      </c>
      <c r="R60" s="237">
        <f t="shared" si="53"/>
        <v>0</v>
      </c>
      <c r="S60" s="235">
        <f t="shared" si="53"/>
        <v>0</v>
      </c>
      <c r="T60" s="235">
        <f t="shared" si="53"/>
        <v>0</v>
      </c>
      <c r="U60" s="235">
        <f t="shared" si="53"/>
        <v>0</v>
      </c>
      <c r="V60" s="235">
        <f t="shared" si="53"/>
        <v>0</v>
      </c>
      <c r="W60" s="235">
        <f t="shared" si="53"/>
        <v>0</v>
      </c>
      <c r="X60" s="235">
        <f t="shared" si="53"/>
        <v>0</v>
      </c>
      <c r="Y60" s="235">
        <f t="shared" ref="Y60:AN61" si="54">X60</f>
        <v>0</v>
      </c>
      <c r="Z60" s="235">
        <f t="shared" si="54"/>
        <v>0</v>
      </c>
      <c r="AA60" s="235">
        <f t="shared" si="54"/>
        <v>0</v>
      </c>
      <c r="AB60" s="235">
        <f t="shared" si="54"/>
        <v>0</v>
      </c>
      <c r="AC60" s="235">
        <f t="shared" si="54"/>
        <v>0</v>
      </c>
      <c r="AD60" s="237">
        <f t="shared" si="54"/>
        <v>0</v>
      </c>
      <c r="AE60" s="235">
        <f t="shared" si="54"/>
        <v>0</v>
      </c>
      <c r="AF60" s="235">
        <f t="shared" si="54"/>
        <v>0</v>
      </c>
      <c r="AG60" s="235">
        <f t="shared" si="54"/>
        <v>0</v>
      </c>
      <c r="AH60" s="235">
        <f t="shared" si="54"/>
        <v>0</v>
      </c>
      <c r="AI60" s="235">
        <f t="shared" si="54"/>
        <v>0</v>
      </c>
      <c r="AJ60" s="235">
        <f t="shared" si="54"/>
        <v>0</v>
      </c>
      <c r="AK60" s="235">
        <f t="shared" si="54"/>
        <v>0</v>
      </c>
      <c r="AL60" s="235">
        <f t="shared" si="54"/>
        <v>0</v>
      </c>
      <c r="AM60" s="235">
        <f t="shared" si="54"/>
        <v>0</v>
      </c>
      <c r="AN60" s="235">
        <f t="shared" si="54"/>
        <v>0</v>
      </c>
      <c r="AO60" s="235">
        <f t="shared" ref="AO60:BD61" si="55">AN60</f>
        <v>0</v>
      </c>
      <c r="AP60" s="237">
        <f t="shared" si="55"/>
        <v>0</v>
      </c>
      <c r="AQ60" s="235">
        <f t="shared" si="55"/>
        <v>0</v>
      </c>
      <c r="AR60" s="235">
        <f t="shared" si="55"/>
        <v>0</v>
      </c>
      <c r="AS60" s="235">
        <f t="shared" si="55"/>
        <v>0</v>
      </c>
      <c r="AT60" s="235">
        <f t="shared" si="55"/>
        <v>0</v>
      </c>
      <c r="AU60" s="235">
        <f t="shared" si="55"/>
        <v>0</v>
      </c>
      <c r="AV60" s="235">
        <f t="shared" si="55"/>
        <v>0</v>
      </c>
      <c r="AW60" s="235">
        <f t="shared" si="55"/>
        <v>0</v>
      </c>
      <c r="AX60" s="235">
        <f t="shared" si="55"/>
        <v>0</v>
      </c>
      <c r="AY60" s="235">
        <f t="shared" si="55"/>
        <v>0</v>
      </c>
      <c r="AZ60" s="235">
        <f t="shared" si="55"/>
        <v>0</v>
      </c>
      <c r="BA60" s="235">
        <f t="shared" si="55"/>
        <v>0</v>
      </c>
      <c r="BB60" s="237">
        <f t="shared" si="55"/>
        <v>0</v>
      </c>
      <c r="BC60" s="235">
        <f t="shared" si="55"/>
        <v>0</v>
      </c>
      <c r="BD60" s="235">
        <f t="shared" si="55"/>
        <v>0</v>
      </c>
      <c r="BE60" s="235">
        <f t="shared" si="48"/>
        <v>0</v>
      </c>
      <c r="BF60" s="235">
        <f t="shared" si="48"/>
        <v>0</v>
      </c>
      <c r="BG60" s="235">
        <f t="shared" si="48"/>
        <v>0</v>
      </c>
      <c r="BH60" s="235">
        <f t="shared" si="48"/>
        <v>0</v>
      </c>
      <c r="BI60" s="235">
        <f t="shared" si="48"/>
        <v>0</v>
      </c>
      <c r="BJ60" s="235">
        <f t="shared" si="48"/>
        <v>0</v>
      </c>
      <c r="BK60" s="235">
        <f t="shared" si="48"/>
        <v>0</v>
      </c>
      <c r="BL60" s="235">
        <f t="shared" si="48"/>
        <v>0</v>
      </c>
      <c r="BM60" s="235">
        <f t="shared" si="48"/>
        <v>0</v>
      </c>
      <c r="BN60" s="237">
        <f t="shared" si="48"/>
        <v>0</v>
      </c>
      <c r="BO60" s="227" t="s">
        <v>340</v>
      </c>
    </row>
    <row r="61" spans="1:67" s="229" customFormat="1" ht="12.75">
      <c r="B61" s="229" t="s">
        <v>173</v>
      </c>
      <c r="C61" s="239">
        <v>0</v>
      </c>
      <c r="D61" s="235"/>
      <c r="E61" s="240">
        <f>C61</f>
        <v>0</v>
      </c>
      <c r="F61" s="235"/>
      <c r="G61" s="239">
        <f>E61</f>
        <v>0</v>
      </c>
      <c r="H61" s="239">
        <f>G61</f>
        <v>0</v>
      </c>
      <c r="I61" s="239">
        <f t="shared" si="53"/>
        <v>0</v>
      </c>
      <c r="J61" s="239">
        <f t="shared" si="53"/>
        <v>0</v>
      </c>
      <c r="K61" s="239">
        <f t="shared" si="53"/>
        <v>0</v>
      </c>
      <c r="L61" s="239">
        <f t="shared" si="53"/>
        <v>0</v>
      </c>
      <c r="M61" s="239">
        <f t="shared" si="53"/>
        <v>0</v>
      </c>
      <c r="N61" s="239">
        <f t="shared" si="53"/>
        <v>0</v>
      </c>
      <c r="O61" s="239">
        <f t="shared" si="53"/>
        <v>0</v>
      </c>
      <c r="P61" s="239">
        <f t="shared" si="53"/>
        <v>0</v>
      </c>
      <c r="Q61" s="239">
        <f t="shared" si="53"/>
        <v>0</v>
      </c>
      <c r="R61" s="241">
        <f t="shared" si="53"/>
        <v>0</v>
      </c>
      <c r="S61" s="239">
        <f t="shared" si="53"/>
        <v>0</v>
      </c>
      <c r="T61" s="239">
        <f t="shared" si="53"/>
        <v>0</v>
      </c>
      <c r="U61" s="239">
        <f t="shared" si="53"/>
        <v>0</v>
      </c>
      <c r="V61" s="239">
        <f t="shared" si="53"/>
        <v>0</v>
      </c>
      <c r="W61" s="239">
        <f t="shared" si="53"/>
        <v>0</v>
      </c>
      <c r="X61" s="239">
        <f t="shared" si="53"/>
        <v>0</v>
      </c>
      <c r="Y61" s="239">
        <f t="shared" si="54"/>
        <v>0</v>
      </c>
      <c r="Z61" s="239">
        <f t="shared" si="54"/>
        <v>0</v>
      </c>
      <c r="AA61" s="239">
        <f t="shared" si="54"/>
        <v>0</v>
      </c>
      <c r="AB61" s="239">
        <f t="shared" si="54"/>
        <v>0</v>
      </c>
      <c r="AC61" s="239">
        <f t="shared" si="54"/>
        <v>0</v>
      </c>
      <c r="AD61" s="241">
        <f t="shared" si="54"/>
        <v>0</v>
      </c>
      <c r="AE61" s="239">
        <f t="shared" si="54"/>
        <v>0</v>
      </c>
      <c r="AF61" s="239">
        <f t="shared" si="54"/>
        <v>0</v>
      </c>
      <c r="AG61" s="239">
        <f t="shared" si="54"/>
        <v>0</v>
      </c>
      <c r="AH61" s="239">
        <f t="shared" si="54"/>
        <v>0</v>
      </c>
      <c r="AI61" s="239">
        <f t="shared" si="54"/>
        <v>0</v>
      </c>
      <c r="AJ61" s="239">
        <f t="shared" si="54"/>
        <v>0</v>
      </c>
      <c r="AK61" s="239">
        <f t="shared" si="54"/>
        <v>0</v>
      </c>
      <c r="AL61" s="239">
        <f t="shared" si="54"/>
        <v>0</v>
      </c>
      <c r="AM61" s="239">
        <f t="shared" si="54"/>
        <v>0</v>
      </c>
      <c r="AN61" s="239">
        <f t="shared" si="54"/>
        <v>0</v>
      </c>
      <c r="AO61" s="239">
        <f t="shared" si="55"/>
        <v>0</v>
      </c>
      <c r="AP61" s="241">
        <f t="shared" si="55"/>
        <v>0</v>
      </c>
      <c r="AQ61" s="239">
        <f t="shared" si="55"/>
        <v>0</v>
      </c>
      <c r="AR61" s="239">
        <f t="shared" si="55"/>
        <v>0</v>
      </c>
      <c r="AS61" s="239">
        <f t="shared" si="55"/>
        <v>0</v>
      </c>
      <c r="AT61" s="239">
        <f t="shared" si="55"/>
        <v>0</v>
      </c>
      <c r="AU61" s="239">
        <f t="shared" si="55"/>
        <v>0</v>
      </c>
      <c r="AV61" s="239">
        <f t="shared" si="55"/>
        <v>0</v>
      </c>
      <c r="AW61" s="239">
        <f t="shared" si="55"/>
        <v>0</v>
      </c>
      <c r="AX61" s="239">
        <f t="shared" si="55"/>
        <v>0</v>
      </c>
      <c r="AY61" s="239">
        <f t="shared" si="55"/>
        <v>0</v>
      </c>
      <c r="AZ61" s="239">
        <f t="shared" si="55"/>
        <v>0</v>
      </c>
      <c r="BA61" s="239">
        <f t="shared" si="55"/>
        <v>0</v>
      </c>
      <c r="BB61" s="241">
        <f t="shared" si="55"/>
        <v>0</v>
      </c>
      <c r="BC61" s="239">
        <f t="shared" si="55"/>
        <v>0</v>
      </c>
      <c r="BD61" s="239">
        <f t="shared" si="55"/>
        <v>0</v>
      </c>
      <c r="BE61" s="239">
        <f t="shared" si="48"/>
        <v>0</v>
      </c>
      <c r="BF61" s="239">
        <f t="shared" si="48"/>
        <v>0</v>
      </c>
      <c r="BG61" s="239">
        <f t="shared" si="48"/>
        <v>0</v>
      </c>
      <c r="BH61" s="239">
        <f t="shared" si="48"/>
        <v>0</v>
      </c>
      <c r="BI61" s="239">
        <f t="shared" si="48"/>
        <v>0</v>
      </c>
      <c r="BJ61" s="239">
        <f t="shared" si="48"/>
        <v>0</v>
      </c>
      <c r="BK61" s="239">
        <f t="shared" si="48"/>
        <v>0</v>
      </c>
      <c r="BL61" s="239">
        <f t="shared" si="48"/>
        <v>0</v>
      </c>
      <c r="BM61" s="239">
        <f t="shared" si="48"/>
        <v>0</v>
      </c>
      <c r="BN61" s="241">
        <f t="shared" si="48"/>
        <v>0</v>
      </c>
      <c r="BO61" s="227" t="s">
        <v>340</v>
      </c>
    </row>
    <row r="62" spans="1:67" s="229" customFormat="1" ht="12.75">
      <c r="C62" s="235">
        <f>SUM(C46:C61)</f>
        <v>0</v>
      </c>
      <c r="D62" s="235"/>
      <c r="E62" s="236">
        <f>SUM(E46:E61)</f>
        <v>0</v>
      </c>
      <c r="F62" s="235"/>
      <c r="G62" s="235">
        <f t="shared" ref="G62:BN62" si="56">SUM(G46:G61)</f>
        <v>0</v>
      </c>
      <c r="H62" s="235">
        <f t="shared" si="56"/>
        <v>0</v>
      </c>
      <c r="I62" s="235">
        <f t="shared" si="56"/>
        <v>0</v>
      </c>
      <c r="J62" s="235">
        <f t="shared" si="56"/>
        <v>0</v>
      </c>
      <c r="K62" s="235">
        <f t="shared" si="56"/>
        <v>0</v>
      </c>
      <c r="L62" s="235">
        <f t="shared" si="56"/>
        <v>0</v>
      </c>
      <c r="M62" s="235">
        <f t="shared" si="56"/>
        <v>0</v>
      </c>
      <c r="N62" s="235">
        <f t="shared" si="56"/>
        <v>0</v>
      </c>
      <c r="O62" s="235">
        <f t="shared" si="56"/>
        <v>0</v>
      </c>
      <c r="P62" s="235">
        <f t="shared" si="56"/>
        <v>0</v>
      </c>
      <c r="Q62" s="235">
        <f t="shared" si="56"/>
        <v>0</v>
      </c>
      <c r="R62" s="237">
        <f t="shared" si="56"/>
        <v>0</v>
      </c>
      <c r="S62" s="235">
        <f t="shared" si="56"/>
        <v>0</v>
      </c>
      <c r="T62" s="235">
        <f t="shared" si="56"/>
        <v>0</v>
      </c>
      <c r="U62" s="235">
        <f t="shared" si="56"/>
        <v>0</v>
      </c>
      <c r="V62" s="235">
        <f t="shared" si="56"/>
        <v>0</v>
      </c>
      <c r="W62" s="235">
        <f t="shared" si="56"/>
        <v>0</v>
      </c>
      <c r="X62" s="235">
        <f t="shared" si="56"/>
        <v>0</v>
      </c>
      <c r="Y62" s="235">
        <f t="shared" si="56"/>
        <v>0</v>
      </c>
      <c r="Z62" s="235">
        <f t="shared" si="56"/>
        <v>0</v>
      </c>
      <c r="AA62" s="235">
        <f t="shared" si="56"/>
        <v>0</v>
      </c>
      <c r="AB62" s="235">
        <f t="shared" si="56"/>
        <v>0</v>
      </c>
      <c r="AC62" s="235">
        <f t="shared" si="56"/>
        <v>0</v>
      </c>
      <c r="AD62" s="237">
        <f t="shared" si="56"/>
        <v>0</v>
      </c>
      <c r="AE62" s="235">
        <f t="shared" si="56"/>
        <v>0</v>
      </c>
      <c r="AF62" s="235">
        <f t="shared" si="56"/>
        <v>0</v>
      </c>
      <c r="AG62" s="235">
        <f t="shared" si="56"/>
        <v>0</v>
      </c>
      <c r="AH62" s="235">
        <f t="shared" si="56"/>
        <v>0</v>
      </c>
      <c r="AI62" s="235">
        <f t="shared" si="56"/>
        <v>0</v>
      </c>
      <c r="AJ62" s="235">
        <f t="shared" si="56"/>
        <v>0</v>
      </c>
      <c r="AK62" s="235">
        <f t="shared" si="56"/>
        <v>0</v>
      </c>
      <c r="AL62" s="235">
        <f t="shared" si="56"/>
        <v>0</v>
      </c>
      <c r="AM62" s="235">
        <f t="shared" si="56"/>
        <v>0</v>
      </c>
      <c r="AN62" s="235">
        <f t="shared" si="56"/>
        <v>0</v>
      </c>
      <c r="AO62" s="235">
        <f t="shared" si="56"/>
        <v>0</v>
      </c>
      <c r="AP62" s="237">
        <f t="shared" si="56"/>
        <v>0</v>
      </c>
      <c r="AQ62" s="235">
        <f t="shared" si="56"/>
        <v>0</v>
      </c>
      <c r="AR62" s="235">
        <f t="shared" si="56"/>
        <v>0</v>
      </c>
      <c r="AS62" s="235">
        <f t="shared" si="56"/>
        <v>0</v>
      </c>
      <c r="AT62" s="235">
        <f t="shared" si="56"/>
        <v>0</v>
      </c>
      <c r="AU62" s="235">
        <f t="shared" si="56"/>
        <v>0</v>
      </c>
      <c r="AV62" s="235">
        <f t="shared" si="56"/>
        <v>0</v>
      </c>
      <c r="AW62" s="235">
        <f t="shared" si="56"/>
        <v>0</v>
      </c>
      <c r="AX62" s="235">
        <f t="shared" si="56"/>
        <v>0</v>
      </c>
      <c r="AY62" s="235">
        <f t="shared" si="56"/>
        <v>0</v>
      </c>
      <c r="AZ62" s="235">
        <f t="shared" si="56"/>
        <v>0</v>
      </c>
      <c r="BA62" s="235">
        <f t="shared" si="56"/>
        <v>0</v>
      </c>
      <c r="BB62" s="237">
        <f t="shared" si="56"/>
        <v>0</v>
      </c>
      <c r="BC62" s="235">
        <f t="shared" si="56"/>
        <v>0</v>
      </c>
      <c r="BD62" s="235">
        <f t="shared" si="56"/>
        <v>0</v>
      </c>
      <c r="BE62" s="235">
        <f t="shared" si="56"/>
        <v>0</v>
      </c>
      <c r="BF62" s="235">
        <f t="shared" si="56"/>
        <v>0</v>
      </c>
      <c r="BG62" s="235">
        <f t="shared" si="56"/>
        <v>0</v>
      </c>
      <c r="BH62" s="235">
        <f t="shared" si="56"/>
        <v>0</v>
      </c>
      <c r="BI62" s="235">
        <f t="shared" si="56"/>
        <v>0</v>
      </c>
      <c r="BJ62" s="235">
        <f t="shared" si="56"/>
        <v>0</v>
      </c>
      <c r="BK62" s="235">
        <f t="shared" si="56"/>
        <v>0</v>
      </c>
      <c r="BL62" s="235">
        <f t="shared" si="56"/>
        <v>0</v>
      </c>
      <c r="BM62" s="235">
        <f t="shared" si="56"/>
        <v>0</v>
      </c>
      <c r="BN62" s="237">
        <f t="shared" si="56"/>
        <v>0</v>
      </c>
      <c r="BO62" s="227" t="s">
        <v>340</v>
      </c>
    </row>
    <row r="63" spans="1:67" s="229" customFormat="1" ht="13.5" thickBot="1">
      <c r="C63" s="235"/>
      <c r="D63" s="235"/>
      <c r="E63" s="236"/>
      <c r="F63" s="235"/>
      <c r="G63" s="235"/>
      <c r="R63" s="173"/>
      <c r="AD63" s="173"/>
      <c r="AP63" s="173"/>
      <c r="BB63" s="173"/>
      <c r="BN63" s="173"/>
      <c r="BO63" s="227" t="s">
        <v>340</v>
      </c>
    </row>
    <row r="64" spans="1:67" s="229" customFormat="1" ht="14.25" thickTop="1" thickBot="1">
      <c r="A64" s="173" t="s">
        <v>165</v>
      </c>
      <c r="C64" s="243">
        <f>C44-C62</f>
        <v>0</v>
      </c>
      <c r="D64" s="235"/>
      <c r="E64" s="244" t="e">
        <f>E44-E62</f>
        <v>#REF!</v>
      </c>
      <c r="F64" s="235"/>
      <c r="G64" s="243" t="e">
        <f t="shared" ref="G64:BN64" si="57">G44-G62</f>
        <v>#REF!</v>
      </c>
      <c r="H64" s="243" t="e">
        <f t="shared" si="57"/>
        <v>#REF!</v>
      </c>
      <c r="I64" s="243" t="e">
        <f t="shared" si="57"/>
        <v>#REF!</v>
      </c>
      <c r="J64" s="243" t="e">
        <f t="shared" si="57"/>
        <v>#REF!</v>
      </c>
      <c r="K64" s="243" t="e">
        <f t="shared" si="57"/>
        <v>#REF!</v>
      </c>
      <c r="L64" s="243" t="e">
        <f t="shared" si="57"/>
        <v>#REF!</v>
      </c>
      <c r="M64" s="243" t="e">
        <f t="shared" si="57"/>
        <v>#REF!</v>
      </c>
      <c r="N64" s="243" t="e">
        <f t="shared" si="57"/>
        <v>#REF!</v>
      </c>
      <c r="O64" s="243" t="e">
        <f t="shared" si="57"/>
        <v>#REF!</v>
      </c>
      <c r="P64" s="243" t="e">
        <f t="shared" si="57"/>
        <v>#REF!</v>
      </c>
      <c r="Q64" s="243" t="e">
        <f t="shared" si="57"/>
        <v>#REF!</v>
      </c>
      <c r="R64" s="243" t="e">
        <f t="shared" si="57"/>
        <v>#REF!</v>
      </c>
      <c r="S64" s="243" t="e">
        <f t="shared" si="57"/>
        <v>#REF!</v>
      </c>
      <c r="T64" s="243" t="e">
        <f t="shared" si="57"/>
        <v>#REF!</v>
      </c>
      <c r="U64" s="243" t="e">
        <f t="shared" si="57"/>
        <v>#REF!</v>
      </c>
      <c r="V64" s="243" t="e">
        <f t="shared" si="57"/>
        <v>#REF!</v>
      </c>
      <c r="W64" s="243" t="e">
        <f t="shared" si="57"/>
        <v>#REF!</v>
      </c>
      <c r="X64" s="243" t="e">
        <f t="shared" si="57"/>
        <v>#REF!</v>
      </c>
      <c r="Y64" s="243" t="e">
        <f t="shared" si="57"/>
        <v>#REF!</v>
      </c>
      <c r="Z64" s="243" t="e">
        <f t="shared" si="57"/>
        <v>#REF!</v>
      </c>
      <c r="AA64" s="243" t="e">
        <f t="shared" si="57"/>
        <v>#REF!</v>
      </c>
      <c r="AB64" s="243" t="e">
        <f t="shared" si="57"/>
        <v>#REF!</v>
      </c>
      <c r="AC64" s="243" t="e">
        <f t="shared" si="57"/>
        <v>#REF!</v>
      </c>
      <c r="AD64" s="243" t="e">
        <f t="shared" si="57"/>
        <v>#REF!</v>
      </c>
      <c r="AE64" s="243" t="e">
        <f t="shared" si="57"/>
        <v>#REF!</v>
      </c>
      <c r="AF64" s="243" t="e">
        <f t="shared" si="57"/>
        <v>#REF!</v>
      </c>
      <c r="AG64" s="243" t="e">
        <f t="shared" si="57"/>
        <v>#REF!</v>
      </c>
      <c r="AH64" s="243" t="e">
        <f t="shared" si="57"/>
        <v>#REF!</v>
      </c>
      <c r="AI64" s="243" t="e">
        <f t="shared" si="57"/>
        <v>#REF!</v>
      </c>
      <c r="AJ64" s="243" t="e">
        <f t="shared" si="57"/>
        <v>#REF!</v>
      </c>
      <c r="AK64" s="243" t="e">
        <f t="shared" si="57"/>
        <v>#REF!</v>
      </c>
      <c r="AL64" s="243" t="e">
        <f t="shared" si="57"/>
        <v>#REF!</v>
      </c>
      <c r="AM64" s="243" t="e">
        <f t="shared" si="57"/>
        <v>#REF!</v>
      </c>
      <c r="AN64" s="243" t="e">
        <f t="shared" si="57"/>
        <v>#REF!</v>
      </c>
      <c r="AO64" s="243" t="e">
        <f t="shared" si="57"/>
        <v>#REF!</v>
      </c>
      <c r="AP64" s="243" t="e">
        <f t="shared" si="57"/>
        <v>#REF!</v>
      </c>
      <c r="AQ64" s="243" t="e">
        <f t="shared" si="57"/>
        <v>#REF!</v>
      </c>
      <c r="AR64" s="243" t="e">
        <f t="shared" si="57"/>
        <v>#REF!</v>
      </c>
      <c r="AS64" s="243" t="e">
        <f t="shared" si="57"/>
        <v>#REF!</v>
      </c>
      <c r="AT64" s="243" t="e">
        <f t="shared" si="57"/>
        <v>#REF!</v>
      </c>
      <c r="AU64" s="243" t="e">
        <f t="shared" si="57"/>
        <v>#REF!</v>
      </c>
      <c r="AV64" s="243" t="e">
        <f t="shared" si="57"/>
        <v>#REF!</v>
      </c>
      <c r="AW64" s="243" t="e">
        <f t="shared" si="57"/>
        <v>#REF!</v>
      </c>
      <c r="AX64" s="243" t="e">
        <f t="shared" si="57"/>
        <v>#REF!</v>
      </c>
      <c r="AY64" s="243" t="e">
        <f t="shared" si="57"/>
        <v>#REF!</v>
      </c>
      <c r="AZ64" s="243" t="e">
        <f t="shared" si="57"/>
        <v>#REF!</v>
      </c>
      <c r="BA64" s="243" t="e">
        <f t="shared" si="57"/>
        <v>#REF!</v>
      </c>
      <c r="BB64" s="243" t="e">
        <f t="shared" si="57"/>
        <v>#REF!</v>
      </c>
      <c r="BC64" s="243" t="e">
        <f t="shared" si="57"/>
        <v>#REF!</v>
      </c>
      <c r="BD64" s="243" t="e">
        <f t="shared" si="57"/>
        <v>#REF!</v>
      </c>
      <c r="BE64" s="243" t="e">
        <f t="shared" si="57"/>
        <v>#REF!</v>
      </c>
      <c r="BF64" s="243" t="e">
        <f t="shared" si="57"/>
        <v>#REF!</v>
      </c>
      <c r="BG64" s="243" t="e">
        <f t="shared" si="57"/>
        <v>#REF!</v>
      </c>
      <c r="BH64" s="243" t="e">
        <f t="shared" si="57"/>
        <v>#REF!</v>
      </c>
      <c r="BI64" s="243" t="e">
        <f t="shared" si="57"/>
        <v>#REF!</v>
      </c>
      <c r="BJ64" s="243" t="e">
        <f t="shared" si="57"/>
        <v>#REF!</v>
      </c>
      <c r="BK64" s="243" t="e">
        <f t="shared" si="57"/>
        <v>#REF!</v>
      </c>
      <c r="BL64" s="243" t="e">
        <f t="shared" si="57"/>
        <v>#REF!</v>
      </c>
      <c r="BM64" s="243" t="e">
        <f t="shared" si="57"/>
        <v>#REF!</v>
      </c>
      <c r="BN64" s="243" t="e">
        <f t="shared" si="57"/>
        <v>#REF!</v>
      </c>
      <c r="BO64" s="227" t="s">
        <v>340</v>
      </c>
    </row>
    <row r="65" spans="1:67" s="229" customFormat="1" ht="13.5" thickTop="1">
      <c r="C65" s="235"/>
      <c r="D65" s="235"/>
      <c r="E65" s="236"/>
      <c r="F65" s="235"/>
      <c r="G65" s="235"/>
      <c r="R65" s="173"/>
      <c r="AD65" s="173"/>
      <c r="AP65" s="173"/>
      <c r="BB65" s="173"/>
      <c r="BN65" s="173"/>
      <c r="BO65" s="227" t="s">
        <v>340</v>
      </c>
    </row>
    <row r="66" spans="1:67" s="229" customFormat="1" ht="12.75">
      <c r="A66" s="173" t="s">
        <v>174</v>
      </c>
      <c r="B66" s="229" t="s">
        <v>161</v>
      </c>
      <c r="C66" s="235">
        <v>0</v>
      </c>
      <c r="D66" s="235"/>
      <c r="E66" s="236">
        <v>0</v>
      </c>
      <c r="F66" s="235"/>
      <c r="G66" s="235">
        <f>E66</f>
        <v>0</v>
      </c>
      <c r="H66" s="235">
        <f>G66</f>
        <v>0</v>
      </c>
      <c r="I66" s="235">
        <f t="shared" ref="I66:X66" si="58">H66</f>
        <v>0</v>
      </c>
      <c r="J66" s="235">
        <f t="shared" si="58"/>
        <v>0</v>
      </c>
      <c r="K66" s="235">
        <f t="shared" si="58"/>
        <v>0</v>
      </c>
      <c r="L66" s="235">
        <f t="shared" si="58"/>
        <v>0</v>
      </c>
      <c r="M66" s="235">
        <f t="shared" si="58"/>
        <v>0</v>
      </c>
      <c r="N66" s="235">
        <f t="shared" si="58"/>
        <v>0</v>
      </c>
      <c r="O66" s="235">
        <f t="shared" si="58"/>
        <v>0</v>
      </c>
      <c r="P66" s="235">
        <f t="shared" si="58"/>
        <v>0</v>
      </c>
      <c r="Q66" s="235">
        <f t="shared" si="58"/>
        <v>0</v>
      </c>
      <c r="R66" s="237">
        <f t="shared" si="58"/>
        <v>0</v>
      </c>
      <c r="S66" s="237">
        <f t="shared" si="58"/>
        <v>0</v>
      </c>
      <c r="T66" s="237">
        <f t="shared" si="58"/>
        <v>0</v>
      </c>
      <c r="U66" s="237">
        <f t="shared" si="58"/>
        <v>0</v>
      </c>
      <c r="V66" s="237">
        <f t="shared" si="58"/>
        <v>0</v>
      </c>
      <c r="W66" s="237">
        <f t="shared" si="58"/>
        <v>0</v>
      </c>
      <c r="X66" s="237">
        <f t="shared" si="58"/>
        <v>0</v>
      </c>
      <c r="Y66" s="237">
        <f t="shared" ref="Y66:AN66" si="59">X66</f>
        <v>0</v>
      </c>
      <c r="Z66" s="237">
        <f t="shared" si="59"/>
        <v>0</v>
      </c>
      <c r="AA66" s="237">
        <f t="shared" si="59"/>
        <v>0</v>
      </c>
      <c r="AB66" s="237">
        <f t="shared" si="59"/>
        <v>0</v>
      </c>
      <c r="AC66" s="237">
        <f t="shared" si="59"/>
        <v>0</v>
      </c>
      <c r="AD66" s="237">
        <f t="shared" si="59"/>
        <v>0</v>
      </c>
      <c r="AE66" s="237">
        <f t="shared" si="59"/>
        <v>0</v>
      </c>
      <c r="AF66" s="237">
        <f t="shared" si="59"/>
        <v>0</v>
      </c>
      <c r="AG66" s="237">
        <f t="shared" si="59"/>
        <v>0</v>
      </c>
      <c r="AH66" s="237">
        <f t="shared" si="59"/>
        <v>0</v>
      </c>
      <c r="AI66" s="237">
        <f t="shared" si="59"/>
        <v>0</v>
      </c>
      <c r="AJ66" s="237">
        <f t="shared" si="59"/>
        <v>0</v>
      </c>
      <c r="AK66" s="237">
        <f t="shared" si="59"/>
        <v>0</v>
      </c>
      <c r="AL66" s="237">
        <f t="shared" si="59"/>
        <v>0</v>
      </c>
      <c r="AM66" s="237">
        <f t="shared" si="59"/>
        <v>0</v>
      </c>
      <c r="AN66" s="237">
        <f t="shared" si="59"/>
        <v>0</v>
      </c>
      <c r="AO66" s="237">
        <f t="shared" ref="AO66:BD66" si="60">AN66</f>
        <v>0</v>
      </c>
      <c r="AP66" s="237">
        <f t="shared" si="60"/>
        <v>0</v>
      </c>
      <c r="AQ66" s="237">
        <f t="shared" si="60"/>
        <v>0</v>
      </c>
      <c r="AR66" s="237">
        <f t="shared" si="60"/>
        <v>0</v>
      </c>
      <c r="AS66" s="237">
        <f t="shared" si="60"/>
        <v>0</v>
      </c>
      <c r="AT66" s="237">
        <f t="shared" si="60"/>
        <v>0</v>
      </c>
      <c r="AU66" s="237">
        <f t="shared" si="60"/>
        <v>0</v>
      </c>
      <c r="AV66" s="237">
        <f t="shared" si="60"/>
        <v>0</v>
      </c>
      <c r="AW66" s="237">
        <f t="shared" si="60"/>
        <v>0</v>
      </c>
      <c r="AX66" s="237">
        <f t="shared" si="60"/>
        <v>0</v>
      </c>
      <c r="AY66" s="237">
        <f t="shared" si="60"/>
        <v>0</v>
      </c>
      <c r="AZ66" s="237">
        <f t="shared" si="60"/>
        <v>0</v>
      </c>
      <c r="BA66" s="237">
        <f t="shared" si="60"/>
        <v>0</v>
      </c>
      <c r="BB66" s="237">
        <f t="shared" si="60"/>
        <v>0</v>
      </c>
      <c r="BC66" s="237">
        <f t="shared" si="60"/>
        <v>0</v>
      </c>
      <c r="BD66" s="237">
        <f t="shared" si="60"/>
        <v>0</v>
      </c>
      <c r="BE66" s="237">
        <f t="shared" ref="BE66:BN66" si="61">BD66</f>
        <v>0</v>
      </c>
      <c r="BF66" s="237">
        <f t="shared" si="61"/>
        <v>0</v>
      </c>
      <c r="BG66" s="237">
        <f t="shared" si="61"/>
        <v>0</v>
      </c>
      <c r="BH66" s="237">
        <f t="shared" si="61"/>
        <v>0</v>
      </c>
      <c r="BI66" s="237">
        <f t="shared" si="61"/>
        <v>0</v>
      </c>
      <c r="BJ66" s="237">
        <f t="shared" si="61"/>
        <v>0</v>
      </c>
      <c r="BK66" s="237">
        <f t="shared" si="61"/>
        <v>0</v>
      </c>
      <c r="BL66" s="237">
        <f t="shared" si="61"/>
        <v>0</v>
      </c>
      <c r="BM66" s="237">
        <f t="shared" si="61"/>
        <v>0</v>
      </c>
      <c r="BN66" s="237">
        <f t="shared" si="61"/>
        <v>0</v>
      </c>
      <c r="BO66" s="227" t="s">
        <v>340</v>
      </c>
    </row>
    <row r="67" spans="1:67" s="229" customFormat="1" ht="12.75">
      <c r="B67" s="229" t="s">
        <v>175</v>
      </c>
      <c r="C67" s="235"/>
      <c r="D67" s="235"/>
      <c r="E67" s="236">
        <v>0</v>
      </c>
      <c r="F67" s="235"/>
      <c r="G67" s="235">
        <f>$E67</f>
        <v>0</v>
      </c>
      <c r="H67" s="235">
        <f t="shared" ref="H67:BN67" si="62">$E67</f>
        <v>0</v>
      </c>
      <c r="I67" s="235">
        <f t="shared" si="62"/>
        <v>0</v>
      </c>
      <c r="J67" s="235">
        <f t="shared" si="62"/>
        <v>0</v>
      </c>
      <c r="K67" s="235">
        <f t="shared" si="62"/>
        <v>0</v>
      </c>
      <c r="L67" s="235">
        <f t="shared" si="62"/>
        <v>0</v>
      </c>
      <c r="M67" s="235">
        <f t="shared" si="62"/>
        <v>0</v>
      </c>
      <c r="N67" s="235">
        <f t="shared" si="62"/>
        <v>0</v>
      </c>
      <c r="O67" s="235">
        <f t="shared" si="62"/>
        <v>0</v>
      </c>
      <c r="P67" s="235">
        <f t="shared" si="62"/>
        <v>0</v>
      </c>
      <c r="Q67" s="235">
        <f t="shared" si="62"/>
        <v>0</v>
      </c>
      <c r="R67" s="237">
        <f t="shared" si="62"/>
        <v>0</v>
      </c>
      <c r="S67" s="237">
        <f t="shared" si="62"/>
        <v>0</v>
      </c>
      <c r="T67" s="237">
        <f t="shared" si="62"/>
        <v>0</v>
      </c>
      <c r="U67" s="237">
        <f t="shared" si="62"/>
        <v>0</v>
      </c>
      <c r="V67" s="237">
        <f t="shared" si="62"/>
        <v>0</v>
      </c>
      <c r="W67" s="237">
        <f t="shared" si="62"/>
        <v>0</v>
      </c>
      <c r="X67" s="237">
        <f t="shared" si="62"/>
        <v>0</v>
      </c>
      <c r="Y67" s="237">
        <f t="shared" si="62"/>
        <v>0</v>
      </c>
      <c r="Z67" s="237">
        <f t="shared" si="62"/>
        <v>0</v>
      </c>
      <c r="AA67" s="237">
        <f t="shared" si="62"/>
        <v>0</v>
      </c>
      <c r="AB67" s="237">
        <f t="shared" si="62"/>
        <v>0</v>
      </c>
      <c r="AC67" s="237">
        <f t="shared" si="62"/>
        <v>0</v>
      </c>
      <c r="AD67" s="237">
        <f t="shared" si="62"/>
        <v>0</v>
      </c>
      <c r="AE67" s="237">
        <f t="shared" si="62"/>
        <v>0</v>
      </c>
      <c r="AF67" s="237">
        <f t="shared" si="62"/>
        <v>0</v>
      </c>
      <c r="AG67" s="237">
        <f t="shared" si="62"/>
        <v>0</v>
      </c>
      <c r="AH67" s="237">
        <f t="shared" si="62"/>
        <v>0</v>
      </c>
      <c r="AI67" s="237">
        <f t="shared" si="62"/>
        <v>0</v>
      </c>
      <c r="AJ67" s="237">
        <f t="shared" si="62"/>
        <v>0</v>
      </c>
      <c r="AK67" s="237">
        <f t="shared" si="62"/>
        <v>0</v>
      </c>
      <c r="AL67" s="237">
        <f t="shared" si="62"/>
        <v>0</v>
      </c>
      <c r="AM67" s="237">
        <f t="shared" si="62"/>
        <v>0</v>
      </c>
      <c r="AN67" s="237">
        <f t="shared" si="62"/>
        <v>0</v>
      </c>
      <c r="AO67" s="237">
        <f t="shared" si="62"/>
        <v>0</v>
      </c>
      <c r="AP67" s="237">
        <f t="shared" si="62"/>
        <v>0</v>
      </c>
      <c r="AQ67" s="237">
        <f t="shared" si="62"/>
        <v>0</v>
      </c>
      <c r="AR67" s="237">
        <f t="shared" si="62"/>
        <v>0</v>
      </c>
      <c r="AS67" s="237">
        <f t="shared" si="62"/>
        <v>0</v>
      </c>
      <c r="AT67" s="237">
        <f t="shared" si="62"/>
        <v>0</v>
      </c>
      <c r="AU67" s="237">
        <f t="shared" si="62"/>
        <v>0</v>
      </c>
      <c r="AV67" s="237">
        <f t="shared" si="62"/>
        <v>0</v>
      </c>
      <c r="AW67" s="237">
        <f t="shared" si="62"/>
        <v>0</v>
      </c>
      <c r="AX67" s="237">
        <f t="shared" si="62"/>
        <v>0</v>
      </c>
      <c r="AY67" s="237">
        <f t="shared" si="62"/>
        <v>0</v>
      </c>
      <c r="AZ67" s="237">
        <f t="shared" si="62"/>
        <v>0</v>
      </c>
      <c r="BA67" s="237">
        <f t="shared" si="62"/>
        <v>0</v>
      </c>
      <c r="BB67" s="237">
        <f t="shared" si="62"/>
        <v>0</v>
      </c>
      <c r="BC67" s="237">
        <f t="shared" si="62"/>
        <v>0</v>
      </c>
      <c r="BD67" s="237">
        <f t="shared" si="62"/>
        <v>0</v>
      </c>
      <c r="BE67" s="237">
        <f t="shared" si="62"/>
        <v>0</v>
      </c>
      <c r="BF67" s="237">
        <f t="shared" si="62"/>
        <v>0</v>
      </c>
      <c r="BG67" s="237">
        <f t="shared" si="62"/>
        <v>0</v>
      </c>
      <c r="BH67" s="237">
        <f t="shared" si="62"/>
        <v>0</v>
      </c>
      <c r="BI67" s="237">
        <f t="shared" si="62"/>
        <v>0</v>
      </c>
      <c r="BJ67" s="237">
        <f t="shared" si="62"/>
        <v>0</v>
      </c>
      <c r="BK67" s="237">
        <f t="shared" si="62"/>
        <v>0</v>
      </c>
      <c r="BL67" s="237">
        <f t="shared" si="62"/>
        <v>0</v>
      </c>
      <c r="BM67" s="237">
        <f t="shared" si="62"/>
        <v>0</v>
      </c>
      <c r="BN67" s="237">
        <f t="shared" si="62"/>
        <v>0</v>
      </c>
      <c r="BO67" s="227" t="s">
        <v>340</v>
      </c>
    </row>
    <row r="68" spans="1:67" s="229" customFormat="1" ht="12.75">
      <c r="B68" s="229" t="s">
        <v>176</v>
      </c>
      <c r="C68" s="235">
        <v>0</v>
      </c>
      <c r="D68" s="235"/>
      <c r="E68" s="236">
        <v>0</v>
      </c>
      <c r="F68" s="235"/>
      <c r="G68" s="235">
        <f>E68</f>
        <v>0</v>
      </c>
      <c r="H68" s="235">
        <f>G68</f>
        <v>0</v>
      </c>
      <c r="I68" s="235">
        <f t="shared" ref="I68:X68" si="63">H68</f>
        <v>0</v>
      </c>
      <c r="J68" s="235">
        <f t="shared" si="63"/>
        <v>0</v>
      </c>
      <c r="K68" s="235">
        <f t="shared" si="63"/>
        <v>0</v>
      </c>
      <c r="L68" s="235">
        <f t="shared" si="63"/>
        <v>0</v>
      </c>
      <c r="M68" s="235">
        <f t="shared" si="63"/>
        <v>0</v>
      </c>
      <c r="N68" s="235">
        <f t="shared" si="63"/>
        <v>0</v>
      </c>
      <c r="O68" s="235">
        <f t="shared" si="63"/>
        <v>0</v>
      </c>
      <c r="P68" s="235">
        <f t="shared" si="63"/>
        <v>0</v>
      </c>
      <c r="Q68" s="235">
        <f t="shared" si="63"/>
        <v>0</v>
      </c>
      <c r="R68" s="237">
        <f t="shared" si="63"/>
        <v>0</v>
      </c>
      <c r="S68" s="237">
        <f t="shared" si="63"/>
        <v>0</v>
      </c>
      <c r="T68" s="237">
        <f t="shared" si="63"/>
        <v>0</v>
      </c>
      <c r="U68" s="237">
        <f t="shared" si="63"/>
        <v>0</v>
      </c>
      <c r="V68" s="237">
        <f t="shared" si="63"/>
        <v>0</v>
      </c>
      <c r="W68" s="237">
        <f t="shared" si="63"/>
        <v>0</v>
      </c>
      <c r="X68" s="237">
        <f t="shared" si="63"/>
        <v>0</v>
      </c>
      <c r="Y68" s="237">
        <f t="shared" ref="Y68:AN68" si="64">X68</f>
        <v>0</v>
      </c>
      <c r="Z68" s="237">
        <f t="shared" si="64"/>
        <v>0</v>
      </c>
      <c r="AA68" s="237">
        <f>Z68</f>
        <v>0</v>
      </c>
      <c r="AB68" s="237">
        <f t="shared" si="64"/>
        <v>0</v>
      </c>
      <c r="AC68" s="237">
        <f t="shared" si="64"/>
        <v>0</v>
      </c>
      <c r="AD68" s="237">
        <f t="shared" si="64"/>
        <v>0</v>
      </c>
      <c r="AE68" s="237">
        <f t="shared" si="64"/>
        <v>0</v>
      </c>
      <c r="AF68" s="237">
        <f t="shared" si="64"/>
        <v>0</v>
      </c>
      <c r="AG68" s="237">
        <f t="shared" si="64"/>
        <v>0</v>
      </c>
      <c r="AH68" s="237">
        <f t="shared" si="64"/>
        <v>0</v>
      </c>
      <c r="AI68" s="237">
        <f t="shared" si="64"/>
        <v>0</v>
      </c>
      <c r="AJ68" s="237">
        <f t="shared" si="64"/>
        <v>0</v>
      </c>
      <c r="AK68" s="237">
        <f t="shared" si="64"/>
        <v>0</v>
      </c>
      <c r="AL68" s="237">
        <f t="shared" si="64"/>
        <v>0</v>
      </c>
      <c r="AM68" s="237">
        <f t="shared" si="64"/>
        <v>0</v>
      </c>
      <c r="AN68" s="237">
        <f t="shared" si="64"/>
        <v>0</v>
      </c>
      <c r="AO68" s="237">
        <f t="shared" ref="AO68:BD68" si="65">AN68</f>
        <v>0</v>
      </c>
      <c r="AP68" s="237">
        <f t="shared" si="65"/>
        <v>0</v>
      </c>
      <c r="AQ68" s="237">
        <f t="shared" si="65"/>
        <v>0</v>
      </c>
      <c r="AR68" s="237">
        <f t="shared" si="65"/>
        <v>0</v>
      </c>
      <c r="AS68" s="237">
        <f t="shared" si="65"/>
        <v>0</v>
      </c>
      <c r="AT68" s="237">
        <f t="shared" si="65"/>
        <v>0</v>
      </c>
      <c r="AU68" s="237">
        <f t="shared" si="65"/>
        <v>0</v>
      </c>
      <c r="AV68" s="237">
        <f t="shared" si="65"/>
        <v>0</v>
      </c>
      <c r="AW68" s="237">
        <f t="shared" si="65"/>
        <v>0</v>
      </c>
      <c r="AX68" s="237">
        <f t="shared" si="65"/>
        <v>0</v>
      </c>
      <c r="AY68" s="237">
        <f t="shared" si="65"/>
        <v>0</v>
      </c>
      <c r="AZ68" s="237">
        <f t="shared" si="65"/>
        <v>0</v>
      </c>
      <c r="BA68" s="237">
        <f t="shared" si="65"/>
        <v>0</v>
      </c>
      <c r="BB68" s="237">
        <f t="shared" si="65"/>
        <v>0</v>
      </c>
      <c r="BC68" s="237">
        <f t="shared" si="65"/>
        <v>0</v>
      </c>
      <c r="BD68" s="237">
        <f t="shared" si="65"/>
        <v>0</v>
      </c>
      <c r="BE68" s="237">
        <f t="shared" ref="BE68:BN68" si="66">BD68</f>
        <v>0</v>
      </c>
      <c r="BF68" s="237">
        <f t="shared" si="66"/>
        <v>0</v>
      </c>
      <c r="BG68" s="237">
        <f t="shared" si="66"/>
        <v>0</v>
      </c>
      <c r="BH68" s="237">
        <f t="shared" si="66"/>
        <v>0</v>
      </c>
      <c r="BI68" s="237">
        <f t="shared" si="66"/>
        <v>0</v>
      </c>
      <c r="BJ68" s="237">
        <f t="shared" si="66"/>
        <v>0</v>
      </c>
      <c r="BK68" s="237">
        <f t="shared" si="66"/>
        <v>0</v>
      </c>
      <c r="BL68" s="237">
        <f t="shared" si="66"/>
        <v>0</v>
      </c>
      <c r="BM68" s="237">
        <f t="shared" si="66"/>
        <v>0</v>
      </c>
      <c r="BN68" s="237">
        <f t="shared" si="66"/>
        <v>0</v>
      </c>
      <c r="BO68" s="227" t="s">
        <v>340</v>
      </c>
    </row>
    <row r="69" spans="1:67" s="229" customFormat="1" ht="12.75">
      <c r="B69" s="229" t="s">
        <v>357</v>
      </c>
      <c r="C69" s="235">
        <v>0</v>
      </c>
      <c r="D69" s="235"/>
      <c r="E69" s="236">
        <v>0</v>
      </c>
      <c r="F69" s="235"/>
      <c r="G69" s="235">
        <f>$E$70</f>
        <v>0</v>
      </c>
      <c r="H69" s="235">
        <f>G69+G70</f>
        <v>0</v>
      </c>
      <c r="I69" s="235">
        <f t="shared" ref="I69:BN69" si="67">H69+H70</f>
        <v>0</v>
      </c>
      <c r="J69" s="235">
        <f t="shared" si="67"/>
        <v>0</v>
      </c>
      <c r="K69" s="235">
        <f t="shared" si="67"/>
        <v>0</v>
      </c>
      <c r="L69" s="235">
        <f t="shared" si="67"/>
        <v>0</v>
      </c>
      <c r="M69" s="235">
        <f t="shared" si="67"/>
        <v>0</v>
      </c>
      <c r="N69" s="235">
        <f t="shared" si="67"/>
        <v>0</v>
      </c>
      <c r="O69" s="235">
        <f t="shared" si="67"/>
        <v>0</v>
      </c>
      <c r="P69" s="235">
        <f t="shared" si="67"/>
        <v>0</v>
      </c>
      <c r="Q69" s="235">
        <f t="shared" si="67"/>
        <v>0</v>
      </c>
      <c r="R69" s="237">
        <f t="shared" si="67"/>
        <v>0</v>
      </c>
      <c r="S69" s="237">
        <f t="shared" si="67"/>
        <v>0</v>
      </c>
      <c r="T69" s="237">
        <f t="shared" si="67"/>
        <v>0</v>
      </c>
      <c r="U69" s="237">
        <f t="shared" si="67"/>
        <v>0</v>
      </c>
      <c r="V69" s="237">
        <f t="shared" si="67"/>
        <v>0</v>
      </c>
      <c r="W69" s="237">
        <f t="shared" si="67"/>
        <v>0</v>
      </c>
      <c r="X69" s="237">
        <f t="shared" si="67"/>
        <v>0</v>
      </c>
      <c r="Y69" s="237">
        <f t="shared" si="67"/>
        <v>0</v>
      </c>
      <c r="Z69" s="237">
        <f>Y69+Y70</f>
        <v>0</v>
      </c>
      <c r="AA69" s="237">
        <f>Z69+Z70</f>
        <v>0</v>
      </c>
      <c r="AB69" s="237">
        <f t="shared" si="67"/>
        <v>0</v>
      </c>
      <c r="AC69" s="237">
        <f t="shared" si="67"/>
        <v>0</v>
      </c>
      <c r="AD69" s="237">
        <f t="shared" si="67"/>
        <v>0</v>
      </c>
      <c r="AE69" s="237">
        <f t="shared" si="67"/>
        <v>0</v>
      </c>
      <c r="AF69" s="237">
        <f t="shared" si="67"/>
        <v>0</v>
      </c>
      <c r="AG69" s="237">
        <f t="shared" si="67"/>
        <v>0</v>
      </c>
      <c r="AH69" s="237">
        <f t="shared" si="67"/>
        <v>0</v>
      </c>
      <c r="AI69" s="237">
        <f t="shared" si="67"/>
        <v>0</v>
      </c>
      <c r="AJ69" s="237">
        <f t="shared" si="67"/>
        <v>0</v>
      </c>
      <c r="AK69" s="237">
        <f t="shared" si="67"/>
        <v>0</v>
      </c>
      <c r="AL69" s="237">
        <f t="shared" si="67"/>
        <v>0</v>
      </c>
      <c r="AM69" s="237">
        <f t="shared" si="67"/>
        <v>0</v>
      </c>
      <c r="AN69" s="237">
        <f t="shared" si="67"/>
        <v>0</v>
      </c>
      <c r="AO69" s="237">
        <f t="shared" si="67"/>
        <v>0</v>
      </c>
      <c r="AP69" s="237">
        <f t="shared" si="67"/>
        <v>0</v>
      </c>
      <c r="AQ69" s="237">
        <f t="shared" si="67"/>
        <v>0</v>
      </c>
      <c r="AR69" s="237">
        <f t="shared" si="67"/>
        <v>0</v>
      </c>
      <c r="AS69" s="237">
        <f t="shared" si="67"/>
        <v>0</v>
      </c>
      <c r="AT69" s="237">
        <f t="shared" si="67"/>
        <v>0</v>
      </c>
      <c r="AU69" s="237">
        <f t="shared" si="67"/>
        <v>0</v>
      </c>
      <c r="AV69" s="237">
        <f t="shared" si="67"/>
        <v>0</v>
      </c>
      <c r="AW69" s="237">
        <f t="shared" si="67"/>
        <v>0</v>
      </c>
      <c r="AX69" s="237">
        <f t="shared" si="67"/>
        <v>0</v>
      </c>
      <c r="AY69" s="237">
        <f t="shared" si="67"/>
        <v>0</v>
      </c>
      <c r="AZ69" s="237">
        <f t="shared" si="67"/>
        <v>0</v>
      </c>
      <c r="BA69" s="237">
        <f t="shared" si="67"/>
        <v>0</v>
      </c>
      <c r="BB69" s="237">
        <f t="shared" si="67"/>
        <v>0</v>
      </c>
      <c r="BC69" s="237">
        <f t="shared" si="67"/>
        <v>0</v>
      </c>
      <c r="BD69" s="237">
        <f t="shared" si="67"/>
        <v>0</v>
      </c>
      <c r="BE69" s="237">
        <f t="shared" si="67"/>
        <v>0</v>
      </c>
      <c r="BF69" s="237">
        <f t="shared" si="67"/>
        <v>0</v>
      </c>
      <c r="BG69" s="237">
        <f t="shared" si="67"/>
        <v>0</v>
      </c>
      <c r="BH69" s="237">
        <f t="shared" si="67"/>
        <v>0</v>
      </c>
      <c r="BI69" s="237">
        <f t="shared" si="67"/>
        <v>0</v>
      </c>
      <c r="BJ69" s="237">
        <f t="shared" si="67"/>
        <v>0</v>
      </c>
      <c r="BK69" s="237">
        <f t="shared" si="67"/>
        <v>0</v>
      </c>
      <c r="BL69" s="237">
        <f t="shared" si="67"/>
        <v>0</v>
      </c>
      <c r="BM69" s="237">
        <f t="shared" si="67"/>
        <v>0</v>
      </c>
      <c r="BN69" s="237">
        <f t="shared" si="67"/>
        <v>0</v>
      </c>
      <c r="BO69" s="227" t="s">
        <v>340</v>
      </c>
    </row>
    <row r="70" spans="1:67" s="229" customFormat="1" ht="12.75">
      <c r="B70" s="229" t="s">
        <v>166</v>
      </c>
      <c r="C70" s="235">
        <v>0</v>
      </c>
      <c r="D70" s="235"/>
      <c r="E70" s="236">
        <v>0</v>
      </c>
      <c r="F70" s="235"/>
      <c r="G70" s="235">
        <f>'P&amp;L'!C22</f>
        <v>0</v>
      </c>
      <c r="H70" s="235">
        <f>'P&amp;L'!D22</f>
        <v>0</v>
      </c>
      <c r="I70" s="235">
        <f>'P&amp;L'!E22</f>
        <v>0</v>
      </c>
      <c r="J70" s="235">
        <f>'P&amp;L'!F22</f>
        <v>0</v>
      </c>
      <c r="K70" s="235">
        <f>'P&amp;L'!G22</f>
        <v>0</v>
      </c>
      <c r="L70" s="235">
        <f>'P&amp;L'!H22</f>
        <v>0</v>
      </c>
      <c r="M70" s="235">
        <f>'P&amp;L'!I22</f>
        <v>0</v>
      </c>
      <c r="N70" s="235">
        <f>'P&amp;L'!J22</f>
        <v>0</v>
      </c>
      <c r="O70" s="235">
        <f>'P&amp;L'!K22</f>
        <v>0</v>
      </c>
      <c r="P70" s="235">
        <f>'P&amp;L'!L22</f>
        <v>0</v>
      </c>
      <c r="Q70" s="235">
        <f>'P&amp;L'!M22</f>
        <v>0</v>
      </c>
      <c r="R70" s="237">
        <f>'P&amp;L'!N22</f>
        <v>0</v>
      </c>
      <c r="S70" s="237">
        <f>'P&amp;L'!R22</f>
        <v>0</v>
      </c>
      <c r="T70" s="237">
        <f>'P&amp;L'!S22</f>
        <v>0</v>
      </c>
      <c r="U70" s="237">
        <f>'P&amp;L'!T22</f>
        <v>0</v>
      </c>
      <c r="V70" s="237">
        <f>'P&amp;L'!U22</f>
        <v>0</v>
      </c>
      <c r="W70" s="237">
        <f>'P&amp;L'!V22</f>
        <v>0</v>
      </c>
      <c r="X70" s="237">
        <f>'P&amp;L'!W22</f>
        <v>0</v>
      </c>
      <c r="Y70" s="237">
        <f>'P&amp;L'!X22</f>
        <v>0</v>
      </c>
      <c r="Z70" s="237">
        <f>'P&amp;L'!Y22</f>
        <v>0</v>
      </c>
      <c r="AA70" s="237">
        <f>'P&amp;L'!Z22</f>
        <v>0</v>
      </c>
      <c r="AB70" s="237">
        <f>'P&amp;L'!AA22</f>
        <v>0</v>
      </c>
      <c r="AC70" s="237">
        <f>'P&amp;L'!AB22</f>
        <v>0</v>
      </c>
      <c r="AD70" s="237">
        <f>'P&amp;L'!AC22</f>
        <v>0</v>
      </c>
      <c r="AE70" s="237">
        <f>'P&amp;L'!AG22</f>
        <v>0</v>
      </c>
      <c r="AF70" s="237">
        <f>'P&amp;L'!AH22</f>
        <v>0</v>
      </c>
      <c r="AG70" s="237">
        <f>'P&amp;L'!AI22</f>
        <v>0</v>
      </c>
      <c r="AH70" s="237">
        <f>'P&amp;L'!AJ22</f>
        <v>0</v>
      </c>
      <c r="AI70" s="237">
        <f>'P&amp;L'!AK22</f>
        <v>0</v>
      </c>
      <c r="AJ70" s="237">
        <f>'P&amp;L'!AL22</f>
        <v>0</v>
      </c>
      <c r="AK70" s="237">
        <f>'P&amp;L'!AM22</f>
        <v>0</v>
      </c>
      <c r="AL70" s="237">
        <f>'P&amp;L'!AN22</f>
        <v>0</v>
      </c>
      <c r="AM70" s="237">
        <f>'P&amp;L'!AO22</f>
        <v>0</v>
      </c>
      <c r="AN70" s="237">
        <f>'P&amp;L'!AP22</f>
        <v>0</v>
      </c>
      <c r="AO70" s="237">
        <f>'P&amp;L'!AQ22</f>
        <v>0</v>
      </c>
      <c r="AP70" s="237">
        <f>'P&amp;L'!AR22</f>
        <v>0</v>
      </c>
      <c r="AQ70" s="237">
        <f>'P&amp;L'!AV22</f>
        <v>0</v>
      </c>
      <c r="AR70" s="237">
        <f>'P&amp;L'!AW22</f>
        <v>0</v>
      </c>
      <c r="AS70" s="237">
        <f>'P&amp;L'!AX22</f>
        <v>0</v>
      </c>
      <c r="AT70" s="237">
        <f>'P&amp;L'!AY22</f>
        <v>0</v>
      </c>
      <c r="AU70" s="237">
        <f>'P&amp;L'!AZ22</f>
        <v>0</v>
      </c>
      <c r="AV70" s="237">
        <f>'P&amp;L'!BA22</f>
        <v>0</v>
      </c>
      <c r="AW70" s="237">
        <f>'P&amp;L'!BB22</f>
        <v>0</v>
      </c>
      <c r="AX70" s="237">
        <f>'P&amp;L'!BC22</f>
        <v>0</v>
      </c>
      <c r="AY70" s="237">
        <f>'P&amp;L'!BD22</f>
        <v>0</v>
      </c>
      <c r="AZ70" s="237">
        <f>'P&amp;L'!BE22</f>
        <v>0</v>
      </c>
      <c r="BA70" s="237">
        <f>'P&amp;L'!BF22</f>
        <v>0</v>
      </c>
      <c r="BB70" s="237">
        <f>'P&amp;L'!BG22</f>
        <v>0</v>
      </c>
      <c r="BC70" s="237">
        <f>'P&amp;L'!BK22</f>
        <v>0</v>
      </c>
      <c r="BD70" s="237">
        <f>'P&amp;L'!BL22</f>
        <v>0</v>
      </c>
      <c r="BE70" s="237">
        <f>'P&amp;L'!BM22</f>
        <v>0</v>
      </c>
      <c r="BF70" s="237">
        <f>'P&amp;L'!BN22</f>
        <v>0</v>
      </c>
      <c r="BG70" s="237">
        <f>'P&amp;L'!BO22</f>
        <v>0</v>
      </c>
      <c r="BH70" s="237">
        <f>'P&amp;L'!BP22</f>
        <v>0</v>
      </c>
      <c r="BI70" s="237">
        <f>'P&amp;L'!BQ22</f>
        <v>0</v>
      </c>
      <c r="BJ70" s="237">
        <f>'P&amp;L'!BR22</f>
        <v>0</v>
      </c>
      <c r="BK70" s="237">
        <f>'P&amp;L'!BS22</f>
        <v>0</v>
      </c>
      <c r="BL70" s="237">
        <f>'P&amp;L'!BT22</f>
        <v>0</v>
      </c>
      <c r="BM70" s="237">
        <f>'P&amp;L'!BU22</f>
        <v>0</v>
      </c>
      <c r="BN70" s="237">
        <f>'P&amp;L'!BV22</f>
        <v>0</v>
      </c>
      <c r="BO70" s="227" t="s">
        <v>340</v>
      </c>
    </row>
    <row r="71" spans="1:67" s="229" customFormat="1" ht="13.5" thickBot="1">
      <c r="A71" s="173"/>
      <c r="C71" s="235"/>
      <c r="D71" s="235"/>
      <c r="E71" s="236"/>
      <c r="F71" s="235"/>
      <c r="G71" s="235"/>
      <c r="R71" s="173"/>
      <c r="AD71" s="173"/>
      <c r="AP71" s="173"/>
      <c r="BB71" s="173"/>
      <c r="BN71" s="173"/>
      <c r="BO71" s="227" t="s">
        <v>340</v>
      </c>
    </row>
    <row r="72" spans="1:67" s="229" customFormat="1" ht="14.25" thickTop="1" thickBot="1">
      <c r="A72" s="173" t="s">
        <v>189</v>
      </c>
      <c r="C72" s="243">
        <f>SUM(C66:C71)</f>
        <v>0</v>
      </c>
      <c r="D72" s="235"/>
      <c r="E72" s="244">
        <f>SUM(E66:E71)</f>
        <v>0</v>
      </c>
      <c r="F72" s="235"/>
      <c r="G72" s="243" t="e">
        <f>G64</f>
        <v>#REF!</v>
      </c>
      <c r="H72" s="243" t="e">
        <f>H64</f>
        <v>#REF!</v>
      </c>
      <c r="I72" s="243" t="e">
        <f t="shared" ref="I72:BN72" si="68">I64</f>
        <v>#REF!</v>
      </c>
      <c r="J72" s="243" t="e">
        <f t="shared" si="68"/>
        <v>#REF!</v>
      </c>
      <c r="K72" s="243" t="e">
        <f t="shared" si="68"/>
        <v>#REF!</v>
      </c>
      <c r="L72" s="243" t="e">
        <f t="shared" si="68"/>
        <v>#REF!</v>
      </c>
      <c r="M72" s="243" t="e">
        <f t="shared" si="68"/>
        <v>#REF!</v>
      </c>
      <c r="N72" s="243" t="e">
        <f t="shared" si="68"/>
        <v>#REF!</v>
      </c>
      <c r="O72" s="243" t="e">
        <f t="shared" si="68"/>
        <v>#REF!</v>
      </c>
      <c r="P72" s="243" t="e">
        <f t="shared" si="68"/>
        <v>#REF!</v>
      </c>
      <c r="Q72" s="243" t="e">
        <f t="shared" si="68"/>
        <v>#REF!</v>
      </c>
      <c r="R72" s="243" t="e">
        <f t="shared" si="68"/>
        <v>#REF!</v>
      </c>
      <c r="S72" s="243" t="e">
        <f t="shared" si="68"/>
        <v>#REF!</v>
      </c>
      <c r="T72" s="243" t="e">
        <f t="shared" si="68"/>
        <v>#REF!</v>
      </c>
      <c r="U72" s="243" t="e">
        <f t="shared" si="68"/>
        <v>#REF!</v>
      </c>
      <c r="V72" s="243" t="e">
        <f t="shared" si="68"/>
        <v>#REF!</v>
      </c>
      <c r="W72" s="243" t="e">
        <f t="shared" si="68"/>
        <v>#REF!</v>
      </c>
      <c r="X72" s="243" t="e">
        <f t="shared" si="68"/>
        <v>#REF!</v>
      </c>
      <c r="Y72" s="243" t="e">
        <f t="shared" si="68"/>
        <v>#REF!</v>
      </c>
      <c r="Z72" s="243" t="e">
        <f t="shared" si="68"/>
        <v>#REF!</v>
      </c>
      <c r="AA72" s="243" t="e">
        <f t="shared" si="68"/>
        <v>#REF!</v>
      </c>
      <c r="AB72" s="243" t="e">
        <f t="shared" si="68"/>
        <v>#REF!</v>
      </c>
      <c r="AC72" s="243" t="e">
        <f t="shared" si="68"/>
        <v>#REF!</v>
      </c>
      <c r="AD72" s="243" t="e">
        <f t="shared" si="68"/>
        <v>#REF!</v>
      </c>
      <c r="AE72" s="243" t="e">
        <f t="shared" si="68"/>
        <v>#REF!</v>
      </c>
      <c r="AF72" s="243" t="e">
        <f t="shared" si="68"/>
        <v>#REF!</v>
      </c>
      <c r="AG72" s="243" t="e">
        <f t="shared" si="68"/>
        <v>#REF!</v>
      </c>
      <c r="AH72" s="243" t="e">
        <f t="shared" si="68"/>
        <v>#REF!</v>
      </c>
      <c r="AI72" s="243" t="e">
        <f t="shared" si="68"/>
        <v>#REF!</v>
      </c>
      <c r="AJ72" s="243" t="e">
        <f t="shared" si="68"/>
        <v>#REF!</v>
      </c>
      <c r="AK72" s="243" t="e">
        <f t="shared" si="68"/>
        <v>#REF!</v>
      </c>
      <c r="AL72" s="243" t="e">
        <f t="shared" si="68"/>
        <v>#REF!</v>
      </c>
      <c r="AM72" s="243" t="e">
        <f t="shared" si="68"/>
        <v>#REF!</v>
      </c>
      <c r="AN72" s="243" t="e">
        <f t="shared" si="68"/>
        <v>#REF!</v>
      </c>
      <c r="AO72" s="243" t="e">
        <f t="shared" si="68"/>
        <v>#REF!</v>
      </c>
      <c r="AP72" s="243" t="e">
        <f t="shared" si="68"/>
        <v>#REF!</v>
      </c>
      <c r="AQ72" s="243" t="e">
        <f t="shared" si="68"/>
        <v>#REF!</v>
      </c>
      <c r="AR72" s="243" t="e">
        <f t="shared" si="68"/>
        <v>#REF!</v>
      </c>
      <c r="AS72" s="243" t="e">
        <f t="shared" si="68"/>
        <v>#REF!</v>
      </c>
      <c r="AT72" s="243" t="e">
        <f t="shared" si="68"/>
        <v>#REF!</v>
      </c>
      <c r="AU72" s="243" t="e">
        <f t="shared" si="68"/>
        <v>#REF!</v>
      </c>
      <c r="AV72" s="243" t="e">
        <f t="shared" si="68"/>
        <v>#REF!</v>
      </c>
      <c r="AW72" s="243" t="e">
        <f t="shared" si="68"/>
        <v>#REF!</v>
      </c>
      <c r="AX72" s="243" t="e">
        <f t="shared" si="68"/>
        <v>#REF!</v>
      </c>
      <c r="AY72" s="243" t="e">
        <f t="shared" si="68"/>
        <v>#REF!</v>
      </c>
      <c r="AZ72" s="243" t="e">
        <f t="shared" si="68"/>
        <v>#REF!</v>
      </c>
      <c r="BA72" s="243" t="e">
        <f t="shared" si="68"/>
        <v>#REF!</v>
      </c>
      <c r="BB72" s="243" t="e">
        <f t="shared" si="68"/>
        <v>#REF!</v>
      </c>
      <c r="BC72" s="243" t="e">
        <f t="shared" si="68"/>
        <v>#REF!</v>
      </c>
      <c r="BD72" s="243" t="e">
        <f t="shared" si="68"/>
        <v>#REF!</v>
      </c>
      <c r="BE72" s="243" t="e">
        <f t="shared" si="68"/>
        <v>#REF!</v>
      </c>
      <c r="BF72" s="243" t="e">
        <f t="shared" si="68"/>
        <v>#REF!</v>
      </c>
      <c r="BG72" s="243" t="e">
        <f t="shared" si="68"/>
        <v>#REF!</v>
      </c>
      <c r="BH72" s="243" t="e">
        <f t="shared" si="68"/>
        <v>#REF!</v>
      </c>
      <c r="BI72" s="243" t="e">
        <f t="shared" si="68"/>
        <v>#REF!</v>
      </c>
      <c r="BJ72" s="243" t="e">
        <f t="shared" si="68"/>
        <v>#REF!</v>
      </c>
      <c r="BK72" s="243" t="e">
        <f t="shared" si="68"/>
        <v>#REF!</v>
      </c>
      <c r="BL72" s="243" t="e">
        <f t="shared" si="68"/>
        <v>#REF!</v>
      </c>
      <c r="BM72" s="243" t="e">
        <f t="shared" si="68"/>
        <v>#REF!</v>
      </c>
      <c r="BN72" s="243" t="e">
        <f t="shared" si="68"/>
        <v>#REF!</v>
      </c>
      <c r="BO72" s="227" t="s">
        <v>340</v>
      </c>
    </row>
    <row r="73" spans="1:67" s="247" customFormat="1" ht="12.75" thickTop="1">
      <c r="A73" s="247" t="s">
        <v>358</v>
      </c>
      <c r="C73" s="248">
        <f>C64-C72</f>
        <v>0</v>
      </c>
      <c r="D73" s="249"/>
      <c r="E73" s="250" t="e">
        <f>E64-E72</f>
        <v>#REF!</v>
      </c>
      <c r="F73" s="251" t="e">
        <f>IF(ROUND(SUM(G73:BN73),0)=0,"OK","Err")</f>
        <v>#REF!</v>
      </c>
      <c r="G73" s="248" t="e">
        <f>G64-G72</f>
        <v>#REF!</v>
      </c>
      <c r="H73" s="248" t="e">
        <f t="shared" ref="H73:BN73" si="69">H64-H72</f>
        <v>#REF!</v>
      </c>
      <c r="I73" s="248" t="e">
        <f t="shared" si="69"/>
        <v>#REF!</v>
      </c>
      <c r="J73" s="248" t="e">
        <f t="shared" si="69"/>
        <v>#REF!</v>
      </c>
      <c r="K73" s="248" t="e">
        <f t="shared" si="69"/>
        <v>#REF!</v>
      </c>
      <c r="L73" s="248" t="e">
        <f t="shared" si="69"/>
        <v>#REF!</v>
      </c>
      <c r="M73" s="248" t="e">
        <f t="shared" si="69"/>
        <v>#REF!</v>
      </c>
      <c r="N73" s="248" t="e">
        <f t="shared" si="69"/>
        <v>#REF!</v>
      </c>
      <c r="O73" s="248" t="e">
        <f t="shared" si="69"/>
        <v>#REF!</v>
      </c>
      <c r="P73" s="248" t="e">
        <f t="shared" si="69"/>
        <v>#REF!</v>
      </c>
      <c r="Q73" s="248" t="e">
        <f t="shared" si="69"/>
        <v>#REF!</v>
      </c>
      <c r="R73" s="252" t="e">
        <f t="shared" si="69"/>
        <v>#REF!</v>
      </c>
      <c r="S73" s="248" t="e">
        <f t="shared" si="69"/>
        <v>#REF!</v>
      </c>
      <c r="T73" s="248" t="e">
        <f t="shared" si="69"/>
        <v>#REF!</v>
      </c>
      <c r="U73" s="248" t="e">
        <f t="shared" si="69"/>
        <v>#REF!</v>
      </c>
      <c r="V73" s="248" t="e">
        <f t="shared" si="69"/>
        <v>#REF!</v>
      </c>
      <c r="W73" s="248" t="e">
        <f t="shared" si="69"/>
        <v>#REF!</v>
      </c>
      <c r="X73" s="248" t="e">
        <f t="shared" si="69"/>
        <v>#REF!</v>
      </c>
      <c r="Y73" s="248" t="e">
        <f t="shared" si="69"/>
        <v>#REF!</v>
      </c>
      <c r="Z73" s="248" t="e">
        <f t="shared" si="69"/>
        <v>#REF!</v>
      </c>
      <c r="AA73" s="248" t="e">
        <f t="shared" si="69"/>
        <v>#REF!</v>
      </c>
      <c r="AB73" s="248" t="e">
        <f t="shared" si="69"/>
        <v>#REF!</v>
      </c>
      <c r="AC73" s="248" t="e">
        <f t="shared" si="69"/>
        <v>#REF!</v>
      </c>
      <c r="AD73" s="252" t="e">
        <f t="shared" si="69"/>
        <v>#REF!</v>
      </c>
      <c r="AE73" s="248" t="e">
        <f t="shared" si="69"/>
        <v>#REF!</v>
      </c>
      <c r="AF73" s="248" t="e">
        <f t="shared" si="69"/>
        <v>#REF!</v>
      </c>
      <c r="AG73" s="248" t="e">
        <f t="shared" si="69"/>
        <v>#REF!</v>
      </c>
      <c r="AH73" s="248" t="e">
        <f t="shared" si="69"/>
        <v>#REF!</v>
      </c>
      <c r="AI73" s="248" t="e">
        <f t="shared" si="69"/>
        <v>#REF!</v>
      </c>
      <c r="AJ73" s="248" t="e">
        <f t="shared" si="69"/>
        <v>#REF!</v>
      </c>
      <c r="AK73" s="248" t="e">
        <f t="shared" si="69"/>
        <v>#REF!</v>
      </c>
      <c r="AL73" s="248" t="e">
        <f t="shared" si="69"/>
        <v>#REF!</v>
      </c>
      <c r="AM73" s="248" t="e">
        <f t="shared" si="69"/>
        <v>#REF!</v>
      </c>
      <c r="AN73" s="248" t="e">
        <f t="shared" si="69"/>
        <v>#REF!</v>
      </c>
      <c r="AO73" s="248" t="e">
        <f t="shared" si="69"/>
        <v>#REF!</v>
      </c>
      <c r="AP73" s="252" t="e">
        <f t="shared" si="69"/>
        <v>#REF!</v>
      </c>
      <c r="AQ73" s="248" t="e">
        <f t="shared" si="69"/>
        <v>#REF!</v>
      </c>
      <c r="AR73" s="248" t="e">
        <f t="shared" si="69"/>
        <v>#REF!</v>
      </c>
      <c r="AS73" s="248" t="e">
        <f t="shared" si="69"/>
        <v>#REF!</v>
      </c>
      <c r="AT73" s="248" t="e">
        <f t="shared" si="69"/>
        <v>#REF!</v>
      </c>
      <c r="AU73" s="248" t="e">
        <f t="shared" si="69"/>
        <v>#REF!</v>
      </c>
      <c r="AV73" s="248" t="e">
        <f t="shared" si="69"/>
        <v>#REF!</v>
      </c>
      <c r="AW73" s="248" t="e">
        <f t="shared" si="69"/>
        <v>#REF!</v>
      </c>
      <c r="AX73" s="248" t="e">
        <f t="shared" si="69"/>
        <v>#REF!</v>
      </c>
      <c r="AY73" s="248" t="e">
        <f t="shared" si="69"/>
        <v>#REF!</v>
      </c>
      <c r="AZ73" s="248" t="e">
        <f t="shared" si="69"/>
        <v>#REF!</v>
      </c>
      <c r="BA73" s="248" t="e">
        <f t="shared" si="69"/>
        <v>#REF!</v>
      </c>
      <c r="BB73" s="252" t="e">
        <f t="shared" si="69"/>
        <v>#REF!</v>
      </c>
      <c r="BC73" s="248" t="e">
        <f t="shared" si="69"/>
        <v>#REF!</v>
      </c>
      <c r="BD73" s="248" t="e">
        <f t="shared" si="69"/>
        <v>#REF!</v>
      </c>
      <c r="BE73" s="248" t="e">
        <f t="shared" si="69"/>
        <v>#REF!</v>
      </c>
      <c r="BF73" s="248" t="e">
        <f t="shared" si="69"/>
        <v>#REF!</v>
      </c>
      <c r="BG73" s="248" t="e">
        <f t="shared" si="69"/>
        <v>#REF!</v>
      </c>
      <c r="BH73" s="248" t="e">
        <f t="shared" si="69"/>
        <v>#REF!</v>
      </c>
      <c r="BI73" s="248" t="e">
        <f t="shared" si="69"/>
        <v>#REF!</v>
      </c>
      <c r="BJ73" s="248" t="e">
        <f t="shared" si="69"/>
        <v>#REF!</v>
      </c>
      <c r="BK73" s="248" t="e">
        <f t="shared" si="69"/>
        <v>#REF!</v>
      </c>
      <c r="BL73" s="248" t="e">
        <f t="shared" si="69"/>
        <v>#REF!</v>
      </c>
      <c r="BM73" s="248" t="e">
        <f t="shared" si="69"/>
        <v>#REF!</v>
      </c>
      <c r="BN73" s="252" t="e">
        <f t="shared" si="69"/>
        <v>#REF!</v>
      </c>
      <c r="BO73" s="253"/>
    </row>
  </sheetData>
  <pageMargins left="0.7" right="0.7" top="0.75" bottom="0.75" header="0.3" footer="0.3"/>
  <pageSetup paperSize="9" orientation="portrait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ABB0-8114-45E2-8911-62E54150A6D5}">
  <dimension ref="B2:J29"/>
  <sheetViews>
    <sheetView workbookViewId="0">
      <selection activeCell="I23" sqref="I23"/>
    </sheetView>
  </sheetViews>
  <sheetFormatPr defaultColWidth="11.21875" defaultRowHeight="15.75"/>
  <cols>
    <col min="1" max="1" width="6.88671875" customWidth="1"/>
    <col min="2" max="2" width="35.33203125" customWidth="1"/>
    <col min="3" max="10" width="8.109375" customWidth="1"/>
    <col min="11" max="26" width="6.88671875" customWidth="1"/>
  </cols>
  <sheetData>
    <row r="2" spans="2:10" ht="14.25" customHeight="1">
      <c r="B2" s="300" t="s">
        <v>408</v>
      </c>
      <c r="C2" s="300"/>
      <c r="D2" s="300"/>
      <c r="E2" s="300"/>
      <c r="F2" s="300"/>
      <c r="G2" s="300"/>
      <c r="H2" s="300"/>
      <c r="I2" s="300"/>
      <c r="J2" s="300"/>
    </row>
    <row r="3" spans="2:10" ht="14.25" customHeight="1">
      <c r="B3" s="301" t="s">
        <v>409</v>
      </c>
      <c r="C3" s="302">
        <v>43830</v>
      </c>
      <c r="D3" s="302">
        <v>44196</v>
      </c>
      <c r="E3" s="302">
        <v>44561</v>
      </c>
      <c r="F3" s="303">
        <v>44926</v>
      </c>
      <c r="G3" s="303">
        <v>45291</v>
      </c>
      <c r="H3" s="303">
        <v>45657</v>
      </c>
      <c r="I3" s="303">
        <v>46022</v>
      </c>
      <c r="J3" s="303">
        <v>46387</v>
      </c>
    </row>
    <row r="4" spans="2:10" ht="14.25" customHeight="1">
      <c r="B4" s="137" t="s">
        <v>31</v>
      </c>
      <c r="C4" s="304"/>
      <c r="D4" s="304"/>
      <c r="E4" s="304"/>
      <c r="F4" s="304"/>
      <c r="G4" s="304"/>
      <c r="H4" s="304"/>
      <c r="I4" s="304"/>
      <c r="J4" s="304"/>
    </row>
    <row r="5" spans="2:10" ht="14.25" customHeight="1">
      <c r="B5" s="305" t="s">
        <v>380</v>
      </c>
      <c r="C5" s="306">
        <f>'[2]Income Statement'!C7</f>
        <v>132886</v>
      </c>
      <c r="D5" s="306">
        <f>'[2]Income Statement'!D7</f>
        <v>144939</v>
      </c>
      <c r="E5" s="306">
        <f>'[2]Income Statement'!E7</f>
        <v>170684</v>
      </c>
      <c r="F5" s="306"/>
      <c r="G5" s="306"/>
      <c r="H5" s="306"/>
      <c r="I5" s="306"/>
      <c r="J5" s="306"/>
    </row>
    <row r="6" spans="2:10" ht="14.25" customHeight="1">
      <c r="B6" s="307" t="s">
        <v>306</v>
      </c>
      <c r="C6" s="308">
        <f t="shared" ref="C6:E6" si="0">C4-C5</f>
        <v>-132886</v>
      </c>
      <c r="D6" s="308">
        <f t="shared" si="0"/>
        <v>-144939</v>
      </c>
      <c r="E6" s="308">
        <f t="shared" si="0"/>
        <v>-170684</v>
      </c>
      <c r="F6" s="308"/>
      <c r="G6" s="308"/>
      <c r="H6" s="308"/>
      <c r="I6" s="308"/>
      <c r="J6" s="308"/>
    </row>
    <row r="7" spans="2:10" ht="14.25" customHeight="1">
      <c r="B7" s="137" t="s">
        <v>382</v>
      </c>
      <c r="C7" s="304"/>
      <c r="D7" s="304"/>
      <c r="E7" s="304"/>
      <c r="F7" s="304"/>
      <c r="G7" s="304"/>
      <c r="H7" s="304"/>
      <c r="I7" s="304"/>
      <c r="J7" s="304"/>
    </row>
    <row r="8" spans="2:10" ht="14.25" customHeight="1">
      <c r="B8" s="137" t="s">
        <v>410</v>
      </c>
      <c r="C8" s="304">
        <f>SUM('[2]Income Statement'!C8,'[2]Income Statement'!C10)</f>
        <v>13588</v>
      </c>
      <c r="D8" s="304">
        <f>SUM('[2]Income Statement'!D8,'[2]Income Statement'!D10)</f>
        <v>14742</v>
      </c>
      <c r="E8" s="304">
        <f>SUM('[2]Income Statement'!E8,'[2]Income Statement'!E10)</f>
        <v>16756</v>
      </c>
      <c r="F8" s="304"/>
      <c r="G8" s="304"/>
      <c r="H8" s="304"/>
      <c r="I8" s="304"/>
      <c r="J8" s="304"/>
    </row>
    <row r="9" spans="2:10" ht="14.25" customHeight="1">
      <c r="B9" s="305" t="s">
        <v>411</v>
      </c>
      <c r="C9" s="306">
        <f t="shared" ref="C9:E9" si="1">SUM(C8)</f>
        <v>13588</v>
      </c>
      <c r="D9" s="306">
        <f t="shared" si="1"/>
        <v>14742</v>
      </c>
      <c r="E9" s="306">
        <f t="shared" si="1"/>
        <v>16756</v>
      </c>
      <c r="F9" s="306"/>
      <c r="G9" s="306"/>
      <c r="H9" s="306"/>
      <c r="I9" s="306"/>
      <c r="J9" s="306"/>
    </row>
    <row r="10" spans="2:10" ht="14.25" customHeight="1">
      <c r="B10" s="307" t="s">
        <v>118</v>
      </c>
      <c r="C10" s="308">
        <f t="shared" ref="C10:E10" si="2">C6-C9</f>
        <v>-146474</v>
      </c>
      <c r="D10" s="308">
        <f t="shared" si="2"/>
        <v>-159681</v>
      </c>
      <c r="E10" s="308">
        <f t="shared" si="2"/>
        <v>-187440</v>
      </c>
      <c r="F10" s="308"/>
      <c r="G10" s="308"/>
      <c r="H10" s="308"/>
      <c r="I10" s="308"/>
      <c r="J10" s="308"/>
    </row>
    <row r="11" spans="2:10" ht="14.25" customHeight="1">
      <c r="B11" s="305" t="s">
        <v>412</v>
      </c>
      <c r="C11" s="306">
        <f>'[2]Income Statement'!C9</f>
        <v>1492</v>
      </c>
      <c r="D11" s="306">
        <f>'[2]Income Statement'!D9</f>
        <v>1645</v>
      </c>
      <c r="E11" s="306">
        <f>'[2]Income Statement'!E9</f>
        <v>1781</v>
      </c>
      <c r="F11" s="306"/>
      <c r="G11" s="306"/>
      <c r="H11" s="306"/>
      <c r="I11" s="306"/>
      <c r="J11" s="306"/>
    </row>
    <row r="12" spans="2:10" ht="14.25" customHeight="1">
      <c r="B12" s="307" t="s">
        <v>413</v>
      </c>
      <c r="C12" s="308">
        <f t="shared" ref="C12:E12" si="3">C10-C11</f>
        <v>-147966</v>
      </c>
      <c r="D12" s="308">
        <f t="shared" si="3"/>
        <v>-161326</v>
      </c>
      <c r="E12" s="308">
        <f t="shared" si="3"/>
        <v>-189221</v>
      </c>
      <c r="F12" s="308"/>
      <c r="G12" s="308"/>
      <c r="H12" s="308"/>
      <c r="I12" s="308"/>
      <c r="J12" s="308"/>
    </row>
    <row r="13" spans="2:10" ht="14.25" customHeight="1">
      <c r="B13" s="305" t="s">
        <v>414</v>
      </c>
      <c r="C13" s="306">
        <f>'[2]Income Statement'!C16</f>
        <v>1061</v>
      </c>
      <c r="D13" s="306">
        <f>'[2]Income Statement'!D16</f>
        <v>1308</v>
      </c>
      <c r="E13" s="306">
        <f>'[2]Income Statement'!E16</f>
        <v>1601</v>
      </c>
      <c r="F13" s="306"/>
      <c r="G13" s="306"/>
      <c r="H13" s="306"/>
      <c r="I13" s="306"/>
      <c r="J13" s="306"/>
    </row>
    <row r="14" spans="2:10" ht="14.25" customHeight="1">
      <c r="B14" s="307" t="s">
        <v>415</v>
      </c>
      <c r="C14" s="308">
        <f t="shared" ref="C14:E14" si="4">C12-C13</f>
        <v>-149027</v>
      </c>
      <c r="D14" s="308">
        <f t="shared" si="4"/>
        <v>-162634</v>
      </c>
      <c r="E14" s="308">
        <f t="shared" si="4"/>
        <v>-190822</v>
      </c>
      <c r="F14" s="308"/>
      <c r="G14" s="308"/>
      <c r="H14" s="308"/>
      <c r="I14" s="308"/>
      <c r="J14" s="308"/>
    </row>
    <row r="15" spans="2:10" ht="14.25" customHeight="1">
      <c r="B15" s="137" t="s">
        <v>416</v>
      </c>
      <c r="C15" s="304">
        <f t="shared" ref="C15:E15" si="5">C11</f>
        <v>1492</v>
      </c>
      <c r="D15" s="304">
        <f t="shared" si="5"/>
        <v>1645</v>
      </c>
      <c r="E15" s="304">
        <f t="shared" si="5"/>
        <v>1781</v>
      </c>
      <c r="F15" s="304"/>
      <c r="G15" s="304"/>
      <c r="H15" s="304"/>
      <c r="I15" s="304"/>
      <c r="J15" s="304"/>
    </row>
    <row r="16" spans="2:10" ht="14.25" customHeight="1">
      <c r="B16" s="137" t="s">
        <v>417</v>
      </c>
      <c r="C16" s="304">
        <f>'[2]Fixed Assets'!C6</f>
        <v>2701</v>
      </c>
      <c r="D16" s="304">
        <f>'[2]Fixed Assets'!D6</f>
        <v>5350</v>
      </c>
      <c r="E16" s="304">
        <f>'[2]Fixed Assets'!E6</f>
        <v>3568</v>
      </c>
      <c r="F16" s="304"/>
      <c r="G16" s="304"/>
      <c r="H16" s="304"/>
      <c r="I16" s="304"/>
      <c r="J16" s="304"/>
    </row>
    <row r="17" spans="2:10" ht="14.25" customHeight="1">
      <c r="B17" s="137" t="s">
        <v>418</v>
      </c>
      <c r="C17" s="304">
        <f>C18-('[2]Net Working Capital'!C7-'[2]Net Working Capital'!C14)</f>
        <v>-691</v>
      </c>
      <c r="D17" s="304">
        <f t="shared" ref="D17:E17" si="6">D18-C18</f>
        <v>-2437</v>
      </c>
      <c r="E17" s="304">
        <f t="shared" si="6"/>
        <v>-1378</v>
      </c>
      <c r="F17" s="304"/>
      <c r="G17" s="304"/>
      <c r="H17" s="304"/>
      <c r="I17" s="304"/>
      <c r="J17" s="304"/>
    </row>
    <row r="18" spans="2:10" ht="14.25" customHeight="1">
      <c r="B18" s="309" t="s">
        <v>419</v>
      </c>
      <c r="C18" s="304">
        <f t="shared" ref="C18:E18" si="7">C19-C20</f>
        <v>-7497</v>
      </c>
      <c r="D18" s="304">
        <f t="shared" si="7"/>
        <v>-9934</v>
      </c>
      <c r="E18" s="304">
        <f t="shared" si="7"/>
        <v>-11312</v>
      </c>
      <c r="F18" s="304"/>
      <c r="G18" s="304"/>
      <c r="H18" s="304"/>
      <c r="I18" s="304"/>
      <c r="J18" s="304"/>
    </row>
    <row r="19" spans="2:10" ht="14.25" customHeight="1">
      <c r="B19" s="309" t="s">
        <v>385</v>
      </c>
      <c r="C19" s="304">
        <f>'[2]Net Working Capital'!D7</f>
        <v>14041</v>
      </c>
      <c r="D19" s="304">
        <f>'[2]Net Working Capital'!E7</f>
        <v>14815</v>
      </c>
      <c r="E19" s="304">
        <f>'[2]Net Working Capital'!F7</f>
        <v>17330</v>
      </c>
      <c r="F19" s="304"/>
      <c r="G19" s="304"/>
      <c r="H19" s="304"/>
      <c r="I19" s="304"/>
      <c r="J19" s="304"/>
    </row>
    <row r="20" spans="2:10" ht="14.25" customHeight="1">
      <c r="B20" s="309" t="s">
        <v>420</v>
      </c>
      <c r="C20" s="304">
        <f>'[2]Net Working Capital'!D14</f>
        <v>21538</v>
      </c>
      <c r="D20" s="304">
        <f>'[2]Net Working Capital'!E14</f>
        <v>24749</v>
      </c>
      <c r="E20" s="304">
        <f>'[2]Net Working Capital'!F14</f>
        <v>28642</v>
      </c>
      <c r="F20" s="304"/>
      <c r="G20" s="304"/>
      <c r="H20" s="304"/>
      <c r="I20" s="304"/>
      <c r="J20" s="304"/>
    </row>
    <row r="21" spans="2:10" ht="14.25" customHeight="1">
      <c r="B21" s="310" t="s">
        <v>421</v>
      </c>
      <c r="C21" s="311">
        <f t="shared" ref="C21:E21" si="8">C14+C15-C16-C17</f>
        <v>-149545</v>
      </c>
      <c r="D21" s="311">
        <f t="shared" si="8"/>
        <v>-163902</v>
      </c>
      <c r="E21" s="311">
        <f t="shared" si="8"/>
        <v>-191231</v>
      </c>
      <c r="F21" s="311"/>
      <c r="G21" s="311"/>
      <c r="H21" s="311"/>
      <c r="I21" s="311"/>
      <c r="J21" s="311"/>
    </row>
    <row r="22" spans="2:10" ht="14.25" customHeight="1"/>
    <row r="23" spans="2:10" ht="14.25" customHeight="1">
      <c r="B23" s="300" t="s">
        <v>381</v>
      </c>
      <c r="C23" s="300"/>
      <c r="D23" s="300"/>
      <c r="E23" s="300"/>
      <c r="F23" s="300"/>
      <c r="G23" s="300"/>
      <c r="H23" s="300"/>
      <c r="I23" s="300"/>
      <c r="J23" s="300"/>
    </row>
    <row r="24" spans="2:10" ht="14.25" customHeight="1">
      <c r="B24" s="301" t="str">
        <f t="shared" ref="B24:J24" si="9">B3</f>
        <v>Fiscal Year</v>
      </c>
      <c r="C24" s="302">
        <f t="shared" si="9"/>
        <v>43830</v>
      </c>
      <c r="D24" s="302">
        <f t="shared" si="9"/>
        <v>44196</v>
      </c>
      <c r="E24" s="302">
        <f t="shared" si="9"/>
        <v>44561</v>
      </c>
      <c r="F24" s="303">
        <f t="shared" si="9"/>
        <v>44926</v>
      </c>
      <c r="G24" s="303">
        <f t="shared" si="9"/>
        <v>45291</v>
      </c>
      <c r="H24" s="303">
        <f t="shared" si="9"/>
        <v>45657</v>
      </c>
      <c r="I24" s="303">
        <f t="shared" si="9"/>
        <v>46022</v>
      </c>
      <c r="J24" s="303">
        <f t="shared" si="9"/>
        <v>46387</v>
      </c>
    </row>
    <row r="25" spans="2:10" ht="14.25" customHeight="1">
      <c r="B25" s="312" t="s">
        <v>422</v>
      </c>
      <c r="C25" s="312"/>
      <c r="D25" s="313" t="e">
        <f t="shared" ref="D25:E25" si="10">D4/C4-1</f>
        <v>#DIV/0!</v>
      </c>
      <c r="E25" s="313" t="e">
        <f t="shared" si="10"/>
        <v>#DIV/0!</v>
      </c>
      <c r="F25" s="313">
        <v>0.1</v>
      </c>
      <c r="G25" s="313">
        <v>0.1</v>
      </c>
      <c r="H25" s="313">
        <v>0.09</v>
      </c>
      <c r="I25" s="313">
        <v>7.0000000000000007E-2</v>
      </c>
      <c r="J25" s="313">
        <v>0.05</v>
      </c>
    </row>
    <row r="26" spans="2:10" ht="14.25" customHeight="1">
      <c r="B26" s="312"/>
      <c r="C26" s="312"/>
      <c r="D26" s="312"/>
      <c r="E26" s="312"/>
      <c r="F26" s="312"/>
      <c r="G26" s="312"/>
      <c r="H26" s="312"/>
      <c r="I26" s="312"/>
      <c r="J26" s="312"/>
    </row>
    <row r="27" spans="2:10" ht="14.25" customHeight="1">
      <c r="B27" s="312" t="s">
        <v>423</v>
      </c>
      <c r="C27" s="313" t="e">
        <f t="shared" ref="C27:E27" si="11">C5/C4</f>
        <v>#DIV/0!</v>
      </c>
      <c r="D27" s="313" t="e">
        <f t="shared" si="11"/>
        <v>#DIV/0!</v>
      </c>
      <c r="E27" s="313" t="e">
        <f t="shared" si="11"/>
        <v>#DIV/0!</v>
      </c>
      <c r="F27" s="313" t="e">
        <f t="shared" ref="F27:F28" si="12">AVERAGE(C27:E27)</f>
        <v>#DIV/0!</v>
      </c>
      <c r="G27" s="313" t="e">
        <f t="shared" ref="G27:J28" si="13">F27</f>
        <v>#DIV/0!</v>
      </c>
      <c r="H27" s="313" t="e">
        <f t="shared" si="13"/>
        <v>#DIV/0!</v>
      </c>
      <c r="I27" s="313" t="e">
        <f t="shared" si="13"/>
        <v>#DIV/0!</v>
      </c>
      <c r="J27" s="313" t="e">
        <f t="shared" si="13"/>
        <v>#DIV/0!</v>
      </c>
    </row>
    <row r="28" spans="2:10" ht="14.25" customHeight="1">
      <c r="B28" s="312" t="s">
        <v>424</v>
      </c>
      <c r="C28" s="313" t="e">
        <f t="shared" ref="C28:E28" si="14">C8/C4</f>
        <v>#DIV/0!</v>
      </c>
      <c r="D28" s="313" t="e">
        <f t="shared" si="14"/>
        <v>#DIV/0!</v>
      </c>
      <c r="E28" s="313" t="e">
        <f t="shared" si="14"/>
        <v>#DIV/0!</v>
      </c>
      <c r="F28" s="313" t="e">
        <f t="shared" si="12"/>
        <v>#DIV/0!</v>
      </c>
      <c r="G28" s="313" t="e">
        <f t="shared" si="13"/>
        <v>#DIV/0!</v>
      </c>
      <c r="H28" s="313" t="e">
        <f t="shared" si="13"/>
        <v>#DIV/0!</v>
      </c>
      <c r="I28" s="313" t="e">
        <f t="shared" si="13"/>
        <v>#DIV/0!</v>
      </c>
      <c r="J28" s="313" t="e">
        <f t="shared" si="13"/>
        <v>#DIV/0!</v>
      </c>
    </row>
    <row r="29" spans="2:10" ht="14.25" customHeight="1">
      <c r="B29" s="312" t="s">
        <v>425</v>
      </c>
      <c r="C29" s="313">
        <f t="shared" ref="C29:E29" si="15">C13/C12</f>
        <v>-7.1705662111566171E-3</v>
      </c>
      <c r="D29" s="313">
        <f t="shared" si="15"/>
        <v>-8.1078065531904348E-3</v>
      </c>
      <c r="E29" s="313">
        <f t="shared" si="15"/>
        <v>-8.4610059137199354E-3</v>
      </c>
      <c r="F29" s="313">
        <v>0.21</v>
      </c>
      <c r="G29" s="313">
        <v>0.21</v>
      </c>
      <c r="H29" s="313">
        <v>0.21</v>
      </c>
      <c r="I29" s="313">
        <v>0.21</v>
      </c>
      <c r="J29" s="313">
        <v>0.21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98DA-E426-684A-AEE9-33375DBFA724}">
  <sheetPr>
    <tabColor rgb="FF00B0F0"/>
  </sheetPr>
  <dimension ref="A1:K30"/>
  <sheetViews>
    <sheetView zoomScale="143" zoomScaleNormal="143" workbookViewId="0">
      <selection activeCell="I23" sqref="I23"/>
    </sheetView>
  </sheetViews>
  <sheetFormatPr defaultColWidth="7.5546875" defaultRowHeight="15.75"/>
  <cols>
    <col min="1" max="1" width="12.5546875" style="166" customWidth="1"/>
    <col min="2" max="2" width="11.6640625" style="166" bestFit="1" customWidth="1"/>
    <col min="3" max="5" width="8.6640625" style="166" customWidth="1"/>
    <col min="6" max="6" width="10.33203125" style="166" bestFit="1" customWidth="1"/>
    <col min="7" max="7" width="10.44140625" style="166" customWidth="1"/>
    <col min="8" max="8" width="8.6640625" style="166" bestFit="1" customWidth="1"/>
    <col min="9" max="9" width="15.33203125" style="166" bestFit="1" customWidth="1"/>
    <col min="10" max="10" width="8.109375" style="166" bestFit="1" customWidth="1"/>
    <col min="11" max="11" width="5" style="166" bestFit="1" customWidth="1"/>
    <col min="12" max="256" width="7.5546875" style="166"/>
    <col min="257" max="257" width="14.44140625" style="166" customWidth="1"/>
    <col min="258" max="258" width="12.88671875" style="166" bestFit="1" customWidth="1"/>
    <col min="259" max="259" width="8.6640625" style="166" bestFit="1" customWidth="1"/>
    <col min="260" max="260" width="11.88671875" style="166" customWidth="1"/>
    <col min="261" max="261" width="8.6640625" style="166" bestFit="1" customWidth="1"/>
    <col min="262" max="262" width="10.33203125" style="166" bestFit="1" customWidth="1"/>
    <col min="263" max="263" width="10.44140625" style="166" customWidth="1"/>
    <col min="264" max="264" width="8.6640625" style="166" bestFit="1" customWidth="1"/>
    <col min="265" max="265" width="9.88671875" style="166" customWidth="1"/>
    <col min="266" max="266" width="7.5546875" style="166"/>
    <col min="267" max="267" width="9.5546875" style="166" customWidth="1"/>
    <col min="268" max="512" width="7.5546875" style="166"/>
    <col min="513" max="513" width="14.44140625" style="166" customWidth="1"/>
    <col min="514" max="514" width="12.88671875" style="166" bestFit="1" customWidth="1"/>
    <col min="515" max="515" width="8.6640625" style="166" bestFit="1" customWidth="1"/>
    <col min="516" max="516" width="11.88671875" style="166" customWidth="1"/>
    <col min="517" max="517" width="8.6640625" style="166" bestFit="1" customWidth="1"/>
    <col min="518" max="518" width="10.33203125" style="166" bestFit="1" customWidth="1"/>
    <col min="519" max="519" width="10.44140625" style="166" customWidth="1"/>
    <col min="520" max="520" width="8.6640625" style="166" bestFit="1" customWidth="1"/>
    <col min="521" max="521" width="9.88671875" style="166" customWidth="1"/>
    <col min="522" max="522" width="7.5546875" style="166"/>
    <col min="523" max="523" width="9.5546875" style="166" customWidth="1"/>
    <col min="524" max="768" width="7.5546875" style="166"/>
    <col min="769" max="769" width="14.44140625" style="166" customWidth="1"/>
    <col min="770" max="770" width="12.88671875" style="166" bestFit="1" customWidth="1"/>
    <col min="771" max="771" width="8.6640625" style="166" bestFit="1" customWidth="1"/>
    <col min="772" max="772" width="11.88671875" style="166" customWidth="1"/>
    <col min="773" max="773" width="8.6640625" style="166" bestFit="1" customWidth="1"/>
    <col min="774" max="774" width="10.33203125" style="166" bestFit="1" customWidth="1"/>
    <col min="775" max="775" width="10.44140625" style="166" customWidth="1"/>
    <col min="776" max="776" width="8.6640625" style="166" bestFit="1" customWidth="1"/>
    <col min="777" max="777" width="9.88671875" style="166" customWidth="1"/>
    <col min="778" max="778" width="7.5546875" style="166"/>
    <col min="779" max="779" width="9.5546875" style="166" customWidth="1"/>
    <col min="780" max="1024" width="7.5546875" style="166"/>
    <col min="1025" max="1025" width="14.44140625" style="166" customWidth="1"/>
    <col min="1026" max="1026" width="12.88671875" style="166" bestFit="1" customWidth="1"/>
    <col min="1027" max="1027" width="8.6640625" style="166" bestFit="1" customWidth="1"/>
    <col min="1028" max="1028" width="11.88671875" style="166" customWidth="1"/>
    <col min="1029" max="1029" width="8.6640625" style="166" bestFit="1" customWidth="1"/>
    <col min="1030" max="1030" width="10.33203125" style="166" bestFit="1" customWidth="1"/>
    <col min="1031" max="1031" width="10.44140625" style="166" customWidth="1"/>
    <col min="1032" max="1032" width="8.6640625" style="166" bestFit="1" customWidth="1"/>
    <col min="1033" max="1033" width="9.88671875" style="166" customWidth="1"/>
    <col min="1034" max="1034" width="7.5546875" style="166"/>
    <col min="1035" max="1035" width="9.5546875" style="166" customWidth="1"/>
    <col min="1036" max="1280" width="7.5546875" style="166"/>
    <col min="1281" max="1281" width="14.44140625" style="166" customWidth="1"/>
    <col min="1282" max="1282" width="12.88671875" style="166" bestFit="1" customWidth="1"/>
    <col min="1283" max="1283" width="8.6640625" style="166" bestFit="1" customWidth="1"/>
    <col min="1284" max="1284" width="11.88671875" style="166" customWidth="1"/>
    <col min="1285" max="1285" width="8.6640625" style="166" bestFit="1" customWidth="1"/>
    <col min="1286" max="1286" width="10.33203125" style="166" bestFit="1" customWidth="1"/>
    <col min="1287" max="1287" width="10.44140625" style="166" customWidth="1"/>
    <col min="1288" max="1288" width="8.6640625" style="166" bestFit="1" customWidth="1"/>
    <col min="1289" max="1289" width="9.88671875" style="166" customWidth="1"/>
    <col min="1290" max="1290" width="7.5546875" style="166"/>
    <col min="1291" max="1291" width="9.5546875" style="166" customWidth="1"/>
    <col min="1292" max="1536" width="7.5546875" style="166"/>
    <col min="1537" max="1537" width="14.44140625" style="166" customWidth="1"/>
    <col min="1538" max="1538" width="12.88671875" style="166" bestFit="1" customWidth="1"/>
    <col min="1539" max="1539" width="8.6640625" style="166" bestFit="1" customWidth="1"/>
    <col min="1540" max="1540" width="11.88671875" style="166" customWidth="1"/>
    <col min="1541" max="1541" width="8.6640625" style="166" bestFit="1" customWidth="1"/>
    <col min="1542" max="1542" width="10.33203125" style="166" bestFit="1" customWidth="1"/>
    <col min="1543" max="1543" width="10.44140625" style="166" customWidth="1"/>
    <col min="1544" max="1544" width="8.6640625" style="166" bestFit="1" customWidth="1"/>
    <col min="1545" max="1545" width="9.88671875" style="166" customWidth="1"/>
    <col min="1546" max="1546" width="7.5546875" style="166"/>
    <col min="1547" max="1547" width="9.5546875" style="166" customWidth="1"/>
    <col min="1548" max="1792" width="7.5546875" style="166"/>
    <col min="1793" max="1793" width="14.44140625" style="166" customWidth="1"/>
    <col min="1794" max="1794" width="12.88671875" style="166" bestFit="1" customWidth="1"/>
    <col min="1795" max="1795" width="8.6640625" style="166" bestFit="1" customWidth="1"/>
    <col min="1796" max="1796" width="11.88671875" style="166" customWidth="1"/>
    <col min="1797" max="1797" width="8.6640625" style="166" bestFit="1" customWidth="1"/>
    <col min="1798" max="1798" width="10.33203125" style="166" bestFit="1" customWidth="1"/>
    <col min="1799" max="1799" width="10.44140625" style="166" customWidth="1"/>
    <col min="1800" max="1800" width="8.6640625" style="166" bestFit="1" customWidth="1"/>
    <col min="1801" max="1801" width="9.88671875" style="166" customWidth="1"/>
    <col min="1802" max="1802" width="7.5546875" style="166"/>
    <col min="1803" max="1803" width="9.5546875" style="166" customWidth="1"/>
    <col min="1804" max="2048" width="7.5546875" style="166"/>
    <col min="2049" max="2049" width="14.44140625" style="166" customWidth="1"/>
    <col min="2050" max="2050" width="12.88671875" style="166" bestFit="1" customWidth="1"/>
    <col min="2051" max="2051" width="8.6640625" style="166" bestFit="1" customWidth="1"/>
    <col min="2052" max="2052" width="11.88671875" style="166" customWidth="1"/>
    <col min="2053" max="2053" width="8.6640625" style="166" bestFit="1" customWidth="1"/>
    <col min="2054" max="2054" width="10.33203125" style="166" bestFit="1" customWidth="1"/>
    <col min="2055" max="2055" width="10.44140625" style="166" customWidth="1"/>
    <col min="2056" max="2056" width="8.6640625" style="166" bestFit="1" customWidth="1"/>
    <col min="2057" max="2057" width="9.88671875" style="166" customWidth="1"/>
    <col min="2058" max="2058" width="7.5546875" style="166"/>
    <col min="2059" max="2059" width="9.5546875" style="166" customWidth="1"/>
    <col min="2060" max="2304" width="7.5546875" style="166"/>
    <col min="2305" max="2305" width="14.44140625" style="166" customWidth="1"/>
    <col min="2306" max="2306" width="12.88671875" style="166" bestFit="1" customWidth="1"/>
    <col min="2307" max="2307" width="8.6640625" style="166" bestFit="1" customWidth="1"/>
    <col min="2308" max="2308" width="11.88671875" style="166" customWidth="1"/>
    <col min="2309" max="2309" width="8.6640625" style="166" bestFit="1" customWidth="1"/>
    <col min="2310" max="2310" width="10.33203125" style="166" bestFit="1" customWidth="1"/>
    <col min="2311" max="2311" width="10.44140625" style="166" customWidth="1"/>
    <col min="2312" max="2312" width="8.6640625" style="166" bestFit="1" customWidth="1"/>
    <col min="2313" max="2313" width="9.88671875" style="166" customWidth="1"/>
    <col min="2314" max="2314" width="7.5546875" style="166"/>
    <col min="2315" max="2315" width="9.5546875" style="166" customWidth="1"/>
    <col min="2316" max="2560" width="7.5546875" style="166"/>
    <col min="2561" max="2561" width="14.44140625" style="166" customWidth="1"/>
    <col min="2562" max="2562" width="12.88671875" style="166" bestFit="1" customWidth="1"/>
    <col min="2563" max="2563" width="8.6640625" style="166" bestFit="1" customWidth="1"/>
    <col min="2564" max="2564" width="11.88671875" style="166" customWidth="1"/>
    <col min="2565" max="2565" width="8.6640625" style="166" bestFit="1" customWidth="1"/>
    <col min="2566" max="2566" width="10.33203125" style="166" bestFit="1" customWidth="1"/>
    <col min="2567" max="2567" width="10.44140625" style="166" customWidth="1"/>
    <col min="2568" max="2568" width="8.6640625" style="166" bestFit="1" customWidth="1"/>
    <col min="2569" max="2569" width="9.88671875" style="166" customWidth="1"/>
    <col min="2570" max="2570" width="7.5546875" style="166"/>
    <col min="2571" max="2571" width="9.5546875" style="166" customWidth="1"/>
    <col min="2572" max="2816" width="7.5546875" style="166"/>
    <col min="2817" max="2817" width="14.44140625" style="166" customWidth="1"/>
    <col min="2818" max="2818" width="12.88671875" style="166" bestFit="1" customWidth="1"/>
    <col min="2819" max="2819" width="8.6640625" style="166" bestFit="1" customWidth="1"/>
    <col min="2820" max="2820" width="11.88671875" style="166" customWidth="1"/>
    <col min="2821" max="2821" width="8.6640625" style="166" bestFit="1" customWidth="1"/>
    <col min="2822" max="2822" width="10.33203125" style="166" bestFit="1" customWidth="1"/>
    <col min="2823" max="2823" width="10.44140625" style="166" customWidth="1"/>
    <col min="2824" max="2824" width="8.6640625" style="166" bestFit="1" customWidth="1"/>
    <col min="2825" max="2825" width="9.88671875" style="166" customWidth="1"/>
    <col min="2826" max="2826" width="7.5546875" style="166"/>
    <col min="2827" max="2827" width="9.5546875" style="166" customWidth="1"/>
    <col min="2828" max="3072" width="7.5546875" style="166"/>
    <col min="3073" max="3073" width="14.44140625" style="166" customWidth="1"/>
    <col min="3074" max="3074" width="12.88671875" style="166" bestFit="1" customWidth="1"/>
    <col min="3075" max="3075" width="8.6640625" style="166" bestFit="1" customWidth="1"/>
    <col min="3076" max="3076" width="11.88671875" style="166" customWidth="1"/>
    <col min="3077" max="3077" width="8.6640625" style="166" bestFit="1" customWidth="1"/>
    <col min="3078" max="3078" width="10.33203125" style="166" bestFit="1" customWidth="1"/>
    <col min="3079" max="3079" width="10.44140625" style="166" customWidth="1"/>
    <col min="3080" max="3080" width="8.6640625" style="166" bestFit="1" customWidth="1"/>
    <col min="3081" max="3081" width="9.88671875" style="166" customWidth="1"/>
    <col min="3082" max="3082" width="7.5546875" style="166"/>
    <col min="3083" max="3083" width="9.5546875" style="166" customWidth="1"/>
    <col min="3084" max="3328" width="7.5546875" style="166"/>
    <col min="3329" max="3329" width="14.44140625" style="166" customWidth="1"/>
    <col min="3330" max="3330" width="12.88671875" style="166" bestFit="1" customWidth="1"/>
    <col min="3331" max="3331" width="8.6640625" style="166" bestFit="1" customWidth="1"/>
    <col min="3332" max="3332" width="11.88671875" style="166" customWidth="1"/>
    <col min="3333" max="3333" width="8.6640625" style="166" bestFit="1" customWidth="1"/>
    <col min="3334" max="3334" width="10.33203125" style="166" bestFit="1" customWidth="1"/>
    <col min="3335" max="3335" width="10.44140625" style="166" customWidth="1"/>
    <col min="3336" max="3336" width="8.6640625" style="166" bestFit="1" customWidth="1"/>
    <col min="3337" max="3337" width="9.88671875" style="166" customWidth="1"/>
    <col min="3338" max="3338" width="7.5546875" style="166"/>
    <col min="3339" max="3339" width="9.5546875" style="166" customWidth="1"/>
    <col min="3340" max="3584" width="7.5546875" style="166"/>
    <col min="3585" max="3585" width="14.44140625" style="166" customWidth="1"/>
    <col min="3586" max="3586" width="12.88671875" style="166" bestFit="1" customWidth="1"/>
    <col min="3587" max="3587" width="8.6640625" style="166" bestFit="1" customWidth="1"/>
    <col min="3588" max="3588" width="11.88671875" style="166" customWidth="1"/>
    <col min="3589" max="3589" width="8.6640625" style="166" bestFit="1" customWidth="1"/>
    <col min="3590" max="3590" width="10.33203125" style="166" bestFit="1" customWidth="1"/>
    <col min="3591" max="3591" width="10.44140625" style="166" customWidth="1"/>
    <col min="3592" max="3592" width="8.6640625" style="166" bestFit="1" customWidth="1"/>
    <col min="3593" max="3593" width="9.88671875" style="166" customWidth="1"/>
    <col min="3594" max="3594" width="7.5546875" style="166"/>
    <col min="3595" max="3595" width="9.5546875" style="166" customWidth="1"/>
    <col min="3596" max="3840" width="7.5546875" style="166"/>
    <col min="3841" max="3841" width="14.44140625" style="166" customWidth="1"/>
    <col min="3842" max="3842" width="12.88671875" style="166" bestFit="1" customWidth="1"/>
    <col min="3843" max="3843" width="8.6640625" style="166" bestFit="1" customWidth="1"/>
    <col min="3844" max="3844" width="11.88671875" style="166" customWidth="1"/>
    <col min="3845" max="3845" width="8.6640625" style="166" bestFit="1" customWidth="1"/>
    <col min="3846" max="3846" width="10.33203125" style="166" bestFit="1" customWidth="1"/>
    <col min="3847" max="3847" width="10.44140625" style="166" customWidth="1"/>
    <col min="3848" max="3848" width="8.6640625" style="166" bestFit="1" customWidth="1"/>
    <col min="3849" max="3849" width="9.88671875" style="166" customWidth="1"/>
    <col min="3850" max="3850" width="7.5546875" style="166"/>
    <col min="3851" max="3851" width="9.5546875" style="166" customWidth="1"/>
    <col min="3852" max="4096" width="7.5546875" style="166"/>
    <col min="4097" max="4097" width="14.44140625" style="166" customWidth="1"/>
    <col min="4098" max="4098" width="12.88671875" style="166" bestFit="1" customWidth="1"/>
    <col min="4099" max="4099" width="8.6640625" style="166" bestFit="1" customWidth="1"/>
    <col min="4100" max="4100" width="11.88671875" style="166" customWidth="1"/>
    <col min="4101" max="4101" width="8.6640625" style="166" bestFit="1" customWidth="1"/>
    <col min="4102" max="4102" width="10.33203125" style="166" bestFit="1" customWidth="1"/>
    <col min="4103" max="4103" width="10.44140625" style="166" customWidth="1"/>
    <col min="4104" max="4104" width="8.6640625" style="166" bestFit="1" customWidth="1"/>
    <col min="4105" max="4105" width="9.88671875" style="166" customWidth="1"/>
    <col min="4106" max="4106" width="7.5546875" style="166"/>
    <col min="4107" max="4107" width="9.5546875" style="166" customWidth="1"/>
    <col min="4108" max="4352" width="7.5546875" style="166"/>
    <col min="4353" max="4353" width="14.44140625" style="166" customWidth="1"/>
    <col min="4354" max="4354" width="12.88671875" style="166" bestFit="1" customWidth="1"/>
    <col min="4355" max="4355" width="8.6640625" style="166" bestFit="1" customWidth="1"/>
    <col min="4356" max="4356" width="11.88671875" style="166" customWidth="1"/>
    <col min="4357" max="4357" width="8.6640625" style="166" bestFit="1" customWidth="1"/>
    <col min="4358" max="4358" width="10.33203125" style="166" bestFit="1" customWidth="1"/>
    <col min="4359" max="4359" width="10.44140625" style="166" customWidth="1"/>
    <col min="4360" max="4360" width="8.6640625" style="166" bestFit="1" customWidth="1"/>
    <col min="4361" max="4361" width="9.88671875" style="166" customWidth="1"/>
    <col min="4362" max="4362" width="7.5546875" style="166"/>
    <col min="4363" max="4363" width="9.5546875" style="166" customWidth="1"/>
    <col min="4364" max="4608" width="7.5546875" style="166"/>
    <col min="4609" max="4609" width="14.44140625" style="166" customWidth="1"/>
    <col min="4610" max="4610" width="12.88671875" style="166" bestFit="1" customWidth="1"/>
    <col min="4611" max="4611" width="8.6640625" style="166" bestFit="1" customWidth="1"/>
    <col min="4612" max="4612" width="11.88671875" style="166" customWidth="1"/>
    <col min="4613" max="4613" width="8.6640625" style="166" bestFit="1" customWidth="1"/>
    <col min="4614" max="4614" width="10.33203125" style="166" bestFit="1" customWidth="1"/>
    <col min="4615" max="4615" width="10.44140625" style="166" customWidth="1"/>
    <col min="4616" max="4616" width="8.6640625" style="166" bestFit="1" customWidth="1"/>
    <col min="4617" max="4617" width="9.88671875" style="166" customWidth="1"/>
    <col min="4618" max="4618" width="7.5546875" style="166"/>
    <col min="4619" max="4619" width="9.5546875" style="166" customWidth="1"/>
    <col min="4620" max="4864" width="7.5546875" style="166"/>
    <col min="4865" max="4865" width="14.44140625" style="166" customWidth="1"/>
    <col min="4866" max="4866" width="12.88671875" style="166" bestFit="1" customWidth="1"/>
    <col min="4867" max="4867" width="8.6640625" style="166" bestFit="1" customWidth="1"/>
    <col min="4868" max="4868" width="11.88671875" style="166" customWidth="1"/>
    <col min="4869" max="4869" width="8.6640625" style="166" bestFit="1" customWidth="1"/>
    <col min="4870" max="4870" width="10.33203125" style="166" bestFit="1" customWidth="1"/>
    <col min="4871" max="4871" width="10.44140625" style="166" customWidth="1"/>
    <col min="4872" max="4872" width="8.6640625" style="166" bestFit="1" customWidth="1"/>
    <col min="4873" max="4873" width="9.88671875" style="166" customWidth="1"/>
    <col min="4874" max="4874" width="7.5546875" style="166"/>
    <col min="4875" max="4875" width="9.5546875" style="166" customWidth="1"/>
    <col min="4876" max="5120" width="7.5546875" style="166"/>
    <col min="5121" max="5121" width="14.44140625" style="166" customWidth="1"/>
    <col min="5122" max="5122" width="12.88671875" style="166" bestFit="1" customWidth="1"/>
    <col min="5123" max="5123" width="8.6640625" style="166" bestFit="1" customWidth="1"/>
    <col min="5124" max="5124" width="11.88671875" style="166" customWidth="1"/>
    <col min="5125" max="5125" width="8.6640625" style="166" bestFit="1" customWidth="1"/>
    <col min="5126" max="5126" width="10.33203125" style="166" bestFit="1" customWidth="1"/>
    <col min="5127" max="5127" width="10.44140625" style="166" customWidth="1"/>
    <col min="5128" max="5128" width="8.6640625" style="166" bestFit="1" customWidth="1"/>
    <col min="5129" max="5129" width="9.88671875" style="166" customWidth="1"/>
    <col min="5130" max="5130" width="7.5546875" style="166"/>
    <col min="5131" max="5131" width="9.5546875" style="166" customWidth="1"/>
    <col min="5132" max="5376" width="7.5546875" style="166"/>
    <col min="5377" max="5377" width="14.44140625" style="166" customWidth="1"/>
    <col min="5378" max="5378" width="12.88671875" style="166" bestFit="1" customWidth="1"/>
    <col min="5379" max="5379" width="8.6640625" style="166" bestFit="1" customWidth="1"/>
    <col min="5380" max="5380" width="11.88671875" style="166" customWidth="1"/>
    <col min="5381" max="5381" width="8.6640625" style="166" bestFit="1" customWidth="1"/>
    <col min="5382" max="5382" width="10.33203125" style="166" bestFit="1" customWidth="1"/>
    <col min="5383" max="5383" width="10.44140625" style="166" customWidth="1"/>
    <col min="5384" max="5384" width="8.6640625" style="166" bestFit="1" customWidth="1"/>
    <col min="5385" max="5385" width="9.88671875" style="166" customWidth="1"/>
    <col min="5386" max="5386" width="7.5546875" style="166"/>
    <col min="5387" max="5387" width="9.5546875" style="166" customWidth="1"/>
    <col min="5388" max="5632" width="7.5546875" style="166"/>
    <col min="5633" max="5633" width="14.44140625" style="166" customWidth="1"/>
    <col min="5634" max="5634" width="12.88671875" style="166" bestFit="1" customWidth="1"/>
    <col min="5635" max="5635" width="8.6640625" style="166" bestFit="1" customWidth="1"/>
    <col min="5636" max="5636" width="11.88671875" style="166" customWidth="1"/>
    <col min="5637" max="5637" width="8.6640625" style="166" bestFit="1" customWidth="1"/>
    <col min="5638" max="5638" width="10.33203125" style="166" bestFit="1" customWidth="1"/>
    <col min="5639" max="5639" width="10.44140625" style="166" customWidth="1"/>
    <col min="5640" max="5640" width="8.6640625" style="166" bestFit="1" customWidth="1"/>
    <col min="5641" max="5641" width="9.88671875" style="166" customWidth="1"/>
    <col min="5642" max="5642" width="7.5546875" style="166"/>
    <col min="5643" max="5643" width="9.5546875" style="166" customWidth="1"/>
    <col min="5644" max="5888" width="7.5546875" style="166"/>
    <col min="5889" max="5889" width="14.44140625" style="166" customWidth="1"/>
    <col min="5890" max="5890" width="12.88671875" style="166" bestFit="1" customWidth="1"/>
    <col min="5891" max="5891" width="8.6640625" style="166" bestFit="1" customWidth="1"/>
    <col min="5892" max="5892" width="11.88671875" style="166" customWidth="1"/>
    <col min="5893" max="5893" width="8.6640625" style="166" bestFit="1" customWidth="1"/>
    <col min="5894" max="5894" width="10.33203125" style="166" bestFit="1" customWidth="1"/>
    <col min="5895" max="5895" width="10.44140625" style="166" customWidth="1"/>
    <col min="5896" max="5896" width="8.6640625" style="166" bestFit="1" customWidth="1"/>
    <col min="5897" max="5897" width="9.88671875" style="166" customWidth="1"/>
    <col min="5898" max="5898" width="7.5546875" style="166"/>
    <col min="5899" max="5899" width="9.5546875" style="166" customWidth="1"/>
    <col min="5900" max="6144" width="7.5546875" style="166"/>
    <col min="6145" max="6145" width="14.44140625" style="166" customWidth="1"/>
    <col min="6146" max="6146" width="12.88671875" style="166" bestFit="1" customWidth="1"/>
    <col min="6147" max="6147" width="8.6640625" style="166" bestFit="1" customWidth="1"/>
    <col min="6148" max="6148" width="11.88671875" style="166" customWidth="1"/>
    <col min="6149" max="6149" width="8.6640625" style="166" bestFit="1" customWidth="1"/>
    <col min="6150" max="6150" width="10.33203125" style="166" bestFit="1" customWidth="1"/>
    <col min="6151" max="6151" width="10.44140625" style="166" customWidth="1"/>
    <col min="6152" max="6152" width="8.6640625" style="166" bestFit="1" customWidth="1"/>
    <col min="6153" max="6153" width="9.88671875" style="166" customWidth="1"/>
    <col min="6154" max="6154" width="7.5546875" style="166"/>
    <col min="6155" max="6155" width="9.5546875" style="166" customWidth="1"/>
    <col min="6156" max="6400" width="7.5546875" style="166"/>
    <col min="6401" max="6401" width="14.44140625" style="166" customWidth="1"/>
    <col min="6402" max="6402" width="12.88671875" style="166" bestFit="1" customWidth="1"/>
    <col min="6403" max="6403" width="8.6640625" style="166" bestFit="1" customWidth="1"/>
    <col min="6404" max="6404" width="11.88671875" style="166" customWidth="1"/>
    <col min="6405" max="6405" width="8.6640625" style="166" bestFit="1" customWidth="1"/>
    <col min="6406" max="6406" width="10.33203125" style="166" bestFit="1" customWidth="1"/>
    <col min="6407" max="6407" width="10.44140625" style="166" customWidth="1"/>
    <col min="6408" max="6408" width="8.6640625" style="166" bestFit="1" customWidth="1"/>
    <col min="6409" max="6409" width="9.88671875" style="166" customWidth="1"/>
    <col min="6410" max="6410" width="7.5546875" style="166"/>
    <col min="6411" max="6411" width="9.5546875" style="166" customWidth="1"/>
    <col min="6412" max="6656" width="7.5546875" style="166"/>
    <col min="6657" max="6657" width="14.44140625" style="166" customWidth="1"/>
    <col min="6658" max="6658" width="12.88671875" style="166" bestFit="1" customWidth="1"/>
    <col min="6659" max="6659" width="8.6640625" style="166" bestFit="1" customWidth="1"/>
    <col min="6660" max="6660" width="11.88671875" style="166" customWidth="1"/>
    <col min="6661" max="6661" width="8.6640625" style="166" bestFit="1" customWidth="1"/>
    <col min="6662" max="6662" width="10.33203125" style="166" bestFit="1" customWidth="1"/>
    <col min="6663" max="6663" width="10.44140625" style="166" customWidth="1"/>
    <col min="6664" max="6664" width="8.6640625" style="166" bestFit="1" customWidth="1"/>
    <col min="6665" max="6665" width="9.88671875" style="166" customWidth="1"/>
    <col min="6666" max="6666" width="7.5546875" style="166"/>
    <col min="6667" max="6667" width="9.5546875" style="166" customWidth="1"/>
    <col min="6668" max="6912" width="7.5546875" style="166"/>
    <col min="6913" max="6913" width="14.44140625" style="166" customWidth="1"/>
    <col min="6914" max="6914" width="12.88671875" style="166" bestFit="1" customWidth="1"/>
    <col min="6915" max="6915" width="8.6640625" style="166" bestFit="1" customWidth="1"/>
    <col min="6916" max="6916" width="11.88671875" style="166" customWidth="1"/>
    <col min="6917" max="6917" width="8.6640625" style="166" bestFit="1" customWidth="1"/>
    <col min="6918" max="6918" width="10.33203125" style="166" bestFit="1" customWidth="1"/>
    <col min="6919" max="6919" width="10.44140625" style="166" customWidth="1"/>
    <col min="6920" max="6920" width="8.6640625" style="166" bestFit="1" customWidth="1"/>
    <col min="6921" max="6921" width="9.88671875" style="166" customWidth="1"/>
    <col min="6922" max="6922" width="7.5546875" style="166"/>
    <col min="6923" max="6923" width="9.5546875" style="166" customWidth="1"/>
    <col min="6924" max="7168" width="7.5546875" style="166"/>
    <col min="7169" max="7169" width="14.44140625" style="166" customWidth="1"/>
    <col min="7170" max="7170" width="12.88671875" style="166" bestFit="1" customWidth="1"/>
    <col min="7171" max="7171" width="8.6640625" style="166" bestFit="1" customWidth="1"/>
    <col min="7172" max="7172" width="11.88671875" style="166" customWidth="1"/>
    <col min="7173" max="7173" width="8.6640625" style="166" bestFit="1" customWidth="1"/>
    <col min="7174" max="7174" width="10.33203125" style="166" bestFit="1" customWidth="1"/>
    <col min="7175" max="7175" width="10.44140625" style="166" customWidth="1"/>
    <col min="7176" max="7176" width="8.6640625" style="166" bestFit="1" customWidth="1"/>
    <col min="7177" max="7177" width="9.88671875" style="166" customWidth="1"/>
    <col min="7178" max="7178" width="7.5546875" style="166"/>
    <col min="7179" max="7179" width="9.5546875" style="166" customWidth="1"/>
    <col min="7180" max="7424" width="7.5546875" style="166"/>
    <col min="7425" max="7425" width="14.44140625" style="166" customWidth="1"/>
    <col min="7426" max="7426" width="12.88671875" style="166" bestFit="1" customWidth="1"/>
    <col min="7427" max="7427" width="8.6640625" style="166" bestFit="1" customWidth="1"/>
    <col min="7428" max="7428" width="11.88671875" style="166" customWidth="1"/>
    <col min="7429" max="7429" width="8.6640625" style="166" bestFit="1" customWidth="1"/>
    <col min="7430" max="7430" width="10.33203125" style="166" bestFit="1" customWidth="1"/>
    <col min="7431" max="7431" width="10.44140625" style="166" customWidth="1"/>
    <col min="7432" max="7432" width="8.6640625" style="166" bestFit="1" customWidth="1"/>
    <col min="7433" max="7433" width="9.88671875" style="166" customWidth="1"/>
    <col min="7434" max="7434" width="7.5546875" style="166"/>
    <col min="7435" max="7435" width="9.5546875" style="166" customWidth="1"/>
    <col min="7436" max="7680" width="7.5546875" style="166"/>
    <col min="7681" max="7681" width="14.44140625" style="166" customWidth="1"/>
    <col min="7682" max="7682" width="12.88671875" style="166" bestFit="1" customWidth="1"/>
    <col min="7683" max="7683" width="8.6640625" style="166" bestFit="1" customWidth="1"/>
    <col min="7684" max="7684" width="11.88671875" style="166" customWidth="1"/>
    <col min="7685" max="7685" width="8.6640625" style="166" bestFit="1" customWidth="1"/>
    <col min="7686" max="7686" width="10.33203125" style="166" bestFit="1" customWidth="1"/>
    <col min="7687" max="7687" width="10.44140625" style="166" customWidth="1"/>
    <col min="7688" max="7688" width="8.6640625" style="166" bestFit="1" customWidth="1"/>
    <col min="7689" max="7689" width="9.88671875" style="166" customWidth="1"/>
    <col min="7690" max="7690" width="7.5546875" style="166"/>
    <col min="7691" max="7691" width="9.5546875" style="166" customWidth="1"/>
    <col min="7692" max="7936" width="7.5546875" style="166"/>
    <col min="7937" max="7937" width="14.44140625" style="166" customWidth="1"/>
    <col min="7938" max="7938" width="12.88671875" style="166" bestFit="1" customWidth="1"/>
    <col min="7939" max="7939" width="8.6640625" style="166" bestFit="1" customWidth="1"/>
    <col min="7940" max="7940" width="11.88671875" style="166" customWidth="1"/>
    <col min="7941" max="7941" width="8.6640625" style="166" bestFit="1" customWidth="1"/>
    <col min="7942" max="7942" width="10.33203125" style="166" bestFit="1" customWidth="1"/>
    <col min="7943" max="7943" width="10.44140625" style="166" customWidth="1"/>
    <col min="7944" max="7944" width="8.6640625" style="166" bestFit="1" customWidth="1"/>
    <col min="7945" max="7945" width="9.88671875" style="166" customWidth="1"/>
    <col min="7946" max="7946" width="7.5546875" style="166"/>
    <col min="7947" max="7947" width="9.5546875" style="166" customWidth="1"/>
    <col min="7948" max="8192" width="7.5546875" style="166"/>
    <col min="8193" max="8193" width="14.44140625" style="166" customWidth="1"/>
    <col min="8194" max="8194" width="12.88671875" style="166" bestFit="1" customWidth="1"/>
    <col min="8195" max="8195" width="8.6640625" style="166" bestFit="1" customWidth="1"/>
    <col min="8196" max="8196" width="11.88671875" style="166" customWidth="1"/>
    <col min="8197" max="8197" width="8.6640625" style="166" bestFit="1" customWidth="1"/>
    <col min="8198" max="8198" width="10.33203125" style="166" bestFit="1" customWidth="1"/>
    <col min="8199" max="8199" width="10.44140625" style="166" customWidth="1"/>
    <col min="8200" max="8200" width="8.6640625" style="166" bestFit="1" customWidth="1"/>
    <col min="8201" max="8201" width="9.88671875" style="166" customWidth="1"/>
    <col min="8202" max="8202" width="7.5546875" style="166"/>
    <col min="8203" max="8203" width="9.5546875" style="166" customWidth="1"/>
    <col min="8204" max="8448" width="7.5546875" style="166"/>
    <col min="8449" max="8449" width="14.44140625" style="166" customWidth="1"/>
    <col min="8450" max="8450" width="12.88671875" style="166" bestFit="1" customWidth="1"/>
    <col min="8451" max="8451" width="8.6640625" style="166" bestFit="1" customWidth="1"/>
    <col min="8452" max="8452" width="11.88671875" style="166" customWidth="1"/>
    <col min="8453" max="8453" width="8.6640625" style="166" bestFit="1" customWidth="1"/>
    <col min="8454" max="8454" width="10.33203125" style="166" bestFit="1" customWidth="1"/>
    <col min="8455" max="8455" width="10.44140625" style="166" customWidth="1"/>
    <col min="8456" max="8456" width="8.6640625" style="166" bestFit="1" customWidth="1"/>
    <col min="8457" max="8457" width="9.88671875" style="166" customWidth="1"/>
    <col min="8458" max="8458" width="7.5546875" style="166"/>
    <col min="8459" max="8459" width="9.5546875" style="166" customWidth="1"/>
    <col min="8460" max="8704" width="7.5546875" style="166"/>
    <col min="8705" max="8705" width="14.44140625" style="166" customWidth="1"/>
    <col min="8706" max="8706" width="12.88671875" style="166" bestFit="1" customWidth="1"/>
    <col min="8707" max="8707" width="8.6640625" style="166" bestFit="1" customWidth="1"/>
    <col min="8708" max="8708" width="11.88671875" style="166" customWidth="1"/>
    <col min="8709" max="8709" width="8.6640625" style="166" bestFit="1" customWidth="1"/>
    <col min="8710" max="8710" width="10.33203125" style="166" bestFit="1" customWidth="1"/>
    <col min="8711" max="8711" width="10.44140625" style="166" customWidth="1"/>
    <col min="8712" max="8712" width="8.6640625" style="166" bestFit="1" customWidth="1"/>
    <col min="8713" max="8713" width="9.88671875" style="166" customWidth="1"/>
    <col min="8714" max="8714" width="7.5546875" style="166"/>
    <col min="8715" max="8715" width="9.5546875" style="166" customWidth="1"/>
    <col min="8716" max="8960" width="7.5546875" style="166"/>
    <col min="8961" max="8961" width="14.44140625" style="166" customWidth="1"/>
    <col min="8962" max="8962" width="12.88671875" style="166" bestFit="1" customWidth="1"/>
    <col min="8963" max="8963" width="8.6640625" style="166" bestFit="1" customWidth="1"/>
    <col min="8964" max="8964" width="11.88671875" style="166" customWidth="1"/>
    <col min="8965" max="8965" width="8.6640625" style="166" bestFit="1" customWidth="1"/>
    <col min="8966" max="8966" width="10.33203125" style="166" bestFit="1" customWidth="1"/>
    <col min="8967" max="8967" width="10.44140625" style="166" customWidth="1"/>
    <col min="8968" max="8968" width="8.6640625" style="166" bestFit="1" customWidth="1"/>
    <col min="8969" max="8969" width="9.88671875" style="166" customWidth="1"/>
    <col min="8970" max="8970" width="7.5546875" style="166"/>
    <col min="8971" max="8971" width="9.5546875" style="166" customWidth="1"/>
    <col min="8972" max="9216" width="7.5546875" style="166"/>
    <col min="9217" max="9217" width="14.44140625" style="166" customWidth="1"/>
    <col min="9218" max="9218" width="12.88671875" style="166" bestFit="1" customWidth="1"/>
    <col min="9219" max="9219" width="8.6640625" style="166" bestFit="1" customWidth="1"/>
    <col min="9220" max="9220" width="11.88671875" style="166" customWidth="1"/>
    <col min="9221" max="9221" width="8.6640625" style="166" bestFit="1" customWidth="1"/>
    <col min="9222" max="9222" width="10.33203125" style="166" bestFit="1" customWidth="1"/>
    <col min="9223" max="9223" width="10.44140625" style="166" customWidth="1"/>
    <col min="9224" max="9224" width="8.6640625" style="166" bestFit="1" customWidth="1"/>
    <col min="9225" max="9225" width="9.88671875" style="166" customWidth="1"/>
    <col min="9226" max="9226" width="7.5546875" style="166"/>
    <col min="9227" max="9227" width="9.5546875" style="166" customWidth="1"/>
    <col min="9228" max="9472" width="7.5546875" style="166"/>
    <col min="9473" max="9473" width="14.44140625" style="166" customWidth="1"/>
    <col min="9474" max="9474" width="12.88671875" style="166" bestFit="1" customWidth="1"/>
    <col min="9475" max="9475" width="8.6640625" style="166" bestFit="1" customWidth="1"/>
    <col min="9476" max="9476" width="11.88671875" style="166" customWidth="1"/>
    <col min="9477" max="9477" width="8.6640625" style="166" bestFit="1" customWidth="1"/>
    <col min="9478" max="9478" width="10.33203125" style="166" bestFit="1" customWidth="1"/>
    <col min="9479" max="9479" width="10.44140625" style="166" customWidth="1"/>
    <col min="9480" max="9480" width="8.6640625" style="166" bestFit="1" customWidth="1"/>
    <col min="9481" max="9481" width="9.88671875" style="166" customWidth="1"/>
    <col min="9482" max="9482" width="7.5546875" style="166"/>
    <col min="9483" max="9483" width="9.5546875" style="166" customWidth="1"/>
    <col min="9484" max="9728" width="7.5546875" style="166"/>
    <col min="9729" max="9729" width="14.44140625" style="166" customWidth="1"/>
    <col min="9730" max="9730" width="12.88671875" style="166" bestFit="1" customWidth="1"/>
    <col min="9731" max="9731" width="8.6640625" style="166" bestFit="1" customWidth="1"/>
    <col min="9732" max="9732" width="11.88671875" style="166" customWidth="1"/>
    <col min="9733" max="9733" width="8.6640625" style="166" bestFit="1" customWidth="1"/>
    <col min="9734" max="9734" width="10.33203125" style="166" bestFit="1" customWidth="1"/>
    <col min="9735" max="9735" width="10.44140625" style="166" customWidth="1"/>
    <col min="9736" max="9736" width="8.6640625" style="166" bestFit="1" customWidth="1"/>
    <col min="9737" max="9737" width="9.88671875" style="166" customWidth="1"/>
    <col min="9738" max="9738" width="7.5546875" style="166"/>
    <col min="9739" max="9739" width="9.5546875" style="166" customWidth="1"/>
    <col min="9740" max="9984" width="7.5546875" style="166"/>
    <col min="9985" max="9985" width="14.44140625" style="166" customWidth="1"/>
    <col min="9986" max="9986" width="12.88671875" style="166" bestFit="1" customWidth="1"/>
    <col min="9987" max="9987" width="8.6640625" style="166" bestFit="1" customWidth="1"/>
    <col min="9988" max="9988" width="11.88671875" style="166" customWidth="1"/>
    <col min="9989" max="9989" width="8.6640625" style="166" bestFit="1" customWidth="1"/>
    <col min="9990" max="9990" width="10.33203125" style="166" bestFit="1" customWidth="1"/>
    <col min="9991" max="9991" width="10.44140625" style="166" customWidth="1"/>
    <col min="9992" max="9992" width="8.6640625" style="166" bestFit="1" customWidth="1"/>
    <col min="9993" max="9993" width="9.88671875" style="166" customWidth="1"/>
    <col min="9994" max="9994" width="7.5546875" style="166"/>
    <col min="9995" max="9995" width="9.5546875" style="166" customWidth="1"/>
    <col min="9996" max="10240" width="7.5546875" style="166"/>
    <col min="10241" max="10241" width="14.44140625" style="166" customWidth="1"/>
    <col min="10242" max="10242" width="12.88671875" style="166" bestFit="1" customWidth="1"/>
    <col min="10243" max="10243" width="8.6640625" style="166" bestFit="1" customWidth="1"/>
    <col min="10244" max="10244" width="11.88671875" style="166" customWidth="1"/>
    <col min="10245" max="10245" width="8.6640625" style="166" bestFit="1" customWidth="1"/>
    <col min="10246" max="10246" width="10.33203125" style="166" bestFit="1" customWidth="1"/>
    <col min="10247" max="10247" width="10.44140625" style="166" customWidth="1"/>
    <col min="10248" max="10248" width="8.6640625" style="166" bestFit="1" customWidth="1"/>
    <col min="10249" max="10249" width="9.88671875" style="166" customWidth="1"/>
    <col min="10250" max="10250" width="7.5546875" style="166"/>
    <col min="10251" max="10251" width="9.5546875" style="166" customWidth="1"/>
    <col min="10252" max="10496" width="7.5546875" style="166"/>
    <col min="10497" max="10497" width="14.44140625" style="166" customWidth="1"/>
    <col min="10498" max="10498" width="12.88671875" style="166" bestFit="1" customWidth="1"/>
    <col min="10499" max="10499" width="8.6640625" style="166" bestFit="1" customWidth="1"/>
    <col min="10500" max="10500" width="11.88671875" style="166" customWidth="1"/>
    <col min="10501" max="10501" width="8.6640625" style="166" bestFit="1" customWidth="1"/>
    <col min="10502" max="10502" width="10.33203125" style="166" bestFit="1" customWidth="1"/>
    <col min="10503" max="10503" width="10.44140625" style="166" customWidth="1"/>
    <col min="10504" max="10504" width="8.6640625" style="166" bestFit="1" customWidth="1"/>
    <col min="10505" max="10505" width="9.88671875" style="166" customWidth="1"/>
    <col min="10506" max="10506" width="7.5546875" style="166"/>
    <col min="10507" max="10507" width="9.5546875" style="166" customWidth="1"/>
    <col min="10508" max="10752" width="7.5546875" style="166"/>
    <col min="10753" max="10753" width="14.44140625" style="166" customWidth="1"/>
    <col min="10754" max="10754" width="12.88671875" style="166" bestFit="1" customWidth="1"/>
    <col min="10755" max="10755" width="8.6640625" style="166" bestFit="1" customWidth="1"/>
    <col min="10756" max="10756" width="11.88671875" style="166" customWidth="1"/>
    <col min="10757" max="10757" width="8.6640625" style="166" bestFit="1" customWidth="1"/>
    <col min="10758" max="10758" width="10.33203125" style="166" bestFit="1" customWidth="1"/>
    <col min="10759" max="10759" width="10.44140625" style="166" customWidth="1"/>
    <col min="10760" max="10760" width="8.6640625" style="166" bestFit="1" customWidth="1"/>
    <col min="10761" max="10761" width="9.88671875" style="166" customWidth="1"/>
    <col min="10762" max="10762" width="7.5546875" style="166"/>
    <col min="10763" max="10763" width="9.5546875" style="166" customWidth="1"/>
    <col min="10764" max="11008" width="7.5546875" style="166"/>
    <col min="11009" max="11009" width="14.44140625" style="166" customWidth="1"/>
    <col min="11010" max="11010" width="12.88671875" style="166" bestFit="1" customWidth="1"/>
    <col min="11011" max="11011" width="8.6640625" style="166" bestFit="1" customWidth="1"/>
    <col min="11012" max="11012" width="11.88671875" style="166" customWidth="1"/>
    <col min="11013" max="11013" width="8.6640625" style="166" bestFit="1" customWidth="1"/>
    <col min="11014" max="11014" width="10.33203125" style="166" bestFit="1" customWidth="1"/>
    <col min="11015" max="11015" width="10.44140625" style="166" customWidth="1"/>
    <col min="11016" max="11016" width="8.6640625" style="166" bestFit="1" customWidth="1"/>
    <col min="11017" max="11017" width="9.88671875" style="166" customWidth="1"/>
    <col min="11018" max="11018" width="7.5546875" style="166"/>
    <col min="11019" max="11019" width="9.5546875" style="166" customWidth="1"/>
    <col min="11020" max="11264" width="7.5546875" style="166"/>
    <col min="11265" max="11265" width="14.44140625" style="166" customWidth="1"/>
    <col min="11266" max="11266" width="12.88671875" style="166" bestFit="1" customWidth="1"/>
    <col min="11267" max="11267" width="8.6640625" style="166" bestFit="1" customWidth="1"/>
    <col min="11268" max="11268" width="11.88671875" style="166" customWidth="1"/>
    <col min="11269" max="11269" width="8.6640625" style="166" bestFit="1" customWidth="1"/>
    <col min="11270" max="11270" width="10.33203125" style="166" bestFit="1" customWidth="1"/>
    <col min="11271" max="11271" width="10.44140625" style="166" customWidth="1"/>
    <col min="11272" max="11272" width="8.6640625" style="166" bestFit="1" customWidth="1"/>
    <col min="11273" max="11273" width="9.88671875" style="166" customWidth="1"/>
    <col min="11274" max="11274" width="7.5546875" style="166"/>
    <col min="11275" max="11275" width="9.5546875" style="166" customWidth="1"/>
    <col min="11276" max="11520" width="7.5546875" style="166"/>
    <col min="11521" max="11521" width="14.44140625" style="166" customWidth="1"/>
    <col min="11522" max="11522" width="12.88671875" style="166" bestFit="1" customWidth="1"/>
    <col min="11523" max="11523" width="8.6640625" style="166" bestFit="1" customWidth="1"/>
    <col min="11524" max="11524" width="11.88671875" style="166" customWidth="1"/>
    <col min="11525" max="11525" width="8.6640625" style="166" bestFit="1" customWidth="1"/>
    <col min="11526" max="11526" width="10.33203125" style="166" bestFit="1" customWidth="1"/>
    <col min="11527" max="11527" width="10.44140625" style="166" customWidth="1"/>
    <col min="11528" max="11528" width="8.6640625" style="166" bestFit="1" customWidth="1"/>
    <col min="11529" max="11529" width="9.88671875" style="166" customWidth="1"/>
    <col min="11530" max="11530" width="7.5546875" style="166"/>
    <col min="11531" max="11531" width="9.5546875" style="166" customWidth="1"/>
    <col min="11532" max="11776" width="7.5546875" style="166"/>
    <col min="11777" max="11777" width="14.44140625" style="166" customWidth="1"/>
    <col min="11778" max="11778" width="12.88671875" style="166" bestFit="1" customWidth="1"/>
    <col min="11779" max="11779" width="8.6640625" style="166" bestFit="1" customWidth="1"/>
    <col min="11780" max="11780" width="11.88671875" style="166" customWidth="1"/>
    <col min="11781" max="11781" width="8.6640625" style="166" bestFit="1" customWidth="1"/>
    <col min="11782" max="11782" width="10.33203125" style="166" bestFit="1" customWidth="1"/>
    <col min="11783" max="11783" width="10.44140625" style="166" customWidth="1"/>
    <col min="11784" max="11784" width="8.6640625" style="166" bestFit="1" customWidth="1"/>
    <col min="11785" max="11785" width="9.88671875" style="166" customWidth="1"/>
    <col min="11786" max="11786" width="7.5546875" style="166"/>
    <col min="11787" max="11787" width="9.5546875" style="166" customWidth="1"/>
    <col min="11788" max="12032" width="7.5546875" style="166"/>
    <col min="12033" max="12033" width="14.44140625" style="166" customWidth="1"/>
    <col min="12034" max="12034" width="12.88671875" style="166" bestFit="1" customWidth="1"/>
    <col min="12035" max="12035" width="8.6640625" style="166" bestFit="1" customWidth="1"/>
    <col min="12036" max="12036" width="11.88671875" style="166" customWidth="1"/>
    <col min="12037" max="12037" width="8.6640625" style="166" bestFit="1" customWidth="1"/>
    <col min="12038" max="12038" width="10.33203125" style="166" bestFit="1" customWidth="1"/>
    <col min="12039" max="12039" width="10.44140625" style="166" customWidth="1"/>
    <col min="12040" max="12040" width="8.6640625" style="166" bestFit="1" customWidth="1"/>
    <col min="12041" max="12041" width="9.88671875" style="166" customWidth="1"/>
    <col min="12042" max="12042" width="7.5546875" style="166"/>
    <col min="12043" max="12043" width="9.5546875" style="166" customWidth="1"/>
    <col min="12044" max="12288" width="7.5546875" style="166"/>
    <col min="12289" max="12289" width="14.44140625" style="166" customWidth="1"/>
    <col min="12290" max="12290" width="12.88671875" style="166" bestFit="1" customWidth="1"/>
    <col min="12291" max="12291" width="8.6640625" style="166" bestFit="1" customWidth="1"/>
    <col min="12292" max="12292" width="11.88671875" style="166" customWidth="1"/>
    <col min="12293" max="12293" width="8.6640625" style="166" bestFit="1" customWidth="1"/>
    <col min="12294" max="12294" width="10.33203125" style="166" bestFit="1" customWidth="1"/>
    <col min="12295" max="12295" width="10.44140625" style="166" customWidth="1"/>
    <col min="12296" max="12296" width="8.6640625" style="166" bestFit="1" customWidth="1"/>
    <col min="12297" max="12297" width="9.88671875" style="166" customWidth="1"/>
    <col min="12298" max="12298" width="7.5546875" style="166"/>
    <col min="12299" max="12299" width="9.5546875" style="166" customWidth="1"/>
    <col min="12300" max="12544" width="7.5546875" style="166"/>
    <col min="12545" max="12545" width="14.44140625" style="166" customWidth="1"/>
    <col min="12546" max="12546" width="12.88671875" style="166" bestFit="1" customWidth="1"/>
    <col min="12547" max="12547" width="8.6640625" style="166" bestFit="1" customWidth="1"/>
    <col min="12548" max="12548" width="11.88671875" style="166" customWidth="1"/>
    <col min="12549" max="12549" width="8.6640625" style="166" bestFit="1" customWidth="1"/>
    <col min="12550" max="12550" width="10.33203125" style="166" bestFit="1" customWidth="1"/>
    <col min="12551" max="12551" width="10.44140625" style="166" customWidth="1"/>
    <col min="12552" max="12552" width="8.6640625" style="166" bestFit="1" customWidth="1"/>
    <col min="12553" max="12553" width="9.88671875" style="166" customWidth="1"/>
    <col min="12554" max="12554" width="7.5546875" style="166"/>
    <col min="12555" max="12555" width="9.5546875" style="166" customWidth="1"/>
    <col min="12556" max="12800" width="7.5546875" style="166"/>
    <col min="12801" max="12801" width="14.44140625" style="166" customWidth="1"/>
    <col min="12802" max="12802" width="12.88671875" style="166" bestFit="1" customWidth="1"/>
    <col min="12803" max="12803" width="8.6640625" style="166" bestFit="1" customWidth="1"/>
    <col min="12804" max="12804" width="11.88671875" style="166" customWidth="1"/>
    <col min="12805" max="12805" width="8.6640625" style="166" bestFit="1" customWidth="1"/>
    <col min="12806" max="12806" width="10.33203125" style="166" bestFit="1" customWidth="1"/>
    <col min="12807" max="12807" width="10.44140625" style="166" customWidth="1"/>
    <col min="12808" max="12808" width="8.6640625" style="166" bestFit="1" customWidth="1"/>
    <col min="12809" max="12809" width="9.88671875" style="166" customWidth="1"/>
    <col min="12810" max="12810" width="7.5546875" style="166"/>
    <col min="12811" max="12811" width="9.5546875" style="166" customWidth="1"/>
    <col min="12812" max="13056" width="7.5546875" style="166"/>
    <col min="13057" max="13057" width="14.44140625" style="166" customWidth="1"/>
    <col min="13058" max="13058" width="12.88671875" style="166" bestFit="1" customWidth="1"/>
    <col min="13059" max="13059" width="8.6640625" style="166" bestFit="1" customWidth="1"/>
    <col min="13060" max="13060" width="11.88671875" style="166" customWidth="1"/>
    <col min="13061" max="13061" width="8.6640625" style="166" bestFit="1" customWidth="1"/>
    <col min="13062" max="13062" width="10.33203125" style="166" bestFit="1" customWidth="1"/>
    <col min="13063" max="13063" width="10.44140625" style="166" customWidth="1"/>
    <col min="13064" max="13064" width="8.6640625" style="166" bestFit="1" customWidth="1"/>
    <col min="13065" max="13065" width="9.88671875" style="166" customWidth="1"/>
    <col min="13066" max="13066" width="7.5546875" style="166"/>
    <col min="13067" max="13067" width="9.5546875" style="166" customWidth="1"/>
    <col min="13068" max="13312" width="7.5546875" style="166"/>
    <col min="13313" max="13313" width="14.44140625" style="166" customWidth="1"/>
    <col min="13314" max="13314" width="12.88671875" style="166" bestFit="1" customWidth="1"/>
    <col min="13315" max="13315" width="8.6640625" style="166" bestFit="1" customWidth="1"/>
    <col min="13316" max="13316" width="11.88671875" style="166" customWidth="1"/>
    <col min="13317" max="13317" width="8.6640625" style="166" bestFit="1" customWidth="1"/>
    <col min="13318" max="13318" width="10.33203125" style="166" bestFit="1" customWidth="1"/>
    <col min="13319" max="13319" width="10.44140625" style="166" customWidth="1"/>
    <col min="13320" max="13320" width="8.6640625" style="166" bestFit="1" customWidth="1"/>
    <col min="13321" max="13321" width="9.88671875" style="166" customWidth="1"/>
    <col min="13322" max="13322" width="7.5546875" style="166"/>
    <col min="13323" max="13323" width="9.5546875" style="166" customWidth="1"/>
    <col min="13324" max="13568" width="7.5546875" style="166"/>
    <col min="13569" max="13569" width="14.44140625" style="166" customWidth="1"/>
    <col min="13570" max="13570" width="12.88671875" style="166" bestFit="1" customWidth="1"/>
    <col min="13571" max="13571" width="8.6640625" style="166" bestFit="1" customWidth="1"/>
    <col min="13572" max="13572" width="11.88671875" style="166" customWidth="1"/>
    <col min="13573" max="13573" width="8.6640625" style="166" bestFit="1" customWidth="1"/>
    <col min="13574" max="13574" width="10.33203125" style="166" bestFit="1" customWidth="1"/>
    <col min="13575" max="13575" width="10.44140625" style="166" customWidth="1"/>
    <col min="13576" max="13576" width="8.6640625" style="166" bestFit="1" customWidth="1"/>
    <col min="13577" max="13577" width="9.88671875" style="166" customWidth="1"/>
    <col min="13578" max="13578" width="7.5546875" style="166"/>
    <col min="13579" max="13579" width="9.5546875" style="166" customWidth="1"/>
    <col min="13580" max="13824" width="7.5546875" style="166"/>
    <col min="13825" max="13825" width="14.44140625" style="166" customWidth="1"/>
    <col min="13826" max="13826" width="12.88671875" style="166" bestFit="1" customWidth="1"/>
    <col min="13827" max="13827" width="8.6640625" style="166" bestFit="1" customWidth="1"/>
    <col min="13828" max="13828" width="11.88671875" style="166" customWidth="1"/>
    <col min="13829" max="13829" width="8.6640625" style="166" bestFit="1" customWidth="1"/>
    <col min="13830" max="13830" width="10.33203125" style="166" bestFit="1" customWidth="1"/>
    <col min="13831" max="13831" width="10.44140625" style="166" customWidth="1"/>
    <col min="13832" max="13832" width="8.6640625" style="166" bestFit="1" customWidth="1"/>
    <col min="13833" max="13833" width="9.88671875" style="166" customWidth="1"/>
    <col min="13834" max="13834" width="7.5546875" style="166"/>
    <col min="13835" max="13835" width="9.5546875" style="166" customWidth="1"/>
    <col min="13836" max="14080" width="7.5546875" style="166"/>
    <col min="14081" max="14081" width="14.44140625" style="166" customWidth="1"/>
    <col min="14082" max="14082" width="12.88671875" style="166" bestFit="1" customWidth="1"/>
    <col min="14083" max="14083" width="8.6640625" style="166" bestFit="1" customWidth="1"/>
    <col min="14084" max="14084" width="11.88671875" style="166" customWidth="1"/>
    <col min="14085" max="14085" width="8.6640625" style="166" bestFit="1" customWidth="1"/>
    <col min="14086" max="14086" width="10.33203125" style="166" bestFit="1" customWidth="1"/>
    <col min="14087" max="14087" width="10.44140625" style="166" customWidth="1"/>
    <col min="14088" max="14088" width="8.6640625" style="166" bestFit="1" customWidth="1"/>
    <col min="14089" max="14089" width="9.88671875" style="166" customWidth="1"/>
    <col min="14090" max="14090" width="7.5546875" style="166"/>
    <col min="14091" max="14091" width="9.5546875" style="166" customWidth="1"/>
    <col min="14092" max="14336" width="7.5546875" style="166"/>
    <col min="14337" max="14337" width="14.44140625" style="166" customWidth="1"/>
    <col min="14338" max="14338" width="12.88671875" style="166" bestFit="1" customWidth="1"/>
    <col min="14339" max="14339" width="8.6640625" style="166" bestFit="1" customWidth="1"/>
    <col min="14340" max="14340" width="11.88671875" style="166" customWidth="1"/>
    <col min="14341" max="14341" width="8.6640625" style="166" bestFit="1" customWidth="1"/>
    <col min="14342" max="14342" width="10.33203125" style="166" bestFit="1" customWidth="1"/>
    <col min="14343" max="14343" width="10.44140625" style="166" customWidth="1"/>
    <col min="14344" max="14344" width="8.6640625" style="166" bestFit="1" customWidth="1"/>
    <col min="14345" max="14345" width="9.88671875" style="166" customWidth="1"/>
    <col min="14346" max="14346" width="7.5546875" style="166"/>
    <col min="14347" max="14347" width="9.5546875" style="166" customWidth="1"/>
    <col min="14348" max="14592" width="7.5546875" style="166"/>
    <col min="14593" max="14593" width="14.44140625" style="166" customWidth="1"/>
    <col min="14594" max="14594" width="12.88671875" style="166" bestFit="1" customWidth="1"/>
    <col min="14595" max="14595" width="8.6640625" style="166" bestFit="1" customWidth="1"/>
    <col min="14596" max="14596" width="11.88671875" style="166" customWidth="1"/>
    <col min="14597" max="14597" width="8.6640625" style="166" bestFit="1" customWidth="1"/>
    <col min="14598" max="14598" width="10.33203125" style="166" bestFit="1" customWidth="1"/>
    <col min="14599" max="14599" width="10.44140625" style="166" customWidth="1"/>
    <col min="14600" max="14600" width="8.6640625" style="166" bestFit="1" customWidth="1"/>
    <col min="14601" max="14601" width="9.88671875" style="166" customWidth="1"/>
    <col min="14602" max="14602" width="7.5546875" style="166"/>
    <col min="14603" max="14603" width="9.5546875" style="166" customWidth="1"/>
    <col min="14604" max="14848" width="7.5546875" style="166"/>
    <col min="14849" max="14849" width="14.44140625" style="166" customWidth="1"/>
    <col min="14850" max="14850" width="12.88671875" style="166" bestFit="1" customWidth="1"/>
    <col min="14851" max="14851" width="8.6640625" style="166" bestFit="1" customWidth="1"/>
    <col min="14852" max="14852" width="11.88671875" style="166" customWidth="1"/>
    <col min="14853" max="14853" width="8.6640625" style="166" bestFit="1" customWidth="1"/>
    <col min="14854" max="14854" width="10.33203125" style="166" bestFit="1" customWidth="1"/>
    <col min="14855" max="14855" width="10.44140625" style="166" customWidth="1"/>
    <col min="14856" max="14856" width="8.6640625" style="166" bestFit="1" customWidth="1"/>
    <col min="14857" max="14857" width="9.88671875" style="166" customWidth="1"/>
    <col min="14858" max="14858" width="7.5546875" style="166"/>
    <col min="14859" max="14859" width="9.5546875" style="166" customWidth="1"/>
    <col min="14860" max="15104" width="7.5546875" style="166"/>
    <col min="15105" max="15105" width="14.44140625" style="166" customWidth="1"/>
    <col min="15106" max="15106" width="12.88671875" style="166" bestFit="1" customWidth="1"/>
    <col min="15107" max="15107" width="8.6640625" style="166" bestFit="1" customWidth="1"/>
    <col min="15108" max="15108" width="11.88671875" style="166" customWidth="1"/>
    <col min="15109" max="15109" width="8.6640625" style="166" bestFit="1" customWidth="1"/>
    <col min="15110" max="15110" width="10.33203125" style="166" bestFit="1" customWidth="1"/>
    <col min="15111" max="15111" width="10.44140625" style="166" customWidth="1"/>
    <col min="15112" max="15112" width="8.6640625" style="166" bestFit="1" customWidth="1"/>
    <col min="15113" max="15113" width="9.88671875" style="166" customWidth="1"/>
    <col min="15114" max="15114" width="7.5546875" style="166"/>
    <col min="15115" max="15115" width="9.5546875" style="166" customWidth="1"/>
    <col min="15116" max="15360" width="7.5546875" style="166"/>
    <col min="15361" max="15361" width="14.44140625" style="166" customWidth="1"/>
    <col min="15362" max="15362" width="12.88671875" style="166" bestFit="1" customWidth="1"/>
    <col min="15363" max="15363" width="8.6640625" style="166" bestFit="1" customWidth="1"/>
    <col min="15364" max="15364" width="11.88671875" style="166" customWidth="1"/>
    <col min="15365" max="15365" width="8.6640625" style="166" bestFit="1" customWidth="1"/>
    <col min="15366" max="15366" width="10.33203125" style="166" bestFit="1" customWidth="1"/>
    <col min="15367" max="15367" width="10.44140625" style="166" customWidth="1"/>
    <col min="15368" max="15368" width="8.6640625" style="166" bestFit="1" customWidth="1"/>
    <col min="15369" max="15369" width="9.88671875" style="166" customWidth="1"/>
    <col min="15370" max="15370" width="7.5546875" style="166"/>
    <col min="15371" max="15371" width="9.5546875" style="166" customWidth="1"/>
    <col min="15372" max="15616" width="7.5546875" style="166"/>
    <col min="15617" max="15617" width="14.44140625" style="166" customWidth="1"/>
    <col min="15618" max="15618" width="12.88671875" style="166" bestFit="1" customWidth="1"/>
    <col min="15619" max="15619" width="8.6640625" style="166" bestFit="1" customWidth="1"/>
    <col min="15620" max="15620" width="11.88671875" style="166" customWidth="1"/>
    <col min="15621" max="15621" width="8.6640625" style="166" bestFit="1" customWidth="1"/>
    <col min="15622" max="15622" width="10.33203125" style="166" bestFit="1" customWidth="1"/>
    <col min="15623" max="15623" width="10.44140625" style="166" customWidth="1"/>
    <col min="15624" max="15624" width="8.6640625" style="166" bestFit="1" customWidth="1"/>
    <col min="15625" max="15625" width="9.88671875" style="166" customWidth="1"/>
    <col min="15626" max="15626" width="7.5546875" style="166"/>
    <col min="15627" max="15627" width="9.5546875" style="166" customWidth="1"/>
    <col min="15628" max="15872" width="7.5546875" style="166"/>
    <col min="15873" max="15873" width="14.44140625" style="166" customWidth="1"/>
    <col min="15874" max="15874" width="12.88671875" style="166" bestFit="1" customWidth="1"/>
    <col min="15875" max="15875" width="8.6640625" style="166" bestFit="1" customWidth="1"/>
    <col min="15876" max="15876" width="11.88671875" style="166" customWidth="1"/>
    <col min="15877" max="15877" width="8.6640625" style="166" bestFit="1" customWidth="1"/>
    <col min="15878" max="15878" width="10.33203125" style="166" bestFit="1" customWidth="1"/>
    <col min="15879" max="15879" width="10.44140625" style="166" customWidth="1"/>
    <col min="15880" max="15880" width="8.6640625" style="166" bestFit="1" customWidth="1"/>
    <col min="15881" max="15881" width="9.88671875" style="166" customWidth="1"/>
    <col min="15882" max="15882" width="7.5546875" style="166"/>
    <col min="15883" max="15883" width="9.5546875" style="166" customWidth="1"/>
    <col min="15884" max="16128" width="7.5546875" style="166"/>
    <col min="16129" max="16129" width="14.44140625" style="166" customWidth="1"/>
    <col min="16130" max="16130" width="12.88671875" style="166" bestFit="1" customWidth="1"/>
    <col min="16131" max="16131" width="8.6640625" style="166" bestFit="1" customWidth="1"/>
    <col min="16132" max="16132" width="11.88671875" style="166" customWidth="1"/>
    <col min="16133" max="16133" width="8.6640625" style="166" bestFit="1" customWidth="1"/>
    <col min="16134" max="16134" width="10.33203125" style="166" bestFit="1" customWidth="1"/>
    <col min="16135" max="16135" width="10.44140625" style="166" customWidth="1"/>
    <col min="16136" max="16136" width="8.6640625" style="166" bestFit="1" customWidth="1"/>
    <col min="16137" max="16137" width="9.88671875" style="166" customWidth="1"/>
    <col min="16138" max="16138" width="7.5546875" style="166"/>
    <col min="16139" max="16139" width="9.5546875" style="166" customWidth="1"/>
    <col min="16140" max="16384" width="7.5546875" style="166"/>
  </cols>
  <sheetData>
    <row r="1" spans="1:11" ht="21.75" thickBot="1">
      <c r="A1" s="833" t="s">
        <v>364</v>
      </c>
      <c r="B1" s="834"/>
      <c r="C1" s="834"/>
      <c r="D1" s="834"/>
      <c r="E1" s="835">
        <f>'PE Ratio'!B4</f>
        <v>0</v>
      </c>
      <c r="F1" s="835"/>
      <c r="G1" s="835"/>
      <c r="H1" s="836"/>
    </row>
    <row r="2" spans="1:11" ht="16.5" thickTop="1">
      <c r="A2" s="113"/>
      <c r="B2" s="114"/>
      <c r="C2" s="115"/>
      <c r="D2" s="115"/>
      <c r="E2" s="115"/>
      <c r="F2" s="115"/>
      <c r="G2" s="115"/>
      <c r="H2" s="116"/>
    </row>
    <row r="3" spans="1:11" ht="17.25">
      <c r="A3" s="117" t="s">
        <v>365</v>
      </c>
      <c r="B3" s="118">
        <v>44409</v>
      </c>
      <c r="C3" s="119" t="s">
        <v>369</v>
      </c>
      <c r="D3" s="119" t="s">
        <v>374</v>
      </c>
      <c r="E3" s="119" t="s">
        <v>280</v>
      </c>
      <c r="F3" s="119" t="s">
        <v>376</v>
      </c>
      <c r="G3" s="119" t="s">
        <v>377</v>
      </c>
      <c r="H3" s="116"/>
      <c r="I3" s="167" t="s">
        <v>363</v>
      </c>
    </row>
    <row r="4" spans="1:11">
      <c r="A4" s="120" t="s">
        <v>302</v>
      </c>
      <c r="B4" s="114"/>
      <c r="C4" s="121">
        <v>0</v>
      </c>
      <c r="D4" s="121">
        <v>0</v>
      </c>
      <c r="E4" s="121">
        <v>0</v>
      </c>
      <c r="F4" s="121">
        <v>0</v>
      </c>
      <c r="G4" s="121">
        <v>0</v>
      </c>
      <c r="H4" s="116"/>
      <c r="I4" s="166" t="s">
        <v>362</v>
      </c>
      <c r="J4" s="168" t="s">
        <v>307</v>
      </c>
      <c r="K4" s="169">
        <v>2.5</v>
      </c>
    </row>
    <row r="5" spans="1:11">
      <c r="A5" s="117" t="s">
        <v>303</v>
      </c>
      <c r="B5" s="122">
        <f>SUM(C4:G4)/5</f>
        <v>0</v>
      </c>
      <c r="C5" s="123"/>
      <c r="D5" s="123"/>
      <c r="E5" s="123"/>
      <c r="F5" s="123"/>
      <c r="G5" s="123"/>
      <c r="H5" s="124"/>
      <c r="J5" s="168" t="s">
        <v>308</v>
      </c>
      <c r="K5" s="169">
        <v>3</v>
      </c>
    </row>
    <row r="6" spans="1:11">
      <c r="A6" s="117" t="s">
        <v>304</v>
      </c>
      <c r="B6" s="122">
        <f>SUM(C4:F4)/4</f>
        <v>0</v>
      </c>
      <c r="C6" s="123"/>
      <c r="D6" s="123"/>
      <c r="E6" s="123"/>
      <c r="F6" s="123"/>
      <c r="G6" s="123"/>
      <c r="H6" s="124"/>
      <c r="J6" s="168" t="s">
        <v>309</v>
      </c>
      <c r="K6" s="169">
        <v>3.25</v>
      </c>
    </row>
    <row r="7" spans="1:11">
      <c r="A7" s="117" t="s">
        <v>305</v>
      </c>
      <c r="B7" s="122">
        <f>SUM(C4:E4)/3</f>
        <v>0</v>
      </c>
      <c r="C7" s="123"/>
      <c r="D7" s="123"/>
      <c r="E7" s="123"/>
      <c r="F7" s="123"/>
      <c r="G7" s="123"/>
      <c r="H7" s="124"/>
      <c r="J7" s="168" t="s">
        <v>310</v>
      </c>
      <c r="K7" s="169">
        <v>3.5</v>
      </c>
    </row>
    <row r="8" spans="1:11">
      <c r="A8" s="117"/>
      <c r="B8" s="114"/>
      <c r="C8" s="114"/>
      <c r="D8" s="114"/>
      <c r="E8" s="114"/>
      <c r="F8" s="114"/>
      <c r="G8" s="114"/>
      <c r="H8" s="124"/>
      <c r="J8" s="168" t="s">
        <v>311</v>
      </c>
      <c r="K8" s="169">
        <v>3.75</v>
      </c>
    </row>
    <row r="9" spans="1:11">
      <c r="A9" s="113" t="s">
        <v>306</v>
      </c>
      <c r="B9" s="114"/>
      <c r="C9" s="121">
        <v>0</v>
      </c>
      <c r="D9" s="121">
        <v>0</v>
      </c>
      <c r="E9" s="121">
        <v>0</v>
      </c>
      <c r="F9" s="121">
        <v>0</v>
      </c>
      <c r="G9" s="121">
        <v>0</v>
      </c>
      <c r="H9" s="125"/>
      <c r="J9" s="168" t="s">
        <v>312</v>
      </c>
      <c r="K9" s="169">
        <v>4</v>
      </c>
    </row>
    <row r="10" spans="1:11">
      <c r="A10" s="113"/>
      <c r="B10" s="114"/>
      <c r="C10" s="126" t="e">
        <f>C9/C4</f>
        <v>#DIV/0!</v>
      </c>
      <c r="D10" s="126" t="e">
        <f>D9/D4</f>
        <v>#DIV/0!</v>
      </c>
      <c r="E10" s="126" t="e">
        <f>E9/E4</f>
        <v>#DIV/0!</v>
      </c>
      <c r="F10" s="126" t="e">
        <f>F9/F4</f>
        <v>#DIV/0!</v>
      </c>
      <c r="G10" s="126" t="e">
        <f>G9/G4</f>
        <v>#DIV/0!</v>
      </c>
      <c r="H10" s="125"/>
    </row>
    <row r="11" spans="1:11">
      <c r="A11" s="117" t="str">
        <f>A5</f>
        <v>5 year ave</v>
      </c>
      <c r="B11" s="122">
        <f>SUM(C9:G9)/5</f>
        <v>0</v>
      </c>
      <c r="C11" s="127" t="e">
        <f>B11/B5</f>
        <v>#DIV/0!</v>
      </c>
      <c r="D11" s="127"/>
      <c r="E11" s="127"/>
      <c r="F11" s="127"/>
      <c r="G11" s="127"/>
      <c r="H11" s="128"/>
    </row>
    <row r="12" spans="1:11">
      <c r="A12" s="117" t="str">
        <f>A6</f>
        <v>4 year ave</v>
      </c>
      <c r="B12" s="122">
        <f>SUM(C9:F9)/4</f>
        <v>0</v>
      </c>
      <c r="C12" s="127" t="e">
        <f>B12/B6</f>
        <v>#DIV/0!</v>
      </c>
      <c r="D12" s="114"/>
      <c r="E12" s="114"/>
      <c r="F12" s="114"/>
      <c r="G12" s="114"/>
      <c r="H12" s="124"/>
    </row>
    <row r="13" spans="1:11">
      <c r="A13" s="117" t="str">
        <f>A7</f>
        <v>3 year ave</v>
      </c>
      <c r="B13" s="122">
        <f>SUM(C9:E9)/3</f>
        <v>0</v>
      </c>
      <c r="C13" s="127" t="e">
        <f>B13/B7</f>
        <v>#DIV/0!</v>
      </c>
      <c r="D13" s="114"/>
      <c r="E13" s="114"/>
      <c r="F13" s="114"/>
      <c r="G13" s="114"/>
      <c r="H13" s="124"/>
    </row>
    <row r="14" spans="1:11">
      <c r="A14" s="117"/>
      <c r="B14" s="114"/>
      <c r="C14" s="114"/>
      <c r="D14" s="114"/>
      <c r="E14" s="114"/>
      <c r="F14" s="114"/>
      <c r="G14" s="114"/>
      <c r="H14" s="124"/>
    </row>
    <row r="15" spans="1:11">
      <c r="A15" s="117"/>
      <c r="B15" s="114"/>
      <c r="C15" s="114"/>
      <c r="D15" s="114"/>
      <c r="E15" s="114"/>
      <c r="F15" s="114"/>
      <c r="G15" s="114"/>
      <c r="H15" s="124"/>
      <c r="K15" s="170"/>
    </row>
    <row r="16" spans="1:11">
      <c r="A16" s="113" t="s">
        <v>118</v>
      </c>
      <c r="B16" s="114"/>
      <c r="C16" s="121">
        <v>0</v>
      </c>
      <c r="D16" s="121">
        <v>0</v>
      </c>
      <c r="E16" s="121">
        <v>0</v>
      </c>
      <c r="F16" s="121">
        <v>0</v>
      </c>
      <c r="G16" s="121">
        <v>0</v>
      </c>
      <c r="H16" s="128"/>
    </row>
    <row r="17" spans="1:7">
      <c r="A17" s="113"/>
      <c r="B17" s="114"/>
      <c r="C17" s="129" t="e">
        <f>C16/C4</f>
        <v>#DIV/0!</v>
      </c>
      <c r="D17" s="129" t="e">
        <f>D16/D4</f>
        <v>#DIV/0!</v>
      </c>
      <c r="E17" s="129" t="e">
        <f>E16/E4</f>
        <v>#DIV/0!</v>
      </c>
      <c r="F17" s="129" t="e">
        <f>F16/F4</f>
        <v>#DIV/0!</v>
      </c>
      <c r="G17" s="129" t="e">
        <f>G16/G4</f>
        <v>#DIV/0!</v>
      </c>
    </row>
    <row r="18" spans="1:7">
      <c r="A18" s="117" t="str">
        <f>A5</f>
        <v>5 year ave</v>
      </c>
      <c r="B18" s="122">
        <f>SUM(C16:G16)/5</f>
        <v>0</v>
      </c>
      <c r="C18" s="127" t="e">
        <f>B18/B5</f>
        <v>#DIV/0!</v>
      </c>
      <c r="D18" s="127"/>
      <c r="E18" s="127"/>
      <c r="F18" s="127"/>
      <c r="G18" s="127"/>
    </row>
    <row r="19" spans="1:7">
      <c r="A19" s="117" t="str">
        <f>A6</f>
        <v>4 year ave</v>
      </c>
      <c r="B19" s="122">
        <f>SUM(C16:F16)/4</f>
        <v>0</v>
      </c>
      <c r="C19" s="127" t="e">
        <f>B19/B6</f>
        <v>#DIV/0!</v>
      </c>
      <c r="D19" s="114"/>
      <c r="E19" s="114"/>
      <c r="F19" s="114"/>
      <c r="G19" s="114"/>
    </row>
    <row r="20" spans="1:7">
      <c r="A20" s="117" t="str">
        <f>A7</f>
        <v>3 year ave</v>
      </c>
      <c r="B20" s="122">
        <f>SUM(C16:E16)/3</f>
        <v>0</v>
      </c>
      <c r="C20" s="127" t="e">
        <f>B20/B7</f>
        <v>#DIV/0!</v>
      </c>
      <c r="D20" s="114"/>
      <c r="E20" s="114"/>
      <c r="F20" s="114"/>
      <c r="G20" s="114"/>
    </row>
    <row r="21" spans="1:7">
      <c r="A21" s="117"/>
      <c r="B21" s="114"/>
      <c r="C21" s="114"/>
      <c r="D21" s="114"/>
      <c r="E21" s="114"/>
      <c r="F21" s="114"/>
      <c r="G21" s="114"/>
    </row>
    <row r="22" spans="1:7">
      <c r="A22" s="117" t="s">
        <v>303</v>
      </c>
      <c r="B22" s="115" t="s">
        <v>313</v>
      </c>
      <c r="C22" s="130" t="e">
        <f>IF(C17&lt;11%,2.5,IF(C17&lt;21%,3,IF(C17&lt;31%,3.25,IF(C17&lt;41%,3.5,IF(C17&lt;51%,3.75,4)))))</f>
        <v>#DIV/0!</v>
      </c>
      <c r="D22" s="131" t="e">
        <f>SUM(B18*C22)</f>
        <v>#DIV/0!</v>
      </c>
      <c r="E22" s="114"/>
      <c r="F22" s="114"/>
      <c r="G22" s="114"/>
    </row>
    <row r="23" spans="1:7">
      <c r="A23" s="117" t="s">
        <v>304</v>
      </c>
      <c r="B23" s="115" t="s">
        <v>313</v>
      </c>
      <c r="C23" s="130" t="e">
        <f>IF(C17&lt;11%,2.5,IF(C17&lt;21%,3,IF(C17&lt;31%,3.25,IF(C17&lt;41%,3.5,IF(C17&lt;51%,3.75,4)))))</f>
        <v>#DIV/0!</v>
      </c>
      <c r="D23" s="131" t="e">
        <f>SUM(B19*C23)</f>
        <v>#DIV/0!</v>
      </c>
      <c r="E23" s="114"/>
      <c r="F23" s="114"/>
      <c r="G23" s="114"/>
    </row>
    <row r="24" spans="1:7">
      <c r="A24" s="117" t="s">
        <v>305</v>
      </c>
      <c r="B24" s="115" t="s">
        <v>313</v>
      </c>
      <c r="C24" s="130" t="e">
        <f>IF(C17&lt;11%,2.5,IF(C17&lt;21%,3,IF(C17&lt;31%,3.25,IF(C17&lt;41%,3.5,IF(C17&lt;51%,3.75,4)))))</f>
        <v>#DIV/0!</v>
      </c>
      <c r="D24" s="131" t="e">
        <f>SUM(B20*C24)</f>
        <v>#DIV/0!</v>
      </c>
      <c r="E24" s="114"/>
      <c r="F24" s="114"/>
      <c r="G24" s="114"/>
    </row>
    <row r="25" spans="1:7" ht="10.5" customHeight="1">
      <c r="A25" s="117"/>
      <c r="B25" s="122"/>
      <c r="C25" s="114"/>
      <c r="D25" s="122"/>
      <c r="E25" s="114"/>
      <c r="F25" s="114"/>
      <c r="G25" s="114"/>
    </row>
    <row r="26" spans="1:7">
      <c r="A26" s="117"/>
      <c r="B26" s="131" t="s">
        <v>314</v>
      </c>
      <c r="C26" s="130" t="e">
        <f>IF(C17&lt;11%,2.5,IF(C17&lt;21%,3,IF(C17&lt;31%,3.25,IF(C17&lt;41%,3.5,IF(C17&lt;51%,3.75,4)))))</f>
        <v>#DIV/0!</v>
      </c>
      <c r="D26" s="131" t="e">
        <f>SUM(C16*C26)</f>
        <v>#DIV/0!</v>
      </c>
      <c r="E26" s="114"/>
      <c r="F26" s="114"/>
      <c r="G26" s="114"/>
    </row>
    <row r="27" spans="1:7" ht="3.75" customHeight="1">
      <c r="A27" s="117"/>
      <c r="B27" s="131"/>
      <c r="C27" s="130"/>
      <c r="D27" s="132"/>
      <c r="E27" s="114"/>
      <c r="F27" s="114"/>
      <c r="G27" s="114"/>
    </row>
    <row r="28" spans="1:7">
      <c r="A28" s="839" t="s">
        <v>368</v>
      </c>
      <c r="B28" s="840"/>
      <c r="C28" s="133">
        <v>0</v>
      </c>
      <c r="D28" s="133">
        <v>0</v>
      </c>
      <c r="E28" s="133">
        <v>0</v>
      </c>
      <c r="F28" s="133">
        <v>0</v>
      </c>
      <c r="G28" s="133">
        <v>0</v>
      </c>
    </row>
    <row r="29" spans="1:7">
      <c r="A29" s="839" t="s">
        <v>315</v>
      </c>
      <c r="B29" s="840"/>
      <c r="C29" s="133">
        <v>0</v>
      </c>
      <c r="D29" s="133">
        <v>0</v>
      </c>
      <c r="E29" s="133">
        <v>0</v>
      </c>
      <c r="F29" s="133">
        <v>0</v>
      </c>
      <c r="G29" s="133">
        <v>0</v>
      </c>
    </row>
    <row r="30" spans="1:7">
      <c r="A30" s="837" t="s">
        <v>373</v>
      </c>
      <c r="B30" s="838"/>
      <c r="C30" s="134" t="e">
        <f>(C4-D4)/(C4)</f>
        <v>#DIV/0!</v>
      </c>
      <c r="D30" s="134" t="e">
        <f t="shared" ref="D30:F30" si="0">(D4-E4)/(D4)</f>
        <v>#DIV/0!</v>
      </c>
      <c r="E30" s="134" t="e">
        <f t="shared" si="0"/>
        <v>#DIV/0!</v>
      </c>
      <c r="F30" s="134" t="e">
        <f t="shared" si="0"/>
        <v>#DIV/0!</v>
      </c>
      <c r="G30" s="135"/>
    </row>
  </sheetData>
  <protectedRanges>
    <protectedRange sqref="B3" name="Range5"/>
    <protectedRange sqref="C28:G29" name="Range4"/>
    <protectedRange sqref="C16:G16 D9:G9 D4:G4" name="Range3"/>
    <protectedRange sqref="C9" name="Range2"/>
    <protectedRange sqref="C3:G3 C4" name="Range1"/>
  </protectedRanges>
  <mergeCells count="5">
    <mergeCell ref="A1:D1"/>
    <mergeCell ref="E1:H1"/>
    <mergeCell ref="A30:B30"/>
    <mergeCell ref="A28:B28"/>
    <mergeCell ref="A29:B29"/>
  </mergeCell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605B-2653-2848-9F9E-030C43F64615}">
  <sheetPr>
    <tabColor rgb="FF00B0F0"/>
  </sheetPr>
  <dimension ref="A1:G34"/>
  <sheetViews>
    <sheetView showGridLines="0" zoomScale="125" zoomScaleNormal="85" workbookViewId="0">
      <selection activeCell="I23" sqref="I23"/>
    </sheetView>
  </sheetViews>
  <sheetFormatPr defaultColWidth="11.5546875" defaultRowHeight="15.75"/>
  <cols>
    <col min="1" max="1" width="5.6640625" style="166" customWidth="1"/>
    <col min="2" max="2" width="33" style="166" customWidth="1"/>
    <col min="3" max="6" width="11.5546875" style="166"/>
    <col min="7" max="7" width="14.109375" style="166" customWidth="1"/>
    <col min="8" max="8" width="6.44140625" style="166" customWidth="1"/>
    <col min="9" max="16384" width="11.5546875" style="166"/>
  </cols>
  <sheetData>
    <row r="1" spans="1:7" s="137" customFormat="1" ht="26.25">
      <c r="A1" s="843" t="s">
        <v>316</v>
      </c>
      <c r="B1" s="843"/>
      <c r="C1" s="136"/>
      <c r="D1" s="136"/>
      <c r="E1" s="136"/>
      <c r="F1" s="136"/>
      <c r="G1" s="136"/>
    </row>
    <row r="2" spans="1:7" s="137" customFormat="1" ht="12.75" customHeight="1"/>
    <row r="3" spans="1:7" s="92" customFormat="1" ht="18.75">
      <c r="A3" s="138"/>
      <c r="B3" s="139" t="s">
        <v>260</v>
      </c>
      <c r="C3" s="138"/>
      <c r="D3" s="139"/>
      <c r="E3" s="139"/>
      <c r="F3" s="138"/>
      <c r="G3" s="140" t="s">
        <v>317</v>
      </c>
    </row>
    <row r="4" spans="1:7" s="137" customFormat="1">
      <c r="A4" s="141"/>
      <c r="B4" s="844"/>
      <c r="C4" s="844"/>
      <c r="D4" s="844"/>
      <c r="E4" s="142"/>
      <c r="F4" s="841"/>
      <c r="G4" s="842"/>
    </row>
    <row r="5" spans="1:7" s="137" customFormat="1" ht="15">
      <c r="A5" s="141"/>
      <c r="B5" s="141"/>
      <c r="C5" s="141"/>
      <c r="D5" s="141"/>
      <c r="E5" s="141"/>
      <c r="F5" s="141"/>
      <c r="G5" s="143" t="s">
        <v>318</v>
      </c>
    </row>
    <row r="6" spans="1:7" s="137" customFormat="1">
      <c r="A6" s="141"/>
      <c r="B6" s="144" t="s">
        <v>319</v>
      </c>
      <c r="C6" s="144"/>
      <c r="D6" s="144"/>
      <c r="E6" s="144"/>
      <c r="F6" s="141"/>
      <c r="G6" s="141"/>
    </row>
    <row r="7" spans="1:7" s="137" customFormat="1" ht="18.75">
      <c r="A7" s="141"/>
      <c r="B7" s="145" t="s">
        <v>320</v>
      </c>
      <c r="C7" s="146">
        <v>5</v>
      </c>
      <c r="D7" s="139"/>
      <c r="E7" s="144"/>
      <c r="F7" s="141"/>
      <c r="G7" s="141"/>
    </row>
    <row r="8" spans="1:7" s="137" customFormat="1" ht="63" customHeight="1">
      <c r="A8" s="141"/>
      <c r="B8" s="144"/>
      <c r="C8" s="144"/>
      <c r="D8" s="144"/>
      <c r="E8" s="144"/>
      <c r="F8" s="141"/>
      <c r="G8" s="141"/>
    </row>
    <row r="9" spans="1:7" s="92" customFormat="1">
      <c r="A9" s="138"/>
      <c r="B9" s="147" t="s">
        <v>321</v>
      </c>
      <c r="C9" s="146" t="s">
        <v>280</v>
      </c>
      <c r="D9" s="146" t="s">
        <v>374</v>
      </c>
      <c r="E9" s="146" t="s">
        <v>369</v>
      </c>
      <c r="F9" s="138"/>
      <c r="G9" s="147"/>
    </row>
    <row r="10" spans="1:7" s="92" customFormat="1">
      <c r="A10" s="138"/>
      <c r="B10" s="147"/>
      <c r="F10" s="138"/>
      <c r="G10" s="138"/>
    </row>
    <row r="11" spans="1:7" s="137" customFormat="1">
      <c r="A11" s="141"/>
      <c r="B11" s="144"/>
      <c r="C11" s="148" t="s">
        <v>322</v>
      </c>
      <c r="D11" s="148" t="s">
        <v>322</v>
      </c>
      <c r="E11" s="148" t="s">
        <v>322</v>
      </c>
      <c r="F11" s="141"/>
      <c r="G11" s="141"/>
    </row>
    <row r="12" spans="1:7" s="137" customFormat="1">
      <c r="A12" s="141"/>
      <c r="B12" s="145" t="s">
        <v>323</v>
      </c>
      <c r="C12" s="146">
        <v>0</v>
      </c>
      <c r="D12" s="149">
        <v>0</v>
      </c>
      <c r="E12" s="149">
        <v>0</v>
      </c>
      <c r="F12" s="141"/>
    </row>
    <row r="13" spans="1:7" s="137" customFormat="1" ht="12" customHeight="1">
      <c r="A13" s="141"/>
      <c r="B13" s="150" t="s">
        <v>324</v>
      </c>
      <c r="C13" s="151"/>
      <c r="D13" s="151"/>
      <c r="E13" s="151"/>
      <c r="F13" s="141"/>
      <c r="G13" s="152" t="s">
        <v>325</v>
      </c>
    </row>
    <row r="14" spans="1:7" s="137" customFormat="1">
      <c r="A14" s="141"/>
      <c r="B14" s="145" t="s">
        <v>326</v>
      </c>
      <c r="C14" s="153">
        <f>C12*G14/100</f>
        <v>0</v>
      </c>
      <c r="D14" s="153">
        <f>D12*G14/100</f>
        <v>0</v>
      </c>
      <c r="E14" s="153">
        <f>E12*G14/100</f>
        <v>0</v>
      </c>
      <c r="F14" s="141"/>
      <c r="G14" s="146">
        <v>25</v>
      </c>
    </row>
    <row r="15" spans="1:7" s="137" customFormat="1">
      <c r="A15" s="141"/>
      <c r="B15" s="145"/>
      <c r="C15" s="153"/>
      <c r="D15" s="153"/>
      <c r="E15" s="153"/>
      <c r="F15" s="141"/>
      <c r="G15" s="141"/>
    </row>
    <row r="16" spans="1:7" s="137" customFormat="1">
      <c r="A16" s="141"/>
      <c r="B16" s="145" t="s">
        <v>327</v>
      </c>
      <c r="C16" s="153">
        <f>C12-C14</f>
        <v>0</v>
      </c>
      <c r="D16" s="153">
        <f>D12-D14</f>
        <v>0</v>
      </c>
      <c r="E16" s="154">
        <f>E12-E14</f>
        <v>0</v>
      </c>
      <c r="F16" s="141"/>
      <c r="G16" s="141"/>
    </row>
    <row r="18" spans="2:5" s="137" customFormat="1">
      <c r="B18" s="144"/>
      <c r="C18" s="148" t="s">
        <v>322</v>
      </c>
      <c r="D18" s="148" t="s">
        <v>328</v>
      </c>
      <c r="E18" s="155" t="s">
        <v>322</v>
      </c>
    </row>
    <row r="19" spans="2:5" s="92" customFormat="1">
      <c r="B19" s="147"/>
      <c r="C19" s="138"/>
      <c r="E19" s="138"/>
    </row>
    <row r="20" spans="2:5" s="92" customFormat="1">
      <c r="B20" s="156" t="s">
        <v>329</v>
      </c>
      <c r="C20" s="138"/>
      <c r="D20" s="148"/>
      <c r="E20" s="138"/>
    </row>
    <row r="21" spans="2:5" s="137" customFormat="1">
      <c r="B21" s="145" t="s">
        <v>330</v>
      </c>
      <c r="C21" s="154">
        <f>SUM(C16:E16)/3</f>
        <v>0</v>
      </c>
      <c r="D21" s="146">
        <v>100</v>
      </c>
      <c r="E21" s="154">
        <f>C21*D21/100</f>
        <v>0</v>
      </c>
    </row>
    <row r="22" spans="2:5" s="137" customFormat="1">
      <c r="B22" s="156" t="s">
        <v>331</v>
      </c>
      <c r="C22" s="153"/>
      <c r="D22" s="153"/>
      <c r="E22" s="153"/>
    </row>
    <row r="23" spans="2:5" s="137" customFormat="1">
      <c r="B23" s="145" t="s">
        <v>332</v>
      </c>
      <c r="C23" s="154">
        <f>SUM(D16:E16)/2</f>
        <v>0</v>
      </c>
      <c r="D23" s="146">
        <v>95</v>
      </c>
      <c r="E23" s="154">
        <f>C23*D23/100</f>
        <v>0</v>
      </c>
    </row>
    <row r="24" spans="2:5" s="137" customFormat="1">
      <c r="B24" s="156" t="s">
        <v>333</v>
      </c>
      <c r="C24" s="153"/>
      <c r="D24" s="153"/>
      <c r="E24" s="153"/>
    </row>
    <row r="25" spans="2:5" s="137" customFormat="1">
      <c r="B25" s="145" t="s">
        <v>334</v>
      </c>
      <c r="C25" s="154">
        <f>E16</f>
        <v>0</v>
      </c>
      <c r="D25" s="146">
        <v>90</v>
      </c>
      <c r="E25" s="154">
        <f>C25*D25/100</f>
        <v>0</v>
      </c>
    </row>
    <row r="26" spans="2:5" s="137" customFormat="1">
      <c r="B26" s="144"/>
      <c r="C26" s="153"/>
      <c r="D26" s="154"/>
      <c r="E26" s="153"/>
    </row>
    <row r="27" spans="2:5" s="137" customFormat="1">
      <c r="B27" s="145" t="s">
        <v>335</v>
      </c>
      <c r="C27" s="154">
        <f>SUM(C21:C25)/3</f>
        <v>0</v>
      </c>
      <c r="D27" s="154"/>
      <c r="E27" s="154">
        <f>SUM(E21:E25)/3</f>
        <v>0</v>
      </c>
    </row>
    <row r="28" spans="2:5" s="137" customFormat="1">
      <c r="B28" s="145"/>
      <c r="C28" s="153"/>
      <c r="D28" s="153"/>
      <c r="E28" s="153"/>
    </row>
    <row r="29" spans="2:5" s="137" customFormat="1">
      <c r="B29" s="145" t="s">
        <v>336</v>
      </c>
      <c r="C29" s="157">
        <f>C27*C7</f>
        <v>0</v>
      </c>
      <c r="D29" s="153"/>
      <c r="E29" s="157">
        <f>E27*C7</f>
        <v>0</v>
      </c>
    </row>
    <row r="30" spans="2:5" s="137" customFormat="1">
      <c r="B30" s="144"/>
      <c r="C30" s="157"/>
      <c r="D30" s="153"/>
      <c r="E30" s="157"/>
    </row>
    <row r="31" spans="2:5" s="137" customFormat="1" ht="8.1" customHeight="1">
      <c r="B31" s="158"/>
      <c r="C31" s="159"/>
      <c r="D31" s="160"/>
      <c r="E31" s="159"/>
    </row>
    <row r="32" spans="2:5" s="137" customFormat="1">
      <c r="B32" s="158"/>
      <c r="C32" s="161" t="s">
        <v>322</v>
      </c>
      <c r="D32" s="161"/>
      <c r="E32" s="161" t="s">
        <v>322</v>
      </c>
    </row>
    <row r="34" spans="2:5" s="165" customFormat="1" ht="21" customHeight="1">
      <c r="B34" s="162" t="s">
        <v>337</v>
      </c>
      <c r="C34" s="163">
        <f>C29</f>
        <v>0</v>
      </c>
      <c r="D34" s="164"/>
      <c r="E34" s="163">
        <f>E29</f>
        <v>0</v>
      </c>
    </row>
  </sheetData>
  <sheetProtection selectLockedCells="1"/>
  <mergeCells count="3">
    <mergeCell ref="F4:G4"/>
    <mergeCell ref="A1:B1"/>
    <mergeCell ref="B4:D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396D-D264-5D4E-98F7-37B8B51DF8CA}">
  <dimension ref="A1:C32"/>
  <sheetViews>
    <sheetView showGridLines="0" zoomScaleNormal="100" workbookViewId="0">
      <selection activeCell="I23" sqref="I23"/>
    </sheetView>
  </sheetViews>
  <sheetFormatPr defaultColWidth="7.5546875" defaultRowHeight="15.75"/>
  <cols>
    <col min="1" max="1" width="34.5546875" style="166" bestFit="1" customWidth="1"/>
    <col min="2" max="2" width="12.88671875" style="171" bestFit="1" customWidth="1"/>
    <col min="3" max="3" width="41.109375" style="166" bestFit="1" customWidth="1"/>
    <col min="4" max="4" width="15.33203125" style="166" bestFit="1" customWidth="1"/>
    <col min="5" max="5" width="9" style="166" bestFit="1" customWidth="1"/>
    <col min="6" max="6" width="41.44140625" style="166" bestFit="1" customWidth="1"/>
    <col min="7" max="16384" width="7.5546875" style="166"/>
  </cols>
  <sheetData>
    <row r="1" spans="1:3" ht="19.5" thickBot="1">
      <c r="A1" s="845" t="s">
        <v>285</v>
      </c>
      <c r="B1" s="846"/>
      <c r="C1" s="847"/>
    </row>
    <row r="2" spans="1:3" ht="19.5" thickTop="1">
      <c r="A2" s="93" t="s">
        <v>109</v>
      </c>
      <c r="B2" s="848">
        <f>'PE Ratio'!B4</f>
        <v>0</v>
      </c>
      <c r="C2" s="849"/>
    </row>
    <row r="3" spans="1:3" ht="18.75">
      <c r="A3" s="93" t="s">
        <v>286</v>
      </c>
      <c r="B3" s="94">
        <f>'Bal Sheet'!C2</f>
        <v>44435</v>
      </c>
      <c r="C3" s="291"/>
    </row>
    <row r="4" spans="1:3">
      <c r="A4" s="292"/>
      <c r="B4" s="293"/>
      <c r="C4" s="291"/>
    </row>
    <row r="5" spans="1:3" ht="17.25">
      <c r="A5" s="95" t="s">
        <v>361</v>
      </c>
      <c r="B5" s="96">
        <f>'Bal Sheet'!E22</f>
        <v>0</v>
      </c>
      <c r="C5" s="97"/>
    </row>
    <row r="6" spans="1:3">
      <c r="A6" s="98"/>
      <c r="B6" s="294"/>
      <c r="C6" s="295"/>
    </row>
    <row r="7" spans="1:3" ht="18.75">
      <c r="A7" s="99" t="s">
        <v>287</v>
      </c>
      <c r="B7" s="293"/>
      <c r="C7" s="291"/>
    </row>
    <row r="8" spans="1:3" ht="17.25">
      <c r="A8" s="100" t="str">
        <f>'Bal Sheet'!B29</f>
        <v>Trade creditors</v>
      </c>
      <c r="B8" s="293">
        <f>'Bal Sheet'!E29</f>
        <v>0</v>
      </c>
      <c r="C8" s="101" t="s">
        <v>288</v>
      </c>
    </row>
    <row r="9" spans="1:3" ht="17.25">
      <c r="A9" s="100" t="str">
        <f>'Bal Sheet'!B30</f>
        <v>Corporation tax</v>
      </c>
      <c r="B9" s="293">
        <f>'Bal Sheet'!E30</f>
        <v>0</v>
      </c>
      <c r="C9" s="101" t="s">
        <v>289</v>
      </c>
    </row>
    <row r="10" spans="1:3" ht="17.25">
      <c r="A10" s="100" t="str">
        <f>'Bal Sheet'!B31</f>
        <v>Tax and social security</v>
      </c>
      <c r="B10" s="293">
        <f>'Bal Sheet'!E31</f>
        <v>0</v>
      </c>
      <c r="C10" s="101" t="s">
        <v>290</v>
      </c>
    </row>
    <row r="11" spans="1:3" ht="17.25">
      <c r="A11" s="100" t="str">
        <f>'Bal Sheet'!B32</f>
        <v>VAT</v>
      </c>
      <c r="B11" s="293">
        <f>'Bal Sheet'!E32</f>
        <v>0</v>
      </c>
      <c r="C11" s="101" t="s">
        <v>291</v>
      </c>
    </row>
    <row r="12" spans="1:3" ht="17.25">
      <c r="A12" s="100" t="str">
        <f>'Bal Sheet'!B33</f>
        <v>Finance lease and HP contracts</v>
      </c>
      <c r="B12" s="293">
        <f>'Bal Sheet'!E33</f>
        <v>0</v>
      </c>
      <c r="C12" s="101" t="s">
        <v>292</v>
      </c>
    </row>
    <row r="13" spans="1:3" ht="17.25">
      <c r="A13" s="100" t="str">
        <f>'Bal Sheet'!B34</f>
        <v>Other creditors</v>
      </c>
      <c r="B13" s="293">
        <f>'Bal Sheet'!E34</f>
        <v>0</v>
      </c>
      <c r="C13" s="101" t="s">
        <v>293</v>
      </c>
    </row>
    <row r="14" spans="1:3" ht="17.25">
      <c r="A14" s="100" t="str">
        <f>'Bal Sheet'!B35</f>
        <v>Deferred income</v>
      </c>
      <c r="B14" s="293">
        <f>'Bal Sheet'!E35</f>
        <v>0</v>
      </c>
      <c r="C14" s="101" t="s">
        <v>294</v>
      </c>
    </row>
    <row r="15" spans="1:3" ht="17.25">
      <c r="A15" s="100" t="str">
        <f>'Bal Sheet'!B36</f>
        <v>DLAs</v>
      </c>
      <c r="B15" s="293">
        <f>'Bal Sheet'!E36</f>
        <v>0</v>
      </c>
      <c r="C15" s="101" t="s">
        <v>295</v>
      </c>
    </row>
    <row r="16" spans="1:3" ht="17.25">
      <c r="A16" s="100" t="str">
        <f>'Bal Sheet'!B37</f>
        <v xml:space="preserve">Other </v>
      </c>
      <c r="B16" s="293">
        <f>'Bal Sheet'!E37</f>
        <v>0</v>
      </c>
      <c r="C16" s="101"/>
    </row>
    <row r="17" spans="1:3" ht="18" thickBot="1">
      <c r="A17" s="100" t="str">
        <f>'Bal Sheet'!B38</f>
        <v>Accruals</v>
      </c>
      <c r="B17" s="296">
        <f>'Bal Sheet'!E38</f>
        <v>0</v>
      </c>
      <c r="C17" s="101"/>
    </row>
    <row r="18" spans="1:3" ht="16.5" thickTop="1">
      <c r="A18" s="102"/>
      <c r="B18" s="96">
        <f>SUM(B8:B15)</f>
        <v>0</v>
      </c>
      <c r="C18" s="97"/>
    </row>
    <row r="19" spans="1:3">
      <c r="A19" s="98"/>
      <c r="B19" s="96"/>
      <c r="C19" s="97"/>
    </row>
    <row r="20" spans="1:3" ht="18.75">
      <c r="A20" s="110" t="s">
        <v>371</v>
      </c>
      <c r="B20" s="112">
        <f>B5-B18</f>
        <v>0</v>
      </c>
      <c r="C20" s="103"/>
    </row>
    <row r="21" spans="1:3">
      <c r="A21" s="98"/>
      <c r="B21" s="96"/>
      <c r="C21" s="103"/>
    </row>
    <row r="22" spans="1:3">
      <c r="A22" s="104" t="s">
        <v>296</v>
      </c>
      <c r="B22" s="293"/>
      <c r="C22" s="291"/>
    </row>
    <row r="23" spans="1:3">
      <c r="A23" s="98"/>
      <c r="B23" s="293"/>
      <c r="C23" s="291"/>
    </row>
    <row r="24" spans="1:3" ht="17.25">
      <c r="A24" s="95" t="s">
        <v>367</v>
      </c>
      <c r="B24" s="293">
        <f>'PE Ratio'!E12*1000</f>
        <v>0</v>
      </c>
      <c r="C24" s="105" t="s">
        <v>297</v>
      </c>
    </row>
    <row r="25" spans="1:3" ht="18" thickBot="1">
      <c r="A25" s="95" t="s">
        <v>360</v>
      </c>
      <c r="B25" s="296">
        <f>AVERAGE('Financial Performance Summary'!C28:G28)</f>
        <v>0</v>
      </c>
      <c r="C25" s="105" t="s">
        <v>370</v>
      </c>
    </row>
    <row r="26" spans="1:3" ht="18" thickTop="1">
      <c r="A26" s="95"/>
      <c r="B26" s="297">
        <f>B24-B25</f>
        <v>0</v>
      </c>
      <c r="C26" s="105" t="s">
        <v>298</v>
      </c>
    </row>
    <row r="27" spans="1:3" ht="17.25">
      <c r="A27" s="109" t="s">
        <v>299</v>
      </c>
      <c r="B27" s="298" t="e">
        <f>'Financial Performance Summary'!C24</f>
        <v>#DIV/0!</v>
      </c>
      <c r="C27" s="105" t="s">
        <v>300</v>
      </c>
    </row>
    <row r="28" spans="1:3">
      <c r="A28" s="292"/>
      <c r="B28" s="96" t="e">
        <f>B26*B27</f>
        <v>#DIV/0!</v>
      </c>
      <c r="C28" s="97"/>
    </row>
    <row r="29" spans="1:3">
      <c r="A29" s="292"/>
      <c r="B29" s="96"/>
      <c r="C29" s="97"/>
    </row>
    <row r="30" spans="1:3" s="91" customFormat="1" ht="21">
      <c r="A30" s="93" t="s">
        <v>301</v>
      </c>
      <c r="B30" s="111" t="e">
        <f>B20+B28</f>
        <v>#DIV/0!</v>
      </c>
      <c r="C30" s="106"/>
    </row>
    <row r="31" spans="1:3">
      <c r="A31" s="292"/>
      <c r="B31" s="299"/>
      <c r="C31" s="291"/>
    </row>
    <row r="32" spans="1:3" s="92" customFormat="1" ht="21">
      <c r="A32" s="107" t="s">
        <v>359</v>
      </c>
      <c r="B32" s="111">
        <f>'PE Ratio'!C34*1000</f>
        <v>0</v>
      </c>
      <c r="C32" s="108"/>
    </row>
  </sheetData>
  <mergeCells count="2">
    <mergeCell ref="A1:C1"/>
    <mergeCell ref="B2:C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2DD3-4C5F-4FA4-B483-B86E59F0CD26}">
  <dimension ref="A1:J171"/>
  <sheetViews>
    <sheetView showGridLines="0" topLeftCell="A18" workbookViewId="0">
      <selection activeCell="I23" sqref="I23"/>
    </sheetView>
  </sheetViews>
  <sheetFormatPr defaultColWidth="7.6640625" defaultRowHeight="15.75"/>
  <cols>
    <col min="1" max="1" width="6.33203125" style="166" customWidth="1"/>
    <col min="2" max="2" width="10.44140625" style="166" customWidth="1"/>
    <col min="3" max="3" width="13.5546875" style="166" customWidth="1"/>
    <col min="4" max="4" width="13.88671875" style="166" customWidth="1"/>
    <col min="5" max="5" width="11.109375" style="166" customWidth="1"/>
    <col min="6" max="6" width="11.33203125" style="166" bestFit="1" customWidth="1"/>
    <col min="7" max="7" width="12" style="166" customWidth="1"/>
    <col min="8" max="8" width="11.5546875" style="166" customWidth="1"/>
    <col min="9" max="9" width="13.33203125" style="166" customWidth="1"/>
    <col min="10" max="10" width="14.6640625" style="166" hidden="1" customWidth="1"/>
    <col min="11" max="11" width="9.88671875" style="166" customWidth="1"/>
    <col min="12" max="12" width="9.6640625" style="166" bestFit="1" customWidth="1"/>
    <col min="13" max="16384" width="7.6640625" style="166"/>
  </cols>
  <sheetData>
    <row r="1" spans="1:10" ht="23.25" customHeight="1">
      <c r="A1" s="853" t="s">
        <v>202</v>
      </c>
      <c r="B1" s="853"/>
      <c r="C1" s="853"/>
      <c r="D1" s="853"/>
      <c r="E1" s="853"/>
      <c r="F1" s="853"/>
      <c r="G1" s="854" t="s">
        <v>203</v>
      </c>
      <c r="H1" s="854"/>
      <c r="I1" s="257"/>
      <c r="J1" s="254"/>
    </row>
    <row r="2" spans="1:10">
      <c r="A2" s="254"/>
      <c r="B2" s="254"/>
      <c r="C2" s="254"/>
      <c r="D2" s="254"/>
      <c r="E2" s="254"/>
      <c r="F2" s="254"/>
      <c r="G2" s="254"/>
      <c r="H2" s="254"/>
      <c r="I2" s="258"/>
      <c r="J2" s="254"/>
    </row>
    <row r="3" spans="1:10" ht="16.5" thickBot="1">
      <c r="A3" s="855" t="s">
        <v>204</v>
      </c>
      <c r="B3" s="855"/>
      <c r="C3" s="855"/>
      <c r="D3" s="855"/>
      <c r="E3" s="254"/>
      <c r="F3" s="856" t="s">
        <v>205</v>
      </c>
      <c r="G3" s="856"/>
      <c r="H3" s="856"/>
      <c r="I3" s="254"/>
      <c r="J3" s="259" t="s">
        <v>206</v>
      </c>
    </row>
    <row r="4" spans="1:10" ht="16.5" thickBot="1">
      <c r="A4" s="850" t="s">
        <v>180</v>
      </c>
      <c r="B4" s="851"/>
      <c r="C4" s="852"/>
      <c r="D4" s="260">
        <f>'Key Drivers'!B23</f>
        <v>0</v>
      </c>
      <c r="E4" s="254"/>
      <c r="F4" s="850" t="s">
        <v>207</v>
      </c>
      <c r="G4" s="852"/>
      <c r="H4" s="261">
        <f>((1+D6/J5)^(J5/J7))-1</f>
        <v>7.5272510446930951E-3</v>
      </c>
      <c r="I4" s="254"/>
      <c r="J4" s="262" t="s">
        <v>208</v>
      </c>
    </row>
    <row r="5" spans="1:10" ht="16.5" thickBot="1">
      <c r="A5" s="850" t="s">
        <v>209</v>
      </c>
      <c r="B5" s="851"/>
      <c r="C5" s="852"/>
      <c r="D5" s="263">
        <f>'Key Drivers'!E23</f>
        <v>60</v>
      </c>
      <c r="E5" s="254" t="s">
        <v>210</v>
      </c>
      <c r="F5" s="850" t="s">
        <v>211</v>
      </c>
      <c r="G5" s="852"/>
      <c r="H5" s="264">
        <f>IF($D$7=$J$10,ROUNDDOWN(D4*H4*((1+H4)^D5)/(((1+H4)^D5)-1),2),ROUNDDOWN(D4*H4,2))</f>
        <v>0</v>
      </c>
      <c r="I5" s="254"/>
      <c r="J5" s="265">
        <v>360</v>
      </c>
    </row>
    <row r="6" spans="1:10" ht="16.5" thickBot="1">
      <c r="A6" s="850" t="s">
        <v>212</v>
      </c>
      <c r="B6" s="851"/>
      <c r="C6" s="852"/>
      <c r="D6" s="266">
        <f>'Key Drivers'!D23</f>
        <v>0.09</v>
      </c>
      <c r="E6" s="254"/>
      <c r="F6" s="254"/>
      <c r="G6" s="254"/>
      <c r="H6" s="254"/>
      <c r="I6" s="254"/>
      <c r="J6" s="267" t="s">
        <v>213</v>
      </c>
    </row>
    <row r="7" spans="1:10" ht="16.5" thickBot="1">
      <c r="A7" s="850" t="s">
        <v>214</v>
      </c>
      <c r="B7" s="851"/>
      <c r="C7" s="852"/>
      <c r="D7" s="268" t="s">
        <v>215</v>
      </c>
      <c r="E7" s="254"/>
      <c r="F7" s="254"/>
      <c r="G7" s="254"/>
      <c r="H7" s="254"/>
      <c r="I7" s="254"/>
      <c r="J7" s="265">
        <v>12</v>
      </c>
    </row>
    <row r="8" spans="1:10" ht="16.5" thickBot="1">
      <c r="A8" s="850" t="s">
        <v>216</v>
      </c>
      <c r="B8" s="851"/>
      <c r="C8" s="852"/>
      <c r="D8" s="269">
        <v>44347</v>
      </c>
      <c r="E8" s="254"/>
      <c r="F8" s="254"/>
      <c r="G8" s="254"/>
      <c r="H8" s="254"/>
      <c r="I8" s="254"/>
      <c r="J8" s="254"/>
    </row>
    <row r="9" spans="1:10" ht="16.5" thickBot="1">
      <c r="A9" s="850" t="s">
        <v>217</v>
      </c>
      <c r="B9" s="851"/>
      <c r="C9" s="852"/>
      <c r="D9" s="270">
        <v>44377</v>
      </c>
      <c r="E9" s="254"/>
      <c r="F9" s="254"/>
      <c r="G9" s="254"/>
      <c r="H9" s="254"/>
      <c r="I9" s="254"/>
      <c r="J9" s="271" t="s">
        <v>218</v>
      </c>
    </row>
    <row r="10" spans="1:10">
      <c r="A10" s="254"/>
      <c r="B10" s="254"/>
      <c r="C10" s="254"/>
      <c r="D10" s="254"/>
      <c r="E10" s="254"/>
      <c r="F10" s="254"/>
      <c r="G10" s="254"/>
      <c r="H10" s="254"/>
      <c r="I10" s="254"/>
      <c r="J10" s="262" t="s">
        <v>215</v>
      </c>
    </row>
    <row r="11" spans="1:10">
      <c r="A11" s="857" t="s">
        <v>219</v>
      </c>
      <c r="B11" s="857"/>
      <c r="C11" s="857"/>
      <c r="D11" s="857"/>
      <c r="E11" s="857"/>
      <c r="F11" s="857"/>
      <c r="G11" s="857"/>
      <c r="H11" s="857"/>
      <c r="I11" s="272"/>
      <c r="J11" s="273" t="s">
        <v>220</v>
      </c>
    </row>
    <row r="12" spans="1:10">
      <c r="A12" s="274"/>
      <c r="B12" s="275"/>
      <c r="C12" s="254"/>
      <c r="D12" s="254"/>
      <c r="E12" s="254"/>
      <c r="F12" s="254"/>
      <c r="G12" s="254"/>
      <c r="H12" s="254"/>
      <c r="I12" s="272"/>
      <c r="J12" s="276"/>
    </row>
    <row r="13" spans="1:10">
      <c r="A13" s="277" t="s">
        <v>221</v>
      </c>
      <c r="B13" s="254"/>
      <c r="C13" s="254"/>
      <c r="D13" s="254"/>
      <c r="E13" s="254"/>
      <c r="F13" s="254"/>
      <c r="G13" s="254"/>
      <c r="H13" s="254"/>
      <c r="I13" s="254"/>
      <c r="J13" s="254"/>
    </row>
    <row r="14" spans="1:10">
      <c r="A14" s="858" t="s">
        <v>222</v>
      </c>
      <c r="B14" s="858"/>
      <c r="C14" s="858"/>
      <c r="D14" s="858"/>
      <c r="E14" s="858"/>
      <c r="F14" s="858"/>
      <c r="G14" s="858"/>
      <c r="H14" s="858"/>
      <c r="I14" s="254"/>
      <c r="J14" s="254"/>
    </row>
    <row r="15" spans="1:10">
      <c r="A15" s="858" t="s">
        <v>223</v>
      </c>
      <c r="B15" s="858"/>
      <c r="C15" s="858"/>
      <c r="D15" s="858"/>
      <c r="E15" s="858"/>
      <c r="F15" s="858"/>
      <c r="G15" s="858"/>
      <c r="H15" s="858"/>
      <c r="I15" s="254"/>
      <c r="J15" s="254"/>
    </row>
    <row r="16" spans="1:10">
      <c r="A16" s="859" t="s">
        <v>224</v>
      </c>
      <c r="B16" s="859"/>
      <c r="C16" s="859"/>
      <c r="D16" s="859"/>
      <c r="E16" s="859"/>
      <c r="F16" s="859"/>
      <c r="G16" s="859"/>
      <c r="H16" s="859"/>
      <c r="I16" s="254"/>
      <c r="J16" s="254"/>
    </row>
    <row r="17" spans="1:8">
      <c r="A17" s="858" t="s">
        <v>225</v>
      </c>
      <c r="B17" s="858"/>
      <c r="C17" s="858"/>
      <c r="D17" s="858"/>
      <c r="E17" s="858"/>
      <c r="F17" s="858"/>
      <c r="G17" s="858"/>
      <c r="H17" s="858"/>
    </row>
    <row r="18" spans="1:8" ht="16.5" thickBot="1">
      <c r="A18" s="254"/>
      <c r="B18" s="254"/>
      <c r="C18" s="254"/>
      <c r="D18" s="254"/>
      <c r="E18" s="254"/>
      <c r="F18" s="255"/>
      <c r="G18" s="255"/>
      <c r="H18" s="254"/>
    </row>
    <row r="19" spans="1:8" ht="16.5" thickBot="1">
      <c r="A19" s="254"/>
      <c r="B19" s="278" t="s">
        <v>226</v>
      </c>
      <c r="C19" s="279">
        <f>SUM(C22:C171)</f>
        <v>0</v>
      </c>
      <c r="D19" s="279">
        <f>SUM(D22:D171)</f>
        <v>0</v>
      </c>
      <c r="E19" s="280">
        <f>SUM(E22:E171)</f>
        <v>0</v>
      </c>
      <c r="F19" s="281"/>
      <c r="G19" s="282"/>
      <c r="H19" s="255"/>
    </row>
    <row r="20" spans="1:8">
      <c r="A20" s="254"/>
      <c r="B20" s="254"/>
      <c r="C20" s="254"/>
      <c r="D20" s="254"/>
      <c r="E20" s="254"/>
      <c r="F20" s="254"/>
      <c r="G20" s="254"/>
      <c r="H20" s="255"/>
    </row>
    <row r="21" spans="1:8" ht="30.75" customHeight="1">
      <c r="A21" s="283" t="s">
        <v>227</v>
      </c>
      <c r="B21" s="283" t="s">
        <v>228</v>
      </c>
      <c r="C21" s="284" t="s">
        <v>229</v>
      </c>
      <c r="D21" s="284" t="s">
        <v>230</v>
      </c>
      <c r="E21" s="283" t="s">
        <v>231</v>
      </c>
      <c r="F21" s="283" t="s">
        <v>232</v>
      </c>
      <c r="G21" s="283" t="s">
        <v>233</v>
      </c>
      <c r="H21" s="283" t="s">
        <v>234</v>
      </c>
    </row>
    <row r="22" spans="1:8">
      <c r="A22" s="285">
        <v>1</v>
      </c>
      <c r="B22" s="286">
        <f>D9</f>
        <v>44377</v>
      </c>
      <c r="C22" s="287">
        <f>D22+E22</f>
        <v>0</v>
      </c>
      <c r="D22" s="287">
        <f>ROUNDDOWN(((D4*H4)/30)*(D9-D8),2)</f>
        <v>0</v>
      </c>
      <c r="E22" s="287">
        <f>IF($D$7=$J$10,ROUNDDOWN((H5-D22)*((D9-D8)/30),2),0)</f>
        <v>0</v>
      </c>
      <c r="F22" s="287">
        <f>D4-E22</f>
        <v>0</v>
      </c>
      <c r="G22" s="288">
        <f>D22</f>
        <v>0</v>
      </c>
      <c r="H22" s="288">
        <f>E22</f>
        <v>0</v>
      </c>
    </row>
    <row r="23" spans="1:8">
      <c r="A23" s="285">
        <f>IF(A22&gt;=$D$5,"",A22+1)</f>
        <v>2</v>
      </c>
      <c r="B23" s="289">
        <f>IF(A23="","",DATE(YEAR(B22),MONTH(B22)+1,DAY(B22)))</f>
        <v>44407</v>
      </c>
      <c r="C23" s="288">
        <f t="shared" ref="C23:C86" si="0">IF(A23&lt;$D$5, $H$5,IF(A23=$D$5,F22+D23,""))</f>
        <v>0</v>
      </c>
      <c r="D23" s="288">
        <f t="shared" ref="D23:D86" si="1">IF(A23="","",ROUNDDOWN(F22*$H$4,2))</f>
        <v>0</v>
      </c>
      <c r="E23" s="288">
        <f>IF(A23="","",C23-D23)</f>
        <v>0</v>
      </c>
      <c r="F23" s="288">
        <f>IF(A23="","",F22-E23)</f>
        <v>0</v>
      </c>
      <c r="G23" s="288">
        <f>IF(A23="","",D23+G22)</f>
        <v>0</v>
      </c>
      <c r="H23" s="288">
        <f>IF(A23="","",E23+H22)</f>
        <v>0</v>
      </c>
    </row>
    <row r="24" spans="1:8">
      <c r="A24" s="285">
        <f>IF(A23&gt;=$D$5,"",A23+1)</f>
        <v>3</v>
      </c>
      <c r="B24" s="289">
        <f t="shared" ref="B24:B87" si="2">IF(A24="","",DATE(YEAR(B23),MONTH(B23)+1,DAY(B23)))</f>
        <v>44438</v>
      </c>
      <c r="C24" s="288">
        <f t="shared" si="0"/>
        <v>0</v>
      </c>
      <c r="D24" s="288">
        <f t="shared" si="1"/>
        <v>0</v>
      </c>
      <c r="E24" s="288">
        <f t="shared" ref="E24:E87" si="3">IF(A24="","",C24-D24)</f>
        <v>0</v>
      </c>
      <c r="F24" s="288">
        <f t="shared" ref="F24:F87" si="4">IF(A24="","",F23-E24)</f>
        <v>0</v>
      </c>
      <c r="G24" s="288">
        <f t="shared" ref="G24:G87" si="5">IF(A24="","",D24+G23)</f>
        <v>0</v>
      </c>
      <c r="H24" s="288">
        <f t="shared" ref="H24:H87" si="6">IF(A24="","",E24+H23)</f>
        <v>0</v>
      </c>
    </row>
    <row r="25" spans="1:8">
      <c r="A25" s="285">
        <f t="shared" ref="A25:A88" si="7">IF(A24&gt;=$D$5,"",A24+1)</f>
        <v>4</v>
      </c>
      <c r="B25" s="289">
        <f t="shared" si="2"/>
        <v>44469</v>
      </c>
      <c r="C25" s="288">
        <f t="shared" si="0"/>
        <v>0</v>
      </c>
      <c r="D25" s="288">
        <f t="shared" si="1"/>
        <v>0</v>
      </c>
      <c r="E25" s="288">
        <f t="shared" si="3"/>
        <v>0</v>
      </c>
      <c r="F25" s="288">
        <f t="shared" si="4"/>
        <v>0</v>
      </c>
      <c r="G25" s="288">
        <f t="shared" si="5"/>
        <v>0</v>
      </c>
      <c r="H25" s="288">
        <f t="shared" si="6"/>
        <v>0</v>
      </c>
    </row>
    <row r="26" spans="1:8">
      <c r="A26" s="285">
        <f t="shared" si="7"/>
        <v>5</v>
      </c>
      <c r="B26" s="289">
        <f t="shared" si="2"/>
        <v>44499</v>
      </c>
      <c r="C26" s="288">
        <f t="shared" si="0"/>
        <v>0</v>
      </c>
      <c r="D26" s="288">
        <f t="shared" si="1"/>
        <v>0</v>
      </c>
      <c r="E26" s="288">
        <f t="shared" si="3"/>
        <v>0</v>
      </c>
      <c r="F26" s="288">
        <f t="shared" si="4"/>
        <v>0</v>
      </c>
      <c r="G26" s="288">
        <f t="shared" si="5"/>
        <v>0</v>
      </c>
      <c r="H26" s="288">
        <f t="shared" si="6"/>
        <v>0</v>
      </c>
    </row>
    <row r="27" spans="1:8">
      <c r="A27" s="285">
        <f t="shared" si="7"/>
        <v>6</v>
      </c>
      <c r="B27" s="289">
        <f t="shared" si="2"/>
        <v>44530</v>
      </c>
      <c r="C27" s="288">
        <f t="shared" si="0"/>
        <v>0</v>
      </c>
      <c r="D27" s="288">
        <f t="shared" si="1"/>
        <v>0</v>
      </c>
      <c r="E27" s="288">
        <f t="shared" si="3"/>
        <v>0</v>
      </c>
      <c r="F27" s="288">
        <f t="shared" si="4"/>
        <v>0</v>
      </c>
      <c r="G27" s="288">
        <f t="shared" si="5"/>
        <v>0</v>
      </c>
      <c r="H27" s="288">
        <f t="shared" si="6"/>
        <v>0</v>
      </c>
    </row>
    <row r="28" spans="1:8">
      <c r="A28" s="285">
        <f t="shared" si="7"/>
        <v>7</v>
      </c>
      <c r="B28" s="289">
        <f t="shared" si="2"/>
        <v>44560</v>
      </c>
      <c r="C28" s="288">
        <f t="shared" si="0"/>
        <v>0</v>
      </c>
      <c r="D28" s="288">
        <f t="shared" si="1"/>
        <v>0</v>
      </c>
      <c r="E28" s="288">
        <f t="shared" si="3"/>
        <v>0</v>
      </c>
      <c r="F28" s="288">
        <f t="shared" si="4"/>
        <v>0</v>
      </c>
      <c r="G28" s="288">
        <f t="shared" si="5"/>
        <v>0</v>
      </c>
      <c r="H28" s="288">
        <f t="shared" si="6"/>
        <v>0</v>
      </c>
    </row>
    <row r="29" spans="1:8">
      <c r="A29" s="285">
        <f t="shared" si="7"/>
        <v>8</v>
      </c>
      <c r="B29" s="289">
        <f t="shared" si="2"/>
        <v>44591</v>
      </c>
      <c r="C29" s="288">
        <f t="shared" si="0"/>
        <v>0</v>
      </c>
      <c r="D29" s="288">
        <f t="shared" si="1"/>
        <v>0</v>
      </c>
      <c r="E29" s="288">
        <f t="shared" si="3"/>
        <v>0</v>
      </c>
      <c r="F29" s="288">
        <f t="shared" si="4"/>
        <v>0</v>
      </c>
      <c r="G29" s="288">
        <f t="shared" si="5"/>
        <v>0</v>
      </c>
      <c r="H29" s="288">
        <f t="shared" si="6"/>
        <v>0</v>
      </c>
    </row>
    <row r="30" spans="1:8">
      <c r="A30" s="285">
        <f t="shared" si="7"/>
        <v>9</v>
      </c>
      <c r="B30" s="289">
        <f t="shared" si="2"/>
        <v>44622</v>
      </c>
      <c r="C30" s="288">
        <f t="shared" si="0"/>
        <v>0</v>
      </c>
      <c r="D30" s="288">
        <f t="shared" si="1"/>
        <v>0</v>
      </c>
      <c r="E30" s="288">
        <f t="shared" si="3"/>
        <v>0</v>
      </c>
      <c r="F30" s="288">
        <f t="shared" si="4"/>
        <v>0</v>
      </c>
      <c r="G30" s="288">
        <f t="shared" si="5"/>
        <v>0</v>
      </c>
      <c r="H30" s="288">
        <f t="shared" si="6"/>
        <v>0</v>
      </c>
    </row>
    <row r="31" spans="1:8">
      <c r="A31" s="285">
        <f t="shared" si="7"/>
        <v>10</v>
      </c>
      <c r="B31" s="289">
        <f t="shared" si="2"/>
        <v>44653</v>
      </c>
      <c r="C31" s="288">
        <f t="shared" si="0"/>
        <v>0</v>
      </c>
      <c r="D31" s="288">
        <f t="shared" si="1"/>
        <v>0</v>
      </c>
      <c r="E31" s="288">
        <f t="shared" si="3"/>
        <v>0</v>
      </c>
      <c r="F31" s="288">
        <f t="shared" si="4"/>
        <v>0</v>
      </c>
      <c r="G31" s="288">
        <f t="shared" si="5"/>
        <v>0</v>
      </c>
      <c r="H31" s="288">
        <f t="shared" si="6"/>
        <v>0</v>
      </c>
    </row>
    <row r="32" spans="1:8">
      <c r="A32" s="285">
        <f t="shared" si="7"/>
        <v>11</v>
      </c>
      <c r="B32" s="289">
        <f t="shared" si="2"/>
        <v>44683</v>
      </c>
      <c r="C32" s="288">
        <f t="shared" si="0"/>
        <v>0</v>
      </c>
      <c r="D32" s="288">
        <f t="shared" si="1"/>
        <v>0</v>
      </c>
      <c r="E32" s="288">
        <f t="shared" si="3"/>
        <v>0</v>
      </c>
      <c r="F32" s="288">
        <f t="shared" si="4"/>
        <v>0</v>
      </c>
      <c r="G32" s="288">
        <f t="shared" si="5"/>
        <v>0</v>
      </c>
      <c r="H32" s="288">
        <f t="shared" si="6"/>
        <v>0</v>
      </c>
    </row>
    <row r="33" spans="1:8">
      <c r="A33" s="285">
        <f t="shared" si="7"/>
        <v>12</v>
      </c>
      <c r="B33" s="289">
        <f t="shared" si="2"/>
        <v>44714</v>
      </c>
      <c r="C33" s="288">
        <f t="shared" si="0"/>
        <v>0</v>
      </c>
      <c r="D33" s="288">
        <f t="shared" si="1"/>
        <v>0</v>
      </c>
      <c r="E33" s="288">
        <f t="shared" si="3"/>
        <v>0</v>
      </c>
      <c r="F33" s="288">
        <f t="shared" si="4"/>
        <v>0</v>
      </c>
      <c r="G33" s="288">
        <f t="shared" si="5"/>
        <v>0</v>
      </c>
      <c r="H33" s="288">
        <f t="shared" si="6"/>
        <v>0</v>
      </c>
    </row>
    <row r="34" spans="1:8">
      <c r="A34" s="285">
        <f t="shared" si="7"/>
        <v>13</v>
      </c>
      <c r="B34" s="289">
        <f t="shared" si="2"/>
        <v>44744</v>
      </c>
      <c r="C34" s="288">
        <f t="shared" si="0"/>
        <v>0</v>
      </c>
      <c r="D34" s="288">
        <f t="shared" si="1"/>
        <v>0</v>
      </c>
      <c r="E34" s="288">
        <f t="shared" si="3"/>
        <v>0</v>
      </c>
      <c r="F34" s="288">
        <f t="shared" si="4"/>
        <v>0</v>
      </c>
      <c r="G34" s="288">
        <f t="shared" si="5"/>
        <v>0</v>
      </c>
      <c r="H34" s="288">
        <f t="shared" si="6"/>
        <v>0</v>
      </c>
    </row>
    <row r="35" spans="1:8">
      <c r="A35" s="285">
        <f t="shared" si="7"/>
        <v>14</v>
      </c>
      <c r="B35" s="289">
        <f t="shared" si="2"/>
        <v>44775</v>
      </c>
      <c r="C35" s="288">
        <f t="shared" si="0"/>
        <v>0</v>
      </c>
      <c r="D35" s="288">
        <f t="shared" si="1"/>
        <v>0</v>
      </c>
      <c r="E35" s="288">
        <f t="shared" si="3"/>
        <v>0</v>
      </c>
      <c r="F35" s="288">
        <f t="shared" si="4"/>
        <v>0</v>
      </c>
      <c r="G35" s="288">
        <f t="shared" si="5"/>
        <v>0</v>
      </c>
      <c r="H35" s="288">
        <f t="shared" si="6"/>
        <v>0</v>
      </c>
    </row>
    <row r="36" spans="1:8">
      <c r="A36" s="285">
        <f t="shared" si="7"/>
        <v>15</v>
      </c>
      <c r="B36" s="289">
        <f t="shared" si="2"/>
        <v>44806</v>
      </c>
      <c r="C36" s="288">
        <f t="shared" si="0"/>
        <v>0</v>
      </c>
      <c r="D36" s="288">
        <f t="shared" si="1"/>
        <v>0</v>
      </c>
      <c r="E36" s="288">
        <f t="shared" si="3"/>
        <v>0</v>
      </c>
      <c r="F36" s="288">
        <f t="shared" si="4"/>
        <v>0</v>
      </c>
      <c r="G36" s="288">
        <f t="shared" si="5"/>
        <v>0</v>
      </c>
      <c r="H36" s="288">
        <f t="shared" si="6"/>
        <v>0</v>
      </c>
    </row>
    <row r="37" spans="1:8">
      <c r="A37" s="285">
        <f t="shared" si="7"/>
        <v>16</v>
      </c>
      <c r="B37" s="289">
        <f t="shared" si="2"/>
        <v>44836</v>
      </c>
      <c r="C37" s="288">
        <f t="shared" si="0"/>
        <v>0</v>
      </c>
      <c r="D37" s="288">
        <f t="shared" si="1"/>
        <v>0</v>
      </c>
      <c r="E37" s="288">
        <f t="shared" si="3"/>
        <v>0</v>
      </c>
      <c r="F37" s="288">
        <f t="shared" si="4"/>
        <v>0</v>
      </c>
      <c r="G37" s="288">
        <f t="shared" si="5"/>
        <v>0</v>
      </c>
      <c r="H37" s="288">
        <f t="shared" si="6"/>
        <v>0</v>
      </c>
    </row>
    <row r="38" spans="1:8">
      <c r="A38" s="285">
        <f t="shared" si="7"/>
        <v>17</v>
      </c>
      <c r="B38" s="289">
        <f t="shared" si="2"/>
        <v>44867</v>
      </c>
      <c r="C38" s="288">
        <f t="shared" si="0"/>
        <v>0</v>
      </c>
      <c r="D38" s="288">
        <f t="shared" si="1"/>
        <v>0</v>
      </c>
      <c r="E38" s="288">
        <f t="shared" si="3"/>
        <v>0</v>
      </c>
      <c r="F38" s="288">
        <f t="shared" si="4"/>
        <v>0</v>
      </c>
      <c r="G38" s="288">
        <f t="shared" si="5"/>
        <v>0</v>
      </c>
      <c r="H38" s="288">
        <f t="shared" si="6"/>
        <v>0</v>
      </c>
    </row>
    <row r="39" spans="1:8">
      <c r="A39" s="285">
        <f t="shared" si="7"/>
        <v>18</v>
      </c>
      <c r="B39" s="289">
        <f t="shared" si="2"/>
        <v>44897</v>
      </c>
      <c r="C39" s="288">
        <f t="shared" si="0"/>
        <v>0</v>
      </c>
      <c r="D39" s="288">
        <f t="shared" si="1"/>
        <v>0</v>
      </c>
      <c r="E39" s="288">
        <f t="shared" si="3"/>
        <v>0</v>
      </c>
      <c r="F39" s="288">
        <f t="shared" si="4"/>
        <v>0</v>
      </c>
      <c r="G39" s="288">
        <f t="shared" si="5"/>
        <v>0</v>
      </c>
      <c r="H39" s="288">
        <f t="shared" si="6"/>
        <v>0</v>
      </c>
    </row>
    <row r="40" spans="1:8">
      <c r="A40" s="285">
        <f t="shared" si="7"/>
        <v>19</v>
      </c>
      <c r="B40" s="289">
        <f t="shared" si="2"/>
        <v>44928</v>
      </c>
      <c r="C40" s="288">
        <f t="shared" si="0"/>
        <v>0</v>
      </c>
      <c r="D40" s="288">
        <f t="shared" si="1"/>
        <v>0</v>
      </c>
      <c r="E40" s="288">
        <f t="shared" si="3"/>
        <v>0</v>
      </c>
      <c r="F40" s="288">
        <f t="shared" si="4"/>
        <v>0</v>
      </c>
      <c r="G40" s="288">
        <f t="shared" si="5"/>
        <v>0</v>
      </c>
      <c r="H40" s="288">
        <f t="shared" si="6"/>
        <v>0</v>
      </c>
    </row>
    <row r="41" spans="1:8">
      <c r="A41" s="285">
        <f t="shared" si="7"/>
        <v>20</v>
      </c>
      <c r="B41" s="289">
        <f t="shared" si="2"/>
        <v>44959</v>
      </c>
      <c r="C41" s="288">
        <f t="shared" si="0"/>
        <v>0</v>
      </c>
      <c r="D41" s="288">
        <f t="shared" si="1"/>
        <v>0</v>
      </c>
      <c r="E41" s="288">
        <f t="shared" si="3"/>
        <v>0</v>
      </c>
      <c r="F41" s="288">
        <f t="shared" si="4"/>
        <v>0</v>
      </c>
      <c r="G41" s="288">
        <f t="shared" si="5"/>
        <v>0</v>
      </c>
      <c r="H41" s="288">
        <f t="shared" si="6"/>
        <v>0</v>
      </c>
    </row>
    <row r="42" spans="1:8">
      <c r="A42" s="285">
        <f t="shared" si="7"/>
        <v>21</v>
      </c>
      <c r="B42" s="289">
        <f t="shared" si="2"/>
        <v>44987</v>
      </c>
      <c r="C42" s="288">
        <f t="shared" si="0"/>
        <v>0</v>
      </c>
      <c r="D42" s="288">
        <f t="shared" si="1"/>
        <v>0</v>
      </c>
      <c r="E42" s="288">
        <f t="shared" si="3"/>
        <v>0</v>
      </c>
      <c r="F42" s="288">
        <f t="shared" si="4"/>
        <v>0</v>
      </c>
      <c r="G42" s="288">
        <f t="shared" si="5"/>
        <v>0</v>
      </c>
      <c r="H42" s="288">
        <f t="shared" si="6"/>
        <v>0</v>
      </c>
    </row>
    <row r="43" spans="1:8">
      <c r="A43" s="285">
        <f t="shared" si="7"/>
        <v>22</v>
      </c>
      <c r="B43" s="289">
        <f t="shared" si="2"/>
        <v>45018</v>
      </c>
      <c r="C43" s="288">
        <f t="shared" si="0"/>
        <v>0</v>
      </c>
      <c r="D43" s="288">
        <f t="shared" si="1"/>
        <v>0</v>
      </c>
      <c r="E43" s="288">
        <f t="shared" si="3"/>
        <v>0</v>
      </c>
      <c r="F43" s="288">
        <f t="shared" si="4"/>
        <v>0</v>
      </c>
      <c r="G43" s="288">
        <f t="shared" si="5"/>
        <v>0</v>
      </c>
      <c r="H43" s="288">
        <f t="shared" si="6"/>
        <v>0</v>
      </c>
    </row>
    <row r="44" spans="1:8">
      <c r="A44" s="285">
        <f t="shared" si="7"/>
        <v>23</v>
      </c>
      <c r="B44" s="289">
        <f t="shared" si="2"/>
        <v>45048</v>
      </c>
      <c r="C44" s="288">
        <f t="shared" si="0"/>
        <v>0</v>
      </c>
      <c r="D44" s="288">
        <f t="shared" si="1"/>
        <v>0</v>
      </c>
      <c r="E44" s="288">
        <f t="shared" si="3"/>
        <v>0</v>
      </c>
      <c r="F44" s="288">
        <f t="shared" si="4"/>
        <v>0</v>
      </c>
      <c r="G44" s="288">
        <f t="shared" si="5"/>
        <v>0</v>
      </c>
      <c r="H44" s="288">
        <f t="shared" si="6"/>
        <v>0</v>
      </c>
    </row>
    <row r="45" spans="1:8">
      <c r="A45" s="285">
        <f t="shared" si="7"/>
        <v>24</v>
      </c>
      <c r="B45" s="289">
        <f t="shared" si="2"/>
        <v>45079</v>
      </c>
      <c r="C45" s="288">
        <f t="shared" si="0"/>
        <v>0</v>
      </c>
      <c r="D45" s="288">
        <f t="shared" si="1"/>
        <v>0</v>
      </c>
      <c r="E45" s="288">
        <f t="shared" si="3"/>
        <v>0</v>
      </c>
      <c r="F45" s="288">
        <f t="shared" si="4"/>
        <v>0</v>
      </c>
      <c r="G45" s="288">
        <f t="shared" si="5"/>
        <v>0</v>
      </c>
      <c r="H45" s="288">
        <f t="shared" si="6"/>
        <v>0</v>
      </c>
    </row>
    <row r="46" spans="1:8">
      <c r="A46" s="285">
        <f t="shared" si="7"/>
        <v>25</v>
      </c>
      <c r="B46" s="289">
        <f t="shared" si="2"/>
        <v>45109</v>
      </c>
      <c r="C46" s="288">
        <f t="shared" si="0"/>
        <v>0</v>
      </c>
      <c r="D46" s="288">
        <f t="shared" si="1"/>
        <v>0</v>
      </c>
      <c r="E46" s="288">
        <f t="shared" si="3"/>
        <v>0</v>
      </c>
      <c r="F46" s="288">
        <f t="shared" si="4"/>
        <v>0</v>
      </c>
      <c r="G46" s="288">
        <f t="shared" si="5"/>
        <v>0</v>
      </c>
      <c r="H46" s="288">
        <f t="shared" si="6"/>
        <v>0</v>
      </c>
    </row>
    <row r="47" spans="1:8">
      <c r="A47" s="285">
        <f t="shared" si="7"/>
        <v>26</v>
      </c>
      <c r="B47" s="289">
        <f t="shared" si="2"/>
        <v>45140</v>
      </c>
      <c r="C47" s="288">
        <f t="shared" si="0"/>
        <v>0</v>
      </c>
      <c r="D47" s="288">
        <f t="shared" si="1"/>
        <v>0</v>
      </c>
      <c r="E47" s="288">
        <f t="shared" si="3"/>
        <v>0</v>
      </c>
      <c r="F47" s="288">
        <f t="shared" si="4"/>
        <v>0</v>
      </c>
      <c r="G47" s="288">
        <f t="shared" si="5"/>
        <v>0</v>
      </c>
      <c r="H47" s="288">
        <f t="shared" si="6"/>
        <v>0</v>
      </c>
    </row>
    <row r="48" spans="1:8">
      <c r="A48" s="285">
        <f t="shared" si="7"/>
        <v>27</v>
      </c>
      <c r="B48" s="289">
        <f t="shared" si="2"/>
        <v>45171</v>
      </c>
      <c r="C48" s="288">
        <f t="shared" si="0"/>
        <v>0</v>
      </c>
      <c r="D48" s="288">
        <f t="shared" si="1"/>
        <v>0</v>
      </c>
      <c r="E48" s="288">
        <f t="shared" si="3"/>
        <v>0</v>
      </c>
      <c r="F48" s="288">
        <f t="shared" si="4"/>
        <v>0</v>
      </c>
      <c r="G48" s="288">
        <f t="shared" si="5"/>
        <v>0</v>
      </c>
      <c r="H48" s="288">
        <f t="shared" si="6"/>
        <v>0</v>
      </c>
    </row>
    <row r="49" spans="1:8">
      <c r="A49" s="285">
        <f t="shared" si="7"/>
        <v>28</v>
      </c>
      <c r="B49" s="289">
        <f t="shared" si="2"/>
        <v>45201</v>
      </c>
      <c r="C49" s="288">
        <f t="shared" si="0"/>
        <v>0</v>
      </c>
      <c r="D49" s="288">
        <f t="shared" si="1"/>
        <v>0</v>
      </c>
      <c r="E49" s="288">
        <f t="shared" si="3"/>
        <v>0</v>
      </c>
      <c r="F49" s="288">
        <f t="shared" si="4"/>
        <v>0</v>
      </c>
      <c r="G49" s="288">
        <f t="shared" si="5"/>
        <v>0</v>
      </c>
      <c r="H49" s="288">
        <f t="shared" si="6"/>
        <v>0</v>
      </c>
    </row>
    <row r="50" spans="1:8">
      <c r="A50" s="285">
        <f t="shared" si="7"/>
        <v>29</v>
      </c>
      <c r="B50" s="289">
        <f t="shared" si="2"/>
        <v>45232</v>
      </c>
      <c r="C50" s="288">
        <f t="shared" si="0"/>
        <v>0</v>
      </c>
      <c r="D50" s="288">
        <f t="shared" si="1"/>
        <v>0</v>
      </c>
      <c r="E50" s="288">
        <f t="shared" si="3"/>
        <v>0</v>
      </c>
      <c r="F50" s="288">
        <f t="shared" si="4"/>
        <v>0</v>
      </c>
      <c r="G50" s="288">
        <f t="shared" si="5"/>
        <v>0</v>
      </c>
      <c r="H50" s="288">
        <f t="shared" si="6"/>
        <v>0</v>
      </c>
    </row>
    <row r="51" spans="1:8">
      <c r="A51" s="285">
        <f t="shared" si="7"/>
        <v>30</v>
      </c>
      <c r="B51" s="289">
        <f t="shared" si="2"/>
        <v>45262</v>
      </c>
      <c r="C51" s="288">
        <f t="shared" si="0"/>
        <v>0</v>
      </c>
      <c r="D51" s="288">
        <f t="shared" si="1"/>
        <v>0</v>
      </c>
      <c r="E51" s="288">
        <f t="shared" si="3"/>
        <v>0</v>
      </c>
      <c r="F51" s="288">
        <f t="shared" si="4"/>
        <v>0</v>
      </c>
      <c r="G51" s="288">
        <f t="shared" si="5"/>
        <v>0</v>
      </c>
      <c r="H51" s="288">
        <f t="shared" si="6"/>
        <v>0</v>
      </c>
    </row>
    <row r="52" spans="1:8">
      <c r="A52" s="285">
        <f t="shared" si="7"/>
        <v>31</v>
      </c>
      <c r="B52" s="289">
        <f t="shared" si="2"/>
        <v>45293</v>
      </c>
      <c r="C52" s="288">
        <f t="shared" si="0"/>
        <v>0</v>
      </c>
      <c r="D52" s="288">
        <f t="shared" si="1"/>
        <v>0</v>
      </c>
      <c r="E52" s="288">
        <f t="shared" si="3"/>
        <v>0</v>
      </c>
      <c r="F52" s="288">
        <f t="shared" si="4"/>
        <v>0</v>
      </c>
      <c r="G52" s="288">
        <f t="shared" si="5"/>
        <v>0</v>
      </c>
      <c r="H52" s="288">
        <f t="shared" si="6"/>
        <v>0</v>
      </c>
    </row>
    <row r="53" spans="1:8">
      <c r="A53" s="285">
        <f t="shared" si="7"/>
        <v>32</v>
      </c>
      <c r="B53" s="289">
        <f t="shared" si="2"/>
        <v>45324</v>
      </c>
      <c r="C53" s="288">
        <f t="shared" si="0"/>
        <v>0</v>
      </c>
      <c r="D53" s="288">
        <f t="shared" si="1"/>
        <v>0</v>
      </c>
      <c r="E53" s="288">
        <f t="shared" si="3"/>
        <v>0</v>
      </c>
      <c r="F53" s="288">
        <f t="shared" si="4"/>
        <v>0</v>
      </c>
      <c r="G53" s="288">
        <f t="shared" si="5"/>
        <v>0</v>
      </c>
      <c r="H53" s="288">
        <f t="shared" si="6"/>
        <v>0</v>
      </c>
    </row>
    <row r="54" spans="1:8">
      <c r="A54" s="285">
        <f t="shared" si="7"/>
        <v>33</v>
      </c>
      <c r="B54" s="289">
        <f t="shared" si="2"/>
        <v>45353</v>
      </c>
      <c r="C54" s="288">
        <f t="shared" si="0"/>
        <v>0</v>
      </c>
      <c r="D54" s="288">
        <f t="shared" si="1"/>
        <v>0</v>
      </c>
      <c r="E54" s="288">
        <f t="shared" si="3"/>
        <v>0</v>
      </c>
      <c r="F54" s="288">
        <f t="shared" si="4"/>
        <v>0</v>
      </c>
      <c r="G54" s="288">
        <f t="shared" si="5"/>
        <v>0</v>
      </c>
      <c r="H54" s="288">
        <f t="shared" si="6"/>
        <v>0</v>
      </c>
    </row>
    <row r="55" spans="1:8">
      <c r="A55" s="285">
        <f t="shared" si="7"/>
        <v>34</v>
      </c>
      <c r="B55" s="289">
        <f t="shared" si="2"/>
        <v>45384</v>
      </c>
      <c r="C55" s="288">
        <f t="shared" si="0"/>
        <v>0</v>
      </c>
      <c r="D55" s="288">
        <f t="shared" si="1"/>
        <v>0</v>
      </c>
      <c r="E55" s="288">
        <f t="shared" si="3"/>
        <v>0</v>
      </c>
      <c r="F55" s="288">
        <f t="shared" si="4"/>
        <v>0</v>
      </c>
      <c r="G55" s="288">
        <f t="shared" si="5"/>
        <v>0</v>
      </c>
      <c r="H55" s="288">
        <f t="shared" si="6"/>
        <v>0</v>
      </c>
    </row>
    <row r="56" spans="1:8">
      <c r="A56" s="285">
        <f t="shared" si="7"/>
        <v>35</v>
      </c>
      <c r="B56" s="289">
        <f t="shared" si="2"/>
        <v>45414</v>
      </c>
      <c r="C56" s="288">
        <f t="shared" si="0"/>
        <v>0</v>
      </c>
      <c r="D56" s="288">
        <f t="shared" si="1"/>
        <v>0</v>
      </c>
      <c r="E56" s="288">
        <f t="shared" si="3"/>
        <v>0</v>
      </c>
      <c r="F56" s="288">
        <f t="shared" si="4"/>
        <v>0</v>
      </c>
      <c r="G56" s="288">
        <f t="shared" si="5"/>
        <v>0</v>
      </c>
      <c r="H56" s="288">
        <f t="shared" si="6"/>
        <v>0</v>
      </c>
    </row>
    <row r="57" spans="1:8">
      <c r="A57" s="285">
        <f t="shared" si="7"/>
        <v>36</v>
      </c>
      <c r="B57" s="289">
        <f t="shared" si="2"/>
        <v>45445</v>
      </c>
      <c r="C57" s="288">
        <f t="shared" si="0"/>
        <v>0</v>
      </c>
      <c r="D57" s="288">
        <f t="shared" si="1"/>
        <v>0</v>
      </c>
      <c r="E57" s="288">
        <f t="shared" si="3"/>
        <v>0</v>
      </c>
      <c r="F57" s="288">
        <f t="shared" si="4"/>
        <v>0</v>
      </c>
      <c r="G57" s="288">
        <f t="shared" si="5"/>
        <v>0</v>
      </c>
      <c r="H57" s="288">
        <f t="shared" si="6"/>
        <v>0</v>
      </c>
    </row>
    <row r="58" spans="1:8">
      <c r="A58" s="285">
        <f t="shared" si="7"/>
        <v>37</v>
      </c>
      <c r="B58" s="289">
        <f t="shared" si="2"/>
        <v>45475</v>
      </c>
      <c r="C58" s="288">
        <f>IF(A58&lt;$D$5, $H$5,IF(A58=$D$5,F57+D58,""))</f>
        <v>0</v>
      </c>
      <c r="D58" s="290">
        <f>IF(A58="","",ROUNDDOWN(F57*$H$4,2))</f>
        <v>0</v>
      </c>
      <c r="E58" s="288">
        <f t="shared" si="3"/>
        <v>0</v>
      </c>
      <c r="F58" s="288">
        <f t="shared" si="4"/>
        <v>0</v>
      </c>
      <c r="G58" s="288">
        <f t="shared" si="5"/>
        <v>0</v>
      </c>
      <c r="H58" s="288">
        <f t="shared" si="6"/>
        <v>0</v>
      </c>
    </row>
    <row r="59" spans="1:8">
      <c r="A59" s="285">
        <f t="shared" si="7"/>
        <v>38</v>
      </c>
      <c r="B59" s="289">
        <f t="shared" si="2"/>
        <v>45506</v>
      </c>
      <c r="C59" s="288">
        <f t="shared" si="0"/>
        <v>0</v>
      </c>
      <c r="D59" s="288">
        <f t="shared" si="1"/>
        <v>0</v>
      </c>
      <c r="E59" s="288">
        <f t="shared" si="3"/>
        <v>0</v>
      </c>
      <c r="F59" s="288">
        <f t="shared" si="4"/>
        <v>0</v>
      </c>
      <c r="G59" s="288">
        <f t="shared" si="5"/>
        <v>0</v>
      </c>
      <c r="H59" s="288">
        <f t="shared" si="6"/>
        <v>0</v>
      </c>
    </row>
    <row r="60" spans="1:8">
      <c r="A60" s="285">
        <f t="shared" si="7"/>
        <v>39</v>
      </c>
      <c r="B60" s="289">
        <f t="shared" si="2"/>
        <v>45537</v>
      </c>
      <c r="C60" s="288">
        <f t="shared" si="0"/>
        <v>0</v>
      </c>
      <c r="D60" s="288">
        <f t="shared" si="1"/>
        <v>0</v>
      </c>
      <c r="E60" s="288">
        <f t="shared" si="3"/>
        <v>0</v>
      </c>
      <c r="F60" s="288">
        <f t="shared" si="4"/>
        <v>0</v>
      </c>
      <c r="G60" s="288">
        <f t="shared" si="5"/>
        <v>0</v>
      </c>
      <c r="H60" s="288">
        <f t="shared" si="6"/>
        <v>0</v>
      </c>
    </row>
    <row r="61" spans="1:8">
      <c r="A61" s="285">
        <f t="shared" si="7"/>
        <v>40</v>
      </c>
      <c r="B61" s="289">
        <f t="shared" si="2"/>
        <v>45567</v>
      </c>
      <c r="C61" s="288">
        <f t="shared" si="0"/>
        <v>0</v>
      </c>
      <c r="D61" s="288">
        <f t="shared" si="1"/>
        <v>0</v>
      </c>
      <c r="E61" s="288">
        <f t="shared" si="3"/>
        <v>0</v>
      </c>
      <c r="F61" s="288">
        <f t="shared" si="4"/>
        <v>0</v>
      </c>
      <c r="G61" s="288">
        <f t="shared" si="5"/>
        <v>0</v>
      </c>
      <c r="H61" s="288">
        <f t="shared" si="6"/>
        <v>0</v>
      </c>
    </row>
    <row r="62" spans="1:8">
      <c r="A62" s="285">
        <f t="shared" si="7"/>
        <v>41</v>
      </c>
      <c r="B62" s="289">
        <f t="shared" si="2"/>
        <v>45598</v>
      </c>
      <c r="C62" s="288">
        <f t="shared" si="0"/>
        <v>0</v>
      </c>
      <c r="D62" s="288">
        <f t="shared" si="1"/>
        <v>0</v>
      </c>
      <c r="E62" s="288">
        <f t="shared" si="3"/>
        <v>0</v>
      </c>
      <c r="F62" s="288">
        <f t="shared" si="4"/>
        <v>0</v>
      </c>
      <c r="G62" s="288">
        <f t="shared" si="5"/>
        <v>0</v>
      </c>
      <c r="H62" s="288">
        <f t="shared" si="6"/>
        <v>0</v>
      </c>
    </row>
    <row r="63" spans="1:8">
      <c r="A63" s="285">
        <f t="shared" si="7"/>
        <v>42</v>
      </c>
      <c r="B63" s="289">
        <f t="shared" si="2"/>
        <v>45628</v>
      </c>
      <c r="C63" s="288">
        <f t="shared" si="0"/>
        <v>0</v>
      </c>
      <c r="D63" s="288">
        <f t="shared" si="1"/>
        <v>0</v>
      </c>
      <c r="E63" s="288">
        <f t="shared" si="3"/>
        <v>0</v>
      </c>
      <c r="F63" s="288">
        <f t="shared" si="4"/>
        <v>0</v>
      </c>
      <c r="G63" s="288">
        <f t="shared" si="5"/>
        <v>0</v>
      </c>
      <c r="H63" s="288">
        <f t="shared" si="6"/>
        <v>0</v>
      </c>
    </row>
    <row r="64" spans="1:8">
      <c r="A64" s="285">
        <f t="shared" si="7"/>
        <v>43</v>
      </c>
      <c r="B64" s="289">
        <f t="shared" si="2"/>
        <v>45659</v>
      </c>
      <c r="C64" s="288">
        <f t="shared" si="0"/>
        <v>0</v>
      </c>
      <c r="D64" s="288">
        <f t="shared" si="1"/>
        <v>0</v>
      </c>
      <c r="E64" s="288">
        <f t="shared" si="3"/>
        <v>0</v>
      </c>
      <c r="F64" s="288">
        <f t="shared" si="4"/>
        <v>0</v>
      </c>
      <c r="G64" s="288">
        <f t="shared" si="5"/>
        <v>0</v>
      </c>
      <c r="H64" s="288">
        <f t="shared" si="6"/>
        <v>0</v>
      </c>
    </row>
    <row r="65" spans="1:8">
      <c r="A65" s="285">
        <f t="shared" si="7"/>
        <v>44</v>
      </c>
      <c r="B65" s="289">
        <f t="shared" si="2"/>
        <v>45690</v>
      </c>
      <c r="C65" s="288">
        <f t="shared" si="0"/>
        <v>0</v>
      </c>
      <c r="D65" s="288">
        <f t="shared" si="1"/>
        <v>0</v>
      </c>
      <c r="E65" s="288">
        <f t="shared" si="3"/>
        <v>0</v>
      </c>
      <c r="F65" s="288">
        <f t="shared" si="4"/>
        <v>0</v>
      </c>
      <c r="G65" s="288">
        <f t="shared" si="5"/>
        <v>0</v>
      </c>
      <c r="H65" s="288">
        <f t="shared" si="6"/>
        <v>0</v>
      </c>
    </row>
    <row r="66" spans="1:8">
      <c r="A66" s="285">
        <f t="shared" si="7"/>
        <v>45</v>
      </c>
      <c r="B66" s="289">
        <f t="shared" si="2"/>
        <v>45718</v>
      </c>
      <c r="C66" s="288">
        <f t="shared" si="0"/>
        <v>0</v>
      </c>
      <c r="D66" s="288">
        <f t="shared" si="1"/>
        <v>0</v>
      </c>
      <c r="E66" s="288">
        <f t="shared" si="3"/>
        <v>0</v>
      </c>
      <c r="F66" s="288">
        <f t="shared" si="4"/>
        <v>0</v>
      </c>
      <c r="G66" s="288">
        <f t="shared" si="5"/>
        <v>0</v>
      </c>
      <c r="H66" s="288">
        <f t="shared" si="6"/>
        <v>0</v>
      </c>
    </row>
    <row r="67" spans="1:8">
      <c r="A67" s="285">
        <f t="shared" si="7"/>
        <v>46</v>
      </c>
      <c r="B67" s="289">
        <f t="shared" si="2"/>
        <v>45749</v>
      </c>
      <c r="C67" s="288">
        <f t="shared" si="0"/>
        <v>0</v>
      </c>
      <c r="D67" s="288">
        <f t="shared" si="1"/>
        <v>0</v>
      </c>
      <c r="E67" s="288">
        <f t="shared" si="3"/>
        <v>0</v>
      </c>
      <c r="F67" s="288">
        <f t="shared" si="4"/>
        <v>0</v>
      </c>
      <c r="G67" s="288">
        <f t="shared" si="5"/>
        <v>0</v>
      </c>
      <c r="H67" s="288">
        <f t="shared" si="6"/>
        <v>0</v>
      </c>
    </row>
    <row r="68" spans="1:8">
      <c r="A68" s="285">
        <f t="shared" si="7"/>
        <v>47</v>
      </c>
      <c r="B68" s="289">
        <f t="shared" si="2"/>
        <v>45779</v>
      </c>
      <c r="C68" s="288">
        <f t="shared" si="0"/>
        <v>0</v>
      </c>
      <c r="D68" s="288">
        <f t="shared" si="1"/>
        <v>0</v>
      </c>
      <c r="E68" s="288">
        <f t="shared" si="3"/>
        <v>0</v>
      </c>
      <c r="F68" s="288">
        <f t="shared" si="4"/>
        <v>0</v>
      </c>
      <c r="G68" s="288">
        <f t="shared" si="5"/>
        <v>0</v>
      </c>
      <c r="H68" s="288">
        <f t="shared" si="6"/>
        <v>0</v>
      </c>
    </row>
    <row r="69" spans="1:8">
      <c r="A69" s="285">
        <f t="shared" si="7"/>
        <v>48</v>
      </c>
      <c r="B69" s="289">
        <f t="shared" si="2"/>
        <v>45810</v>
      </c>
      <c r="C69" s="288">
        <f t="shared" si="0"/>
        <v>0</v>
      </c>
      <c r="D69" s="288">
        <f t="shared" si="1"/>
        <v>0</v>
      </c>
      <c r="E69" s="288">
        <f t="shared" si="3"/>
        <v>0</v>
      </c>
      <c r="F69" s="288">
        <f t="shared" si="4"/>
        <v>0</v>
      </c>
      <c r="G69" s="288">
        <f t="shared" si="5"/>
        <v>0</v>
      </c>
      <c r="H69" s="288">
        <f t="shared" si="6"/>
        <v>0</v>
      </c>
    </row>
    <row r="70" spans="1:8">
      <c r="A70" s="285">
        <f t="shared" si="7"/>
        <v>49</v>
      </c>
      <c r="B70" s="289">
        <f t="shared" si="2"/>
        <v>45840</v>
      </c>
      <c r="C70" s="288">
        <f t="shared" si="0"/>
        <v>0</v>
      </c>
      <c r="D70" s="288">
        <f t="shared" si="1"/>
        <v>0</v>
      </c>
      <c r="E70" s="288">
        <f t="shared" si="3"/>
        <v>0</v>
      </c>
      <c r="F70" s="288">
        <f t="shared" si="4"/>
        <v>0</v>
      </c>
      <c r="G70" s="288">
        <f t="shared" si="5"/>
        <v>0</v>
      </c>
      <c r="H70" s="288">
        <f t="shared" si="6"/>
        <v>0</v>
      </c>
    </row>
    <row r="71" spans="1:8">
      <c r="A71" s="285">
        <f t="shared" si="7"/>
        <v>50</v>
      </c>
      <c r="B71" s="289">
        <f t="shared" si="2"/>
        <v>45871</v>
      </c>
      <c r="C71" s="288">
        <f t="shared" si="0"/>
        <v>0</v>
      </c>
      <c r="D71" s="288">
        <f t="shared" si="1"/>
        <v>0</v>
      </c>
      <c r="E71" s="288">
        <f t="shared" si="3"/>
        <v>0</v>
      </c>
      <c r="F71" s="288">
        <f t="shared" si="4"/>
        <v>0</v>
      </c>
      <c r="G71" s="288">
        <f t="shared" si="5"/>
        <v>0</v>
      </c>
      <c r="H71" s="288">
        <f t="shared" si="6"/>
        <v>0</v>
      </c>
    </row>
    <row r="72" spans="1:8">
      <c r="A72" s="285">
        <f t="shared" si="7"/>
        <v>51</v>
      </c>
      <c r="B72" s="289">
        <f t="shared" si="2"/>
        <v>45902</v>
      </c>
      <c r="C72" s="288">
        <f t="shared" si="0"/>
        <v>0</v>
      </c>
      <c r="D72" s="288">
        <f t="shared" si="1"/>
        <v>0</v>
      </c>
      <c r="E72" s="288">
        <f t="shared" si="3"/>
        <v>0</v>
      </c>
      <c r="F72" s="288">
        <f t="shared" si="4"/>
        <v>0</v>
      </c>
      <c r="G72" s="288">
        <f t="shared" si="5"/>
        <v>0</v>
      </c>
      <c r="H72" s="288">
        <f t="shared" si="6"/>
        <v>0</v>
      </c>
    </row>
    <row r="73" spans="1:8">
      <c r="A73" s="285">
        <f t="shared" si="7"/>
        <v>52</v>
      </c>
      <c r="B73" s="289">
        <f t="shared" si="2"/>
        <v>45932</v>
      </c>
      <c r="C73" s="288">
        <f t="shared" si="0"/>
        <v>0</v>
      </c>
      <c r="D73" s="288">
        <f t="shared" si="1"/>
        <v>0</v>
      </c>
      <c r="E73" s="288">
        <f t="shared" si="3"/>
        <v>0</v>
      </c>
      <c r="F73" s="288">
        <f t="shared" si="4"/>
        <v>0</v>
      </c>
      <c r="G73" s="288">
        <f t="shared" si="5"/>
        <v>0</v>
      </c>
      <c r="H73" s="288">
        <f t="shared" si="6"/>
        <v>0</v>
      </c>
    </row>
    <row r="74" spans="1:8">
      <c r="A74" s="285">
        <f t="shared" si="7"/>
        <v>53</v>
      </c>
      <c r="B74" s="289">
        <f t="shared" si="2"/>
        <v>45963</v>
      </c>
      <c r="C74" s="288">
        <f t="shared" si="0"/>
        <v>0</v>
      </c>
      <c r="D74" s="288">
        <f t="shared" si="1"/>
        <v>0</v>
      </c>
      <c r="E74" s="288">
        <f t="shared" si="3"/>
        <v>0</v>
      </c>
      <c r="F74" s="288">
        <f t="shared" si="4"/>
        <v>0</v>
      </c>
      <c r="G74" s="288">
        <f t="shared" si="5"/>
        <v>0</v>
      </c>
      <c r="H74" s="288">
        <f t="shared" si="6"/>
        <v>0</v>
      </c>
    </row>
    <row r="75" spans="1:8">
      <c r="A75" s="285">
        <f t="shared" si="7"/>
        <v>54</v>
      </c>
      <c r="B75" s="289">
        <f t="shared" si="2"/>
        <v>45993</v>
      </c>
      <c r="C75" s="288">
        <f t="shared" si="0"/>
        <v>0</v>
      </c>
      <c r="D75" s="288">
        <f t="shared" si="1"/>
        <v>0</v>
      </c>
      <c r="E75" s="288">
        <f t="shared" si="3"/>
        <v>0</v>
      </c>
      <c r="F75" s="288">
        <f t="shared" si="4"/>
        <v>0</v>
      </c>
      <c r="G75" s="288">
        <f t="shared" si="5"/>
        <v>0</v>
      </c>
      <c r="H75" s="288">
        <f t="shared" si="6"/>
        <v>0</v>
      </c>
    </row>
    <row r="76" spans="1:8">
      <c r="A76" s="285">
        <f t="shared" si="7"/>
        <v>55</v>
      </c>
      <c r="B76" s="289">
        <f t="shared" si="2"/>
        <v>46024</v>
      </c>
      <c r="C76" s="288">
        <f t="shared" si="0"/>
        <v>0</v>
      </c>
      <c r="D76" s="288">
        <f t="shared" si="1"/>
        <v>0</v>
      </c>
      <c r="E76" s="288">
        <f t="shared" si="3"/>
        <v>0</v>
      </c>
      <c r="F76" s="288">
        <f t="shared" si="4"/>
        <v>0</v>
      </c>
      <c r="G76" s="288">
        <f t="shared" si="5"/>
        <v>0</v>
      </c>
      <c r="H76" s="288">
        <f t="shared" si="6"/>
        <v>0</v>
      </c>
    </row>
    <row r="77" spans="1:8">
      <c r="A77" s="285">
        <f t="shared" si="7"/>
        <v>56</v>
      </c>
      <c r="B77" s="289">
        <f t="shared" si="2"/>
        <v>46055</v>
      </c>
      <c r="C77" s="288">
        <f t="shared" si="0"/>
        <v>0</v>
      </c>
      <c r="D77" s="288">
        <f t="shared" si="1"/>
        <v>0</v>
      </c>
      <c r="E77" s="288">
        <f t="shared" si="3"/>
        <v>0</v>
      </c>
      <c r="F77" s="288">
        <f t="shared" si="4"/>
        <v>0</v>
      </c>
      <c r="G77" s="288">
        <f t="shared" si="5"/>
        <v>0</v>
      </c>
      <c r="H77" s="288">
        <f t="shared" si="6"/>
        <v>0</v>
      </c>
    </row>
    <row r="78" spans="1:8">
      <c r="A78" s="285">
        <f t="shared" si="7"/>
        <v>57</v>
      </c>
      <c r="B78" s="289">
        <f t="shared" si="2"/>
        <v>46083</v>
      </c>
      <c r="C78" s="288">
        <f t="shared" si="0"/>
        <v>0</v>
      </c>
      <c r="D78" s="288">
        <f t="shared" si="1"/>
        <v>0</v>
      </c>
      <c r="E78" s="288">
        <f t="shared" si="3"/>
        <v>0</v>
      </c>
      <c r="F78" s="288">
        <f t="shared" si="4"/>
        <v>0</v>
      </c>
      <c r="G78" s="288">
        <f t="shared" si="5"/>
        <v>0</v>
      </c>
      <c r="H78" s="288">
        <f t="shared" si="6"/>
        <v>0</v>
      </c>
    </row>
    <row r="79" spans="1:8">
      <c r="A79" s="285">
        <f t="shared" si="7"/>
        <v>58</v>
      </c>
      <c r="B79" s="289">
        <f t="shared" si="2"/>
        <v>46114</v>
      </c>
      <c r="C79" s="288">
        <f t="shared" si="0"/>
        <v>0</v>
      </c>
      <c r="D79" s="288">
        <f t="shared" si="1"/>
        <v>0</v>
      </c>
      <c r="E79" s="288">
        <f t="shared" si="3"/>
        <v>0</v>
      </c>
      <c r="F79" s="288">
        <f t="shared" si="4"/>
        <v>0</v>
      </c>
      <c r="G79" s="288">
        <f t="shared" si="5"/>
        <v>0</v>
      </c>
      <c r="H79" s="288">
        <f t="shared" si="6"/>
        <v>0</v>
      </c>
    </row>
    <row r="80" spans="1:8">
      <c r="A80" s="285">
        <f t="shared" si="7"/>
        <v>59</v>
      </c>
      <c r="B80" s="289">
        <f t="shared" si="2"/>
        <v>46144</v>
      </c>
      <c r="C80" s="288">
        <f t="shared" si="0"/>
        <v>0</v>
      </c>
      <c r="D80" s="288">
        <f t="shared" si="1"/>
        <v>0</v>
      </c>
      <c r="E80" s="288">
        <f t="shared" si="3"/>
        <v>0</v>
      </c>
      <c r="F80" s="288">
        <f t="shared" si="4"/>
        <v>0</v>
      </c>
      <c r="G80" s="288">
        <f t="shared" si="5"/>
        <v>0</v>
      </c>
      <c r="H80" s="288">
        <f t="shared" si="6"/>
        <v>0</v>
      </c>
    </row>
    <row r="81" spans="1:8">
      <c r="A81" s="285">
        <f t="shared" si="7"/>
        <v>60</v>
      </c>
      <c r="B81" s="289">
        <f t="shared" si="2"/>
        <v>46175</v>
      </c>
      <c r="C81" s="288">
        <f t="shared" si="0"/>
        <v>0</v>
      </c>
      <c r="D81" s="288">
        <f t="shared" si="1"/>
        <v>0</v>
      </c>
      <c r="E81" s="288">
        <f t="shared" si="3"/>
        <v>0</v>
      </c>
      <c r="F81" s="288">
        <f t="shared" si="4"/>
        <v>0</v>
      </c>
      <c r="G81" s="288">
        <f t="shared" si="5"/>
        <v>0</v>
      </c>
      <c r="H81" s="288">
        <f t="shared" si="6"/>
        <v>0</v>
      </c>
    </row>
    <row r="82" spans="1:8">
      <c r="A82" s="285" t="str">
        <f t="shared" si="7"/>
        <v/>
      </c>
      <c r="B82" s="289" t="str">
        <f t="shared" si="2"/>
        <v/>
      </c>
      <c r="C82" s="288" t="str">
        <f t="shared" si="0"/>
        <v/>
      </c>
      <c r="D82" s="288" t="str">
        <f t="shared" si="1"/>
        <v/>
      </c>
      <c r="E82" s="288" t="str">
        <f t="shared" si="3"/>
        <v/>
      </c>
      <c r="F82" s="288" t="str">
        <f t="shared" si="4"/>
        <v/>
      </c>
      <c r="G82" s="288" t="str">
        <f t="shared" si="5"/>
        <v/>
      </c>
      <c r="H82" s="288" t="str">
        <f t="shared" si="6"/>
        <v/>
      </c>
    </row>
    <row r="83" spans="1:8">
      <c r="A83" s="285" t="str">
        <f t="shared" si="7"/>
        <v/>
      </c>
      <c r="B83" s="289" t="str">
        <f t="shared" si="2"/>
        <v/>
      </c>
      <c r="C83" s="288" t="str">
        <f t="shared" si="0"/>
        <v/>
      </c>
      <c r="D83" s="288" t="str">
        <f t="shared" si="1"/>
        <v/>
      </c>
      <c r="E83" s="288" t="str">
        <f t="shared" si="3"/>
        <v/>
      </c>
      <c r="F83" s="288" t="str">
        <f t="shared" si="4"/>
        <v/>
      </c>
      <c r="G83" s="288" t="str">
        <f t="shared" si="5"/>
        <v/>
      </c>
      <c r="H83" s="288" t="str">
        <f t="shared" si="6"/>
        <v/>
      </c>
    </row>
    <row r="84" spans="1:8">
      <c r="A84" s="285" t="str">
        <f t="shared" si="7"/>
        <v/>
      </c>
      <c r="B84" s="289" t="str">
        <f t="shared" si="2"/>
        <v/>
      </c>
      <c r="C84" s="288" t="str">
        <f t="shared" si="0"/>
        <v/>
      </c>
      <c r="D84" s="288" t="str">
        <f t="shared" si="1"/>
        <v/>
      </c>
      <c r="E84" s="288" t="str">
        <f t="shared" si="3"/>
        <v/>
      </c>
      <c r="F84" s="288" t="str">
        <f t="shared" si="4"/>
        <v/>
      </c>
      <c r="G84" s="288" t="str">
        <f t="shared" si="5"/>
        <v/>
      </c>
      <c r="H84" s="288" t="str">
        <f t="shared" si="6"/>
        <v/>
      </c>
    </row>
    <row r="85" spans="1:8">
      <c r="A85" s="285" t="str">
        <f t="shared" si="7"/>
        <v/>
      </c>
      <c r="B85" s="289" t="str">
        <f t="shared" si="2"/>
        <v/>
      </c>
      <c r="C85" s="288" t="str">
        <f t="shared" si="0"/>
        <v/>
      </c>
      <c r="D85" s="288" t="str">
        <f t="shared" si="1"/>
        <v/>
      </c>
      <c r="E85" s="288" t="str">
        <f t="shared" si="3"/>
        <v/>
      </c>
      <c r="F85" s="288" t="str">
        <f t="shared" si="4"/>
        <v/>
      </c>
      <c r="G85" s="288" t="str">
        <f t="shared" si="5"/>
        <v/>
      </c>
      <c r="H85" s="288" t="str">
        <f t="shared" si="6"/>
        <v/>
      </c>
    </row>
    <row r="86" spans="1:8">
      <c r="A86" s="285" t="str">
        <f t="shared" si="7"/>
        <v/>
      </c>
      <c r="B86" s="289" t="str">
        <f t="shared" si="2"/>
        <v/>
      </c>
      <c r="C86" s="288" t="str">
        <f t="shared" si="0"/>
        <v/>
      </c>
      <c r="D86" s="288" t="str">
        <f t="shared" si="1"/>
        <v/>
      </c>
      <c r="E86" s="288" t="str">
        <f t="shared" si="3"/>
        <v/>
      </c>
      <c r="F86" s="288" t="str">
        <f t="shared" si="4"/>
        <v/>
      </c>
      <c r="G86" s="288" t="str">
        <f t="shared" si="5"/>
        <v/>
      </c>
      <c r="H86" s="288" t="str">
        <f t="shared" si="6"/>
        <v/>
      </c>
    </row>
    <row r="87" spans="1:8">
      <c r="A87" s="285" t="str">
        <f t="shared" si="7"/>
        <v/>
      </c>
      <c r="B87" s="289" t="str">
        <f t="shared" si="2"/>
        <v/>
      </c>
      <c r="C87" s="288" t="str">
        <f t="shared" ref="C87:C150" si="8">IF(A87&lt;$D$5, $H$5,IF(A87=$D$5,F86+D87,""))</f>
        <v/>
      </c>
      <c r="D87" s="288" t="str">
        <f t="shared" ref="D87:D150" si="9">IF(A87="","",ROUNDDOWN(F86*$H$4,2))</f>
        <v/>
      </c>
      <c r="E87" s="288" t="str">
        <f t="shared" si="3"/>
        <v/>
      </c>
      <c r="F87" s="288" t="str">
        <f t="shared" si="4"/>
        <v/>
      </c>
      <c r="G87" s="288" t="str">
        <f t="shared" si="5"/>
        <v/>
      </c>
      <c r="H87" s="288" t="str">
        <f t="shared" si="6"/>
        <v/>
      </c>
    </row>
    <row r="88" spans="1:8">
      <c r="A88" s="285" t="str">
        <f t="shared" si="7"/>
        <v/>
      </c>
      <c r="B88" s="289" t="str">
        <f t="shared" ref="B88:B151" si="10">IF(A88="","",DATE(YEAR(B87),MONTH(B87)+1,DAY(B87)))</f>
        <v/>
      </c>
      <c r="C88" s="288" t="str">
        <f t="shared" si="8"/>
        <v/>
      </c>
      <c r="D88" s="288" t="str">
        <f t="shared" si="9"/>
        <v/>
      </c>
      <c r="E88" s="288" t="str">
        <f t="shared" ref="E88:E151" si="11">IF(A88="","",C88-D88)</f>
        <v/>
      </c>
      <c r="F88" s="288" t="str">
        <f t="shared" ref="F88:F151" si="12">IF(A88="","",F87-E88)</f>
        <v/>
      </c>
      <c r="G88" s="288" t="str">
        <f t="shared" ref="G88:G151" si="13">IF(A88="","",D88+G87)</f>
        <v/>
      </c>
      <c r="H88" s="288" t="str">
        <f t="shared" ref="H88:H151" si="14">IF(A88="","",E88+H87)</f>
        <v/>
      </c>
    </row>
    <row r="89" spans="1:8">
      <c r="A89" s="285" t="str">
        <f t="shared" ref="A89:A152" si="15">IF(A88&gt;=$D$5,"",A88+1)</f>
        <v/>
      </c>
      <c r="B89" s="289" t="str">
        <f t="shared" si="10"/>
        <v/>
      </c>
      <c r="C89" s="288" t="str">
        <f t="shared" si="8"/>
        <v/>
      </c>
      <c r="D89" s="288" t="str">
        <f t="shared" si="9"/>
        <v/>
      </c>
      <c r="E89" s="288" t="str">
        <f t="shared" si="11"/>
        <v/>
      </c>
      <c r="F89" s="288" t="str">
        <f t="shared" si="12"/>
        <v/>
      </c>
      <c r="G89" s="288" t="str">
        <f t="shared" si="13"/>
        <v/>
      </c>
      <c r="H89" s="288" t="str">
        <f t="shared" si="14"/>
        <v/>
      </c>
    </row>
    <row r="90" spans="1:8">
      <c r="A90" s="285" t="str">
        <f t="shared" si="15"/>
        <v/>
      </c>
      <c r="B90" s="289" t="str">
        <f t="shared" si="10"/>
        <v/>
      </c>
      <c r="C90" s="288" t="str">
        <f t="shared" si="8"/>
        <v/>
      </c>
      <c r="D90" s="288" t="str">
        <f t="shared" si="9"/>
        <v/>
      </c>
      <c r="E90" s="288" t="str">
        <f t="shared" si="11"/>
        <v/>
      </c>
      <c r="F90" s="288" t="str">
        <f t="shared" si="12"/>
        <v/>
      </c>
      <c r="G90" s="288" t="str">
        <f t="shared" si="13"/>
        <v/>
      </c>
      <c r="H90" s="288" t="str">
        <f t="shared" si="14"/>
        <v/>
      </c>
    </row>
    <row r="91" spans="1:8">
      <c r="A91" s="285" t="str">
        <f t="shared" si="15"/>
        <v/>
      </c>
      <c r="B91" s="289" t="str">
        <f t="shared" si="10"/>
        <v/>
      </c>
      <c r="C91" s="288" t="str">
        <f t="shared" si="8"/>
        <v/>
      </c>
      <c r="D91" s="288" t="str">
        <f t="shared" si="9"/>
        <v/>
      </c>
      <c r="E91" s="288" t="str">
        <f t="shared" si="11"/>
        <v/>
      </c>
      <c r="F91" s="288" t="str">
        <f t="shared" si="12"/>
        <v/>
      </c>
      <c r="G91" s="288" t="str">
        <f t="shared" si="13"/>
        <v/>
      </c>
      <c r="H91" s="288" t="str">
        <f t="shared" si="14"/>
        <v/>
      </c>
    </row>
    <row r="92" spans="1:8">
      <c r="A92" s="285" t="str">
        <f t="shared" si="15"/>
        <v/>
      </c>
      <c r="B92" s="289" t="str">
        <f t="shared" si="10"/>
        <v/>
      </c>
      <c r="C92" s="288" t="str">
        <f t="shared" si="8"/>
        <v/>
      </c>
      <c r="D92" s="288" t="str">
        <f t="shared" si="9"/>
        <v/>
      </c>
      <c r="E92" s="288" t="str">
        <f t="shared" si="11"/>
        <v/>
      </c>
      <c r="F92" s="288" t="str">
        <f t="shared" si="12"/>
        <v/>
      </c>
      <c r="G92" s="288" t="str">
        <f t="shared" si="13"/>
        <v/>
      </c>
      <c r="H92" s="288" t="str">
        <f t="shared" si="14"/>
        <v/>
      </c>
    </row>
    <row r="93" spans="1:8">
      <c r="A93" s="285" t="str">
        <f t="shared" si="15"/>
        <v/>
      </c>
      <c r="B93" s="289" t="str">
        <f t="shared" si="10"/>
        <v/>
      </c>
      <c r="C93" s="288" t="str">
        <f t="shared" si="8"/>
        <v/>
      </c>
      <c r="D93" s="288" t="str">
        <f t="shared" si="9"/>
        <v/>
      </c>
      <c r="E93" s="288" t="str">
        <f t="shared" si="11"/>
        <v/>
      </c>
      <c r="F93" s="288" t="str">
        <f t="shared" si="12"/>
        <v/>
      </c>
      <c r="G93" s="288" t="str">
        <f t="shared" si="13"/>
        <v/>
      </c>
      <c r="H93" s="288" t="str">
        <f t="shared" si="14"/>
        <v/>
      </c>
    </row>
    <row r="94" spans="1:8">
      <c r="A94" s="285" t="str">
        <f t="shared" si="15"/>
        <v/>
      </c>
      <c r="B94" s="289" t="str">
        <f t="shared" si="10"/>
        <v/>
      </c>
      <c r="C94" s="288" t="str">
        <f t="shared" si="8"/>
        <v/>
      </c>
      <c r="D94" s="288" t="str">
        <f t="shared" si="9"/>
        <v/>
      </c>
      <c r="E94" s="288" t="str">
        <f t="shared" si="11"/>
        <v/>
      </c>
      <c r="F94" s="288" t="str">
        <f t="shared" si="12"/>
        <v/>
      </c>
      <c r="G94" s="288" t="str">
        <f t="shared" si="13"/>
        <v/>
      </c>
      <c r="H94" s="288" t="str">
        <f t="shared" si="14"/>
        <v/>
      </c>
    </row>
    <row r="95" spans="1:8">
      <c r="A95" s="285" t="str">
        <f t="shared" si="15"/>
        <v/>
      </c>
      <c r="B95" s="289" t="str">
        <f t="shared" si="10"/>
        <v/>
      </c>
      <c r="C95" s="288" t="str">
        <f t="shared" si="8"/>
        <v/>
      </c>
      <c r="D95" s="288" t="str">
        <f t="shared" si="9"/>
        <v/>
      </c>
      <c r="E95" s="288" t="str">
        <f t="shared" si="11"/>
        <v/>
      </c>
      <c r="F95" s="288" t="str">
        <f t="shared" si="12"/>
        <v/>
      </c>
      <c r="G95" s="288" t="str">
        <f t="shared" si="13"/>
        <v/>
      </c>
      <c r="H95" s="288" t="str">
        <f t="shared" si="14"/>
        <v/>
      </c>
    </row>
    <row r="96" spans="1:8">
      <c r="A96" s="285" t="str">
        <f t="shared" si="15"/>
        <v/>
      </c>
      <c r="B96" s="289" t="str">
        <f t="shared" si="10"/>
        <v/>
      </c>
      <c r="C96" s="288" t="str">
        <f t="shared" si="8"/>
        <v/>
      </c>
      <c r="D96" s="288" t="str">
        <f t="shared" si="9"/>
        <v/>
      </c>
      <c r="E96" s="288" t="str">
        <f t="shared" si="11"/>
        <v/>
      </c>
      <c r="F96" s="288" t="str">
        <f t="shared" si="12"/>
        <v/>
      </c>
      <c r="G96" s="288" t="str">
        <f t="shared" si="13"/>
        <v/>
      </c>
      <c r="H96" s="288" t="str">
        <f t="shared" si="14"/>
        <v/>
      </c>
    </row>
    <row r="97" spans="1:8">
      <c r="A97" s="285" t="str">
        <f t="shared" si="15"/>
        <v/>
      </c>
      <c r="B97" s="289" t="str">
        <f t="shared" si="10"/>
        <v/>
      </c>
      <c r="C97" s="288" t="str">
        <f t="shared" si="8"/>
        <v/>
      </c>
      <c r="D97" s="288" t="str">
        <f t="shared" si="9"/>
        <v/>
      </c>
      <c r="E97" s="288" t="str">
        <f t="shared" si="11"/>
        <v/>
      </c>
      <c r="F97" s="288" t="str">
        <f t="shared" si="12"/>
        <v/>
      </c>
      <c r="G97" s="288" t="str">
        <f t="shared" si="13"/>
        <v/>
      </c>
      <c r="H97" s="288" t="str">
        <f t="shared" si="14"/>
        <v/>
      </c>
    </row>
    <row r="98" spans="1:8">
      <c r="A98" s="285" t="str">
        <f t="shared" si="15"/>
        <v/>
      </c>
      <c r="B98" s="289" t="str">
        <f t="shared" si="10"/>
        <v/>
      </c>
      <c r="C98" s="288" t="str">
        <f t="shared" si="8"/>
        <v/>
      </c>
      <c r="D98" s="288" t="str">
        <f t="shared" si="9"/>
        <v/>
      </c>
      <c r="E98" s="288" t="str">
        <f t="shared" si="11"/>
        <v/>
      </c>
      <c r="F98" s="288" t="str">
        <f t="shared" si="12"/>
        <v/>
      </c>
      <c r="G98" s="288" t="str">
        <f t="shared" si="13"/>
        <v/>
      </c>
      <c r="H98" s="288" t="str">
        <f t="shared" si="14"/>
        <v/>
      </c>
    </row>
    <row r="99" spans="1:8">
      <c r="A99" s="285" t="str">
        <f t="shared" si="15"/>
        <v/>
      </c>
      <c r="B99" s="289" t="str">
        <f t="shared" si="10"/>
        <v/>
      </c>
      <c r="C99" s="288" t="str">
        <f t="shared" si="8"/>
        <v/>
      </c>
      <c r="D99" s="288" t="str">
        <f t="shared" si="9"/>
        <v/>
      </c>
      <c r="E99" s="288" t="str">
        <f t="shared" si="11"/>
        <v/>
      </c>
      <c r="F99" s="288" t="str">
        <f t="shared" si="12"/>
        <v/>
      </c>
      <c r="G99" s="288" t="str">
        <f t="shared" si="13"/>
        <v/>
      </c>
      <c r="H99" s="288" t="str">
        <f t="shared" si="14"/>
        <v/>
      </c>
    </row>
    <row r="100" spans="1:8">
      <c r="A100" s="285" t="str">
        <f t="shared" si="15"/>
        <v/>
      </c>
      <c r="B100" s="289" t="str">
        <f t="shared" si="10"/>
        <v/>
      </c>
      <c r="C100" s="288" t="str">
        <f t="shared" si="8"/>
        <v/>
      </c>
      <c r="D100" s="288" t="str">
        <f t="shared" si="9"/>
        <v/>
      </c>
      <c r="E100" s="288" t="str">
        <f t="shared" si="11"/>
        <v/>
      </c>
      <c r="F100" s="288" t="str">
        <f t="shared" si="12"/>
        <v/>
      </c>
      <c r="G100" s="288" t="str">
        <f t="shared" si="13"/>
        <v/>
      </c>
      <c r="H100" s="288" t="str">
        <f t="shared" si="14"/>
        <v/>
      </c>
    </row>
    <row r="101" spans="1:8">
      <c r="A101" s="285" t="str">
        <f t="shared" si="15"/>
        <v/>
      </c>
      <c r="B101" s="289" t="str">
        <f t="shared" si="10"/>
        <v/>
      </c>
      <c r="C101" s="288" t="str">
        <f t="shared" si="8"/>
        <v/>
      </c>
      <c r="D101" s="288" t="str">
        <f t="shared" si="9"/>
        <v/>
      </c>
      <c r="E101" s="288" t="str">
        <f t="shared" si="11"/>
        <v/>
      </c>
      <c r="F101" s="288" t="str">
        <f t="shared" si="12"/>
        <v/>
      </c>
      <c r="G101" s="288" t="str">
        <f t="shared" si="13"/>
        <v/>
      </c>
      <c r="H101" s="288" t="str">
        <f t="shared" si="14"/>
        <v/>
      </c>
    </row>
    <row r="102" spans="1:8">
      <c r="A102" s="285" t="str">
        <f t="shared" si="15"/>
        <v/>
      </c>
      <c r="B102" s="289" t="str">
        <f t="shared" si="10"/>
        <v/>
      </c>
      <c r="C102" s="288" t="str">
        <f t="shared" si="8"/>
        <v/>
      </c>
      <c r="D102" s="288" t="str">
        <f t="shared" si="9"/>
        <v/>
      </c>
      <c r="E102" s="288" t="str">
        <f t="shared" si="11"/>
        <v/>
      </c>
      <c r="F102" s="288" t="str">
        <f t="shared" si="12"/>
        <v/>
      </c>
      <c r="G102" s="288" t="str">
        <f t="shared" si="13"/>
        <v/>
      </c>
      <c r="H102" s="288" t="str">
        <f t="shared" si="14"/>
        <v/>
      </c>
    </row>
    <row r="103" spans="1:8">
      <c r="A103" s="285" t="str">
        <f t="shared" si="15"/>
        <v/>
      </c>
      <c r="B103" s="289" t="str">
        <f t="shared" si="10"/>
        <v/>
      </c>
      <c r="C103" s="288" t="str">
        <f t="shared" si="8"/>
        <v/>
      </c>
      <c r="D103" s="288" t="str">
        <f t="shared" si="9"/>
        <v/>
      </c>
      <c r="E103" s="288" t="str">
        <f t="shared" si="11"/>
        <v/>
      </c>
      <c r="F103" s="288" t="str">
        <f t="shared" si="12"/>
        <v/>
      </c>
      <c r="G103" s="288" t="str">
        <f t="shared" si="13"/>
        <v/>
      </c>
      <c r="H103" s="288" t="str">
        <f t="shared" si="14"/>
        <v/>
      </c>
    </row>
    <row r="104" spans="1:8">
      <c r="A104" s="285" t="str">
        <f t="shared" si="15"/>
        <v/>
      </c>
      <c r="B104" s="289" t="str">
        <f t="shared" si="10"/>
        <v/>
      </c>
      <c r="C104" s="288" t="str">
        <f t="shared" si="8"/>
        <v/>
      </c>
      <c r="D104" s="288" t="str">
        <f t="shared" si="9"/>
        <v/>
      </c>
      <c r="E104" s="288" t="str">
        <f t="shared" si="11"/>
        <v/>
      </c>
      <c r="F104" s="288" t="str">
        <f t="shared" si="12"/>
        <v/>
      </c>
      <c r="G104" s="288" t="str">
        <f t="shared" si="13"/>
        <v/>
      </c>
      <c r="H104" s="288" t="str">
        <f t="shared" si="14"/>
        <v/>
      </c>
    </row>
    <row r="105" spans="1:8">
      <c r="A105" s="285" t="str">
        <f t="shared" si="15"/>
        <v/>
      </c>
      <c r="B105" s="289" t="str">
        <f t="shared" si="10"/>
        <v/>
      </c>
      <c r="C105" s="288" t="str">
        <f t="shared" si="8"/>
        <v/>
      </c>
      <c r="D105" s="288" t="str">
        <f t="shared" si="9"/>
        <v/>
      </c>
      <c r="E105" s="288" t="str">
        <f t="shared" si="11"/>
        <v/>
      </c>
      <c r="F105" s="288" t="str">
        <f t="shared" si="12"/>
        <v/>
      </c>
      <c r="G105" s="288" t="str">
        <f t="shared" si="13"/>
        <v/>
      </c>
      <c r="H105" s="288" t="str">
        <f t="shared" si="14"/>
        <v/>
      </c>
    </row>
    <row r="106" spans="1:8">
      <c r="A106" s="285" t="str">
        <f t="shared" si="15"/>
        <v/>
      </c>
      <c r="B106" s="289" t="str">
        <f t="shared" si="10"/>
        <v/>
      </c>
      <c r="C106" s="288" t="str">
        <f t="shared" si="8"/>
        <v/>
      </c>
      <c r="D106" s="288" t="str">
        <f t="shared" si="9"/>
        <v/>
      </c>
      <c r="E106" s="288" t="str">
        <f t="shared" si="11"/>
        <v/>
      </c>
      <c r="F106" s="288" t="str">
        <f t="shared" si="12"/>
        <v/>
      </c>
      <c r="G106" s="288" t="str">
        <f t="shared" si="13"/>
        <v/>
      </c>
      <c r="H106" s="288" t="str">
        <f t="shared" si="14"/>
        <v/>
      </c>
    </row>
    <row r="107" spans="1:8">
      <c r="A107" s="285" t="str">
        <f t="shared" si="15"/>
        <v/>
      </c>
      <c r="B107" s="289" t="str">
        <f t="shared" si="10"/>
        <v/>
      </c>
      <c r="C107" s="288" t="str">
        <f t="shared" si="8"/>
        <v/>
      </c>
      <c r="D107" s="288" t="str">
        <f t="shared" si="9"/>
        <v/>
      </c>
      <c r="E107" s="288" t="str">
        <f t="shared" si="11"/>
        <v/>
      </c>
      <c r="F107" s="288" t="str">
        <f t="shared" si="12"/>
        <v/>
      </c>
      <c r="G107" s="288" t="str">
        <f t="shared" si="13"/>
        <v/>
      </c>
      <c r="H107" s="288" t="str">
        <f t="shared" si="14"/>
        <v/>
      </c>
    </row>
    <row r="108" spans="1:8">
      <c r="A108" s="285" t="str">
        <f t="shared" si="15"/>
        <v/>
      </c>
      <c r="B108" s="289" t="str">
        <f t="shared" si="10"/>
        <v/>
      </c>
      <c r="C108" s="288" t="str">
        <f t="shared" si="8"/>
        <v/>
      </c>
      <c r="D108" s="288" t="str">
        <f t="shared" si="9"/>
        <v/>
      </c>
      <c r="E108" s="288" t="str">
        <f t="shared" si="11"/>
        <v/>
      </c>
      <c r="F108" s="288" t="str">
        <f t="shared" si="12"/>
        <v/>
      </c>
      <c r="G108" s="288" t="str">
        <f t="shared" si="13"/>
        <v/>
      </c>
      <c r="H108" s="288" t="str">
        <f t="shared" si="14"/>
        <v/>
      </c>
    </row>
    <row r="109" spans="1:8">
      <c r="A109" s="285" t="str">
        <f t="shared" si="15"/>
        <v/>
      </c>
      <c r="B109" s="289" t="str">
        <f t="shared" si="10"/>
        <v/>
      </c>
      <c r="C109" s="288" t="str">
        <f t="shared" si="8"/>
        <v/>
      </c>
      <c r="D109" s="288" t="str">
        <f t="shared" si="9"/>
        <v/>
      </c>
      <c r="E109" s="288" t="str">
        <f t="shared" si="11"/>
        <v/>
      </c>
      <c r="F109" s="288" t="str">
        <f t="shared" si="12"/>
        <v/>
      </c>
      <c r="G109" s="288" t="str">
        <f t="shared" si="13"/>
        <v/>
      </c>
      <c r="H109" s="288" t="str">
        <f t="shared" si="14"/>
        <v/>
      </c>
    </row>
    <row r="110" spans="1:8">
      <c r="A110" s="285" t="str">
        <f t="shared" si="15"/>
        <v/>
      </c>
      <c r="B110" s="289" t="str">
        <f t="shared" si="10"/>
        <v/>
      </c>
      <c r="C110" s="288" t="str">
        <f t="shared" si="8"/>
        <v/>
      </c>
      <c r="D110" s="288" t="str">
        <f t="shared" si="9"/>
        <v/>
      </c>
      <c r="E110" s="288" t="str">
        <f t="shared" si="11"/>
        <v/>
      </c>
      <c r="F110" s="288" t="str">
        <f t="shared" si="12"/>
        <v/>
      </c>
      <c r="G110" s="288" t="str">
        <f t="shared" si="13"/>
        <v/>
      </c>
      <c r="H110" s="288" t="str">
        <f t="shared" si="14"/>
        <v/>
      </c>
    </row>
    <row r="111" spans="1:8">
      <c r="A111" s="285" t="str">
        <f t="shared" si="15"/>
        <v/>
      </c>
      <c r="B111" s="289" t="str">
        <f t="shared" si="10"/>
        <v/>
      </c>
      <c r="C111" s="288" t="str">
        <f t="shared" si="8"/>
        <v/>
      </c>
      <c r="D111" s="288" t="str">
        <f t="shared" si="9"/>
        <v/>
      </c>
      <c r="E111" s="288" t="str">
        <f t="shared" si="11"/>
        <v/>
      </c>
      <c r="F111" s="288" t="str">
        <f t="shared" si="12"/>
        <v/>
      </c>
      <c r="G111" s="288" t="str">
        <f t="shared" si="13"/>
        <v/>
      </c>
      <c r="H111" s="288" t="str">
        <f t="shared" si="14"/>
        <v/>
      </c>
    </row>
    <row r="112" spans="1:8">
      <c r="A112" s="285" t="str">
        <f t="shared" si="15"/>
        <v/>
      </c>
      <c r="B112" s="289" t="str">
        <f t="shared" si="10"/>
        <v/>
      </c>
      <c r="C112" s="288" t="str">
        <f t="shared" si="8"/>
        <v/>
      </c>
      <c r="D112" s="288" t="str">
        <f t="shared" si="9"/>
        <v/>
      </c>
      <c r="E112" s="288" t="str">
        <f t="shared" si="11"/>
        <v/>
      </c>
      <c r="F112" s="288" t="str">
        <f t="shared" si="12"/>
        <v/>
      </c>
      <c r="G112" s="288" t="str">
        <f t="shared" si="13"/>
        <v/>
      </c>
      <c r="H112" s="288" t="str">
        <f t="shared" si="14"/>
        <v/>
      </c>
    </row>
    <row r="113" spans="1:8">
      <c r="A113" s="285" t="str">
        <f t="shared" si="15"/>
        <v/>
      </c>
      <c r="B113" s="289" t="str">
        <f t="shared" si="10"/>
        <v/>
      </c>
      <c r="C113" s="288" t="str">
        <f t="shared" si="8"/>
        <v/>
      </c>
      <c r="D113" s="288" t="str">
        <f t="shared" si="9"/>
        <v/>
      </c>
      <c r="E113" s="288" t="str">
        <f t="shared" si="11"/>
        <v/>
      </c>
      <c r="F113" s="288" t="str">
        <f t="shared" si="12"/>
        <v/>
      </c>
      <c r="G113" s="288" t="str">
        <f t="shared" si="13"/>
        <v/>
      </c>
      <c r="H113" s="288" t="str">
        <f t="shared" si="14"/>
        <v/>
      </c>
    </row>
    <row r="114" spans="1:8">
      <c r="A114" s="285" t="str">
        <f t="shared" si="15"/>
        <v/>
      </c>
      <c r="B114" s="289" t="str">
        <f t="shared" si="10"/>
        <v/>
      </c>
      <c r="C114" s="288" t="str">
        <f t="shared" si="8"/>
        <v/>
      </c>
      <c r="D114" s="288" t="str">
        <f t="shared" si="9"/>
        <v/>
      </c>
      <c r="E114" s="288" t="str">
        <f t="shared" si="11"/>
        <v/>
      </c>
      <c r="F114" s="288" t="str">
        <f t="shared" si="12"/>
        <v/>
      </c>
      <c r="G114" s="288" t="str">
        <f t="shared" si="13"/>
        <v/>
      </c>
      <c r="H114" s="288" t="str">
        <f t="shared" si="14"/>
        <v/>
      </c>
    </row>
    <row r="115" spans="1:8">
      <c r="A115" s="285" t="str">
        <f t="shared" si="15"/>
        <v/>
      </c>
      <c r="B115" s="289" t="str">
        <f t="shared" si="10"/>
        <v/>
      </c>
      <c r="C115" s="288" t="str">
        <f t="shared" si="8"/>
        <v/>
      </c>
      <c r="D115" s="288" t="str">
        <f t="shared" si="9"/>
        <v/>
      </c>
      <c r="E115" s="288" t="str">
        <f t="shared" si="11"/>
        <v/>
      </c>
      <c r="F115" s="288" t="str">
        <f t="shared" si="12"/>
        <v/>
      </c>
      <c r="G115" s="288" t="str">
        <f t="shared" si="13"/>
        <v/>
      </c>
      <c r="H115" s="288" t="str">
        <f t="shared" si="14"/>
        <v/>
      </c>
    </row>
    <row r="116" spans="1:8">
      <c r="A116" s="285" t="str">
        <f t="shared" si="15"/>
        <v/>
      </c>
      <c r="B116" s="289" t="str">
        <f t="shared" si="10"/>
        <v/>
      </c>
      <c r="C116" s="288" t="str">
        <f t="shared" si="8"/>
        <v/>
      </c>
      <c r="D116" s="288" t="str">
        <f t="shared" si="9"/>
        <v/>
      </c>
      <c r="E116" s="288" t="str">
        <f t="shared" si="11"/>
        <v/>
      </c>
      <c r="F116" s="288" t="str">
        <f t="shared" si="12"/>
        <v/>
      </c>
      <c r="G116" s="288" t="str">
        <f t="shared" si="13"/>
        <v/>
      </c>
      <c r="H116" s="288" t="str">
        <f t="shared" si="14"/>
        <v/>
      </c>
    </row>
    <row r="117" spans="1:8">
      <c r="A117" s="285" t="str">
        <f t="shared" si="15"/>
        <v/>
      </c>
      <c r="B117" s="289" t="str">
        <f t="shared" si="10"/>
        <v/>
      </c>
      <c r="C117" s="288" t="str">
        <f t="shared" si="8"/>
        <v/>
      </c>
      <c r="D117" s="288" t="str">
        <f t="shared" si="9"/>
        <v/>
      </c>
      <c r="E117" s="288" t="str">
        <f t="shared" si="11"/>
        <v/>
      </c>
      <c r="F117" s="288" t="str">
        <f t="shared" si="12"/>
        <v/>
      </c>
      <c r="G117" s="288" t="str">
        <f t="shared" si="13"/>
        <v/>
      </c>
      <c r="H117" s="288" t="str">
        <f t="shared" si="14"/>
        <v/>
      </c>
    </row>
    <row r="118" spans="1:8">
      <c r="A118" s="285" t="str">
        <f t="shared" si="15"/>
        <v/>
      </c>
      <c r="B118" s="289" t="str">
        <f t="shared" si="10"/>
        <v/>
      </c>
      <c r="C118" s="288" t="str">
        <f t="shared" si="8"/>
        <v/>
      </c>
      <c r="D118" s="288" t="str">
        <f t="shared" si="9"/>
        <v/>
      </c>
      <c r="E118" s="288" t="str">
        <f t="shared" si="11"/>
        <v/>
      </c>
      <c r="F118" s="288" t="str">
        <f t="shared" si="12"/>
        <v/>
      </c>
      <c r="G118" s="288" t="str">
        <f t="shared" si="13"/>
        <v/>
      </c>
      <c r="H118" s="288" t="str">
        <f t="shared" si="14"/>
        <v/>
      </c>
    </row>
    <row r="119" spans="1:8">
      <c r="A119" s="285" t="str">
        <f t="shared" si="15"/>
        <v/>
      </c>
      <c r="B119" s="289" t="str">
        <f t="shared" si="10"/>
        <v/>
      </c>
      <c r="C119" s="288" t="str">
        <f t="shared" si="8"/>
        <v/>
      </c>
      <c r="D119" s="288" t="str">
        <f t="shared" si="9"/>
        <v/>
      </c>
      <c r="E119" s="288" t="str">
        <f t="shared" si="11"/>
        <v/>
      </c>
      <c r="F119" s="288" t="str">
        <f t="shared" si="12"/>
        <v/>
      </c>
      <c r="G119" s="288" t="str">
        <f t="shared" si="13"/>
        <v/>
      </c>
      <c r="H119" s="288" t="str">
        <f t="shared" si="14"/>
        <v/>
      </c>
    </row>
    <row r="120" spans="1:8">
      <c r="A120" s="285" t="str">
        <f t="shared" si="15"/>
        <v/>
      </c>
      <c r="B120" s="289" t="str">
        <f t="shared" si="10"/>
        <v/>
      </c>
      <c r="C120" s="288" t="str">
        <f t="shared" si="8"/>
        <v/>
      </c>
      <c r="D120" s="288" t="str">
        <f t="shared" si="9"/>
        <v/>
      </c>
      <c r="E120" s="288" t="str">
        <f t="shared" si="11"/>
        <v/>
      </c>
      <c r="F120" s="288" t="str">
        <f t="shared" si="12"/>
        <v/>
      </c>
      <c r="G120" s="288" t="str">
        <f t="shared" si="13"/>
        <v/>
      </c>
      <c r="H120" s="288" t="str">
        <f t="shared" si="14"/>
        <v/>
      </c>
    </row>
    <row r="121" spans="1:8">
      <c r="A121" s="285" t="str">
        <f t="shared" si="15"/>
        <v/>
      </c>
      <c r="B121" s="289" t="str">
        <f t="shared" si="10"/>
        <v/>
      </c>
      <c r="C121" s="288" t="str">
        <f t="shared" si="8"/>
        <v/>
      </c>
      <c r="D121" s="288" t="str">
        <f t="shared" si="9"/>
        <v/>
      </c>
      <c r="E121" s="288" t="str">
        <f t="shared" si="11"/>
        <v/>
      </c>
      <c r="F121" s="288" t="str">
        <f t="shared" si="12"/>
        <v/>
      </c>
      <c r="G121" s="288" t="str">
        <f t="shared" si="13"/>
        <v/>
      </c>
      <c r="H121" s="288" t="str">
        <f t="shared" si="14"/>
        <v/>
      </c>
    </row>
    <row r="122" spans="1:8">
      <c r="A122" s="285" t="str">
        <f t="shared" si="15"/>
        <v/>
      </c>
      <c r="B122" s="289" t="str">
        <f t="shared" si="10"/>
        <v/>
      </c>
      <c r="C122" s="288" t="str">
        <f t="shared" si="8"/>
        <v/>
      </c>
      <c r="D122" s="288" t="str">
        <f t="shared" si="9"/>
        <v/>
      </c>
      <c r="E122" s="288" t="str">
        <f t="shared" si="11"/>
        <v/>
      </c>
      <c r="F122" s="288" t="str">
        <f t="shared" si="12"/>
        <v/>
      </c>
      <c r="G122" s="288" t="str">
        <f t="shared" si="13"/>
        <v/>
      </c>
      <c r="H122" s="288" t="str">
        <f t="shared" si="14"/>
        <v/>
      </c>
    </row>
    <row r="123" spans="1:8">
      <c r="A123" s="285" t="str">
        <f t="shared" si="15"/>
        <v/>
      </c>
      <c r="B123" s="289" t="str">
        <f t="shared" si="10"/>
        <v/>
      </c>
      <c r="C123" s="288" t="str">
        <f t="shared" si="8"/>
        <v/>
      </c>
      <c r="D123" s="288" t="str">
        <f t="shared" si="9"/>
        <v/>
      </c>
      <c r="E123" s="288" t="str">
        <f t="shared" si="11"/>
        <v/>
      </c>
      <c r="F123" s="288" t="str">
        <f t="shared" si="12"/>
        <v/>
      </c>
      <c r="G123" s="288" t="str">
        <f t="shared" si="13"/>
        <v/>
      </c>
      <c r="H123" s="288" t="str">
        <f t="shared" si="14"/>
        <v/>
      </c>
    </row>
    <row r="124" spans="1:8">
      <c r="A124" s="285" t="str">
        <f t="shared" si="15"/>
        <v/>
      </c>
      <c r="B124" s="289" t="str">
        <f t="shared" si="10"/>
        <v/>
      </c>
      <c r="C124" s="288" t="str">
        <f t="shared" si="8"/>
        <v/>
      </c>
      <c r="D124" s="288" t="str">
        <f t="shared" si="9"/>
        <v/>
      </c>
      <c r="E124" s="288" t="str">
        <f t="shared" si="11"/>
        <v/>
      </c>
      <c r="F124" s="288" t="str">
        <f t="shared" si="12"/>
        <v/>
      </c>
      <c r="G124" s="288" t="str">
        <f t="shared" si="13"/>
        <v/>
      </c>
      <c r="H124" s="288" t="str">
        <f t="shared" si="14"/>
        <v/>
      </c>
    </row>
    <row r="125" spans="1:8">
      <c r="A125" s="285" t="str">
        <f t="shared" si="15"/>
        <v/>
      </c>
      <c r="B125" s="289" t="str">
        <f t="shared" si="10"/>
        <v/>
      </c>
      <c r="C125" s="288" t="str">
        <f t="shared" si="8"/>
        <v/>
      </c>
      <c r="D125" s="288" t="str">
        <f t="shared" si="9"/>
        <v/>
      </c>
      <c r="E125" s="288" t="str">
        <f t="shared" si="11"/>
        <v/>
      </c>
      <c r="F125" s="288" t="str">
        <f t="shared" si="12"/>
        <v/>
      </c>
      <c r="G125" s="288" t="str">
        <f t="shared" si="13"/>
        <v/>
      </c>
      <c r="H125" s="288" t="str">
        <f t="shared" si="14"/>
        <v/>
      </c>
    </row>
    <row r="126" spans="1:8">
      <c r="A126" s="285" t="str">
        <f t="shared" si="15"/>
        <v/>
      </c>
      <c r="B126" s="289" t="str">
        <f t="shared" si="10"/>
        <v/>
      </c>
      <c r="C126" s="288" t="str">
        <f t="shared" si="8"/>
        <v/>
      </c>
      <c r="D126" s="288" t="str">
        <f t="shared" si="9"/>
        <v/>
      </c>
      <c r="E126" s="288" t="str">
        <f t="shared" si="11"/>
        <v/>
      </c>
      <c r="F126" s="288" t="str">
        <f t="shared" si="12"/>
        <v/>
      </c>
      <c r="G126" s="288" t="str">
        <f t="shared" si="13"/>
        <v/>
      </c>
      <c r="H126" s="288" t="str">
        <f t="shared" si="14"/>
        <v/>
      </c>
    </row>
    <row r="127" spans="1:8">
      <c r="A127" s="285" t="str">
        <f t="shared" si="15"/>
        <v/>
      </c>
      <c r="B127" s="289" t="str">
        <f t="shared" si="10"/>
        <v/>
      </c>
      <c r="C127" s="288" t="str">
        <f t="shared" si="8"/>
        <v/>
      </c>
      <c r="D127" s="288" t="str">
        <f t="shared" si="9"/>
        <v/>
      </c>
      <c r="E127" s="288" t="str">
        <f t="shared" si="11"/>
        <v/>
      </c>
      <c r="F127" s="288" t="str">
        <f t="shared" si="12"/>
        <v/>
      </c>
      <c r="G127" s="288" t="str">
        <f t="shared" si="13"/>
        <v/>
      </c>
      <c r="H127" s="288" t="str">
        <f t="shared" si="14"/>
        <v/>
      </c>
    </row>
    <row r="128" spans="1:8">
      <c r="A128" s="285" t="str">
        <f t="shared" si="15"/>
        <v/>
      </c>
      <c r="B128" s="289" t="str">
        <f t="shared" si="10"/>
        <v/>
      </c>
      <c r="C128" s="288" t="str">
        <f t="shared" si="8"/>
        <v/>
      </c>
      <c r="D128" s="288" t="str">
        <f t="shared" si="9"/>
        <v/>
      </c>
      <c r="E128" s="288" t="str">
        <f t="shared" si="11"/>
        <v/>
      </c>
      <c r="F128" s="288" t="str">
        <f t="shared" si="12"/>
        <v/>
      </c>
      <c r="G128" s="288" t="str">
        <f t="shared" si="13"/>
        <v/>
      </c>
      <c r="H128" s="288" t="str">
        <f t="shared" si="14"/>
        <v/>
      </c>
    </row>
    <row r="129" spans="1:8">
      <c r="A129" s="285" t="str">
        <f t="shared" si="15"/>
        <v/>
      </c>
      <c r="B129" s="289" t="str">
        <f t="shared" si="10"/>
        <v/>
      </c>
      <c r="C129" s="288" t="str">
        <f t="shared" si="8"/>
        <v/>
      </c>
      <c r="D129" s="288" t="str">
        <f t="shared" si="9"/>
        <v/>
      </c>
      <c r="E129" s="288" t="str">
        <f t="shared" si="11"/>
        <v/>
      </c>
      <c r="F129" s="288" t="str">
        <f t="shared" si="12"/>
        <v/>
      </c>
      <c r="G129" s="288" t="str">
        <f t="shared" si="13"/>
        <v/>
      </c>
      <c r="H129" s="288" t="str">
        <f t="shared" si="14"/>
        <v/>
      </c>
    </row>
    <row r="130" spans="1:8">
      <c r="A130" s="285" t="str">
        <f t="shared" si="15"/>
        <v/>
      </c>
      <c r="B130" s="289" t="str">
        <f t="shared" si="10"/>
        <v/>
      </c>
      <c r="C130" s="288" t="str">
        <f t="shared" si="8"/>
        <v/>
      </c>
      <c r="D130" s="288" t="str">
        <f t="shared" si="9"/>
        <v/>
      </c>
      <c r="E130" s="288" t="str">
        <f t="shared" si="11"/>
        <v/>
      </c>
      <c r="F130" s="288" t="str">
        <f t="shared" si="12"/>
        <v/>
      </c>
      <c r="G130" s="288" t="str">
        <f t="shared" si="13"/>
        <v/>
      </c>
      <c r="H130" s="288" t="str">
        <f t="shared" si="14"/>
        <v/>
      </c>
    </row>
    <row r="131" spans="1:8">
      <c r="A131" s="285" t="str">
        <f t="shared" si="15"/>
        <v/>
      </c>
      <c r="B131" s="289" t="str">
        <f t="shared" si="10"/>
        <v/>
      </c>
      <c r="C131" s="288" t="str">
        <f t="shared" si="8"/>
        <v/>
      </c>
      <c r="D131" s="288" t="str">
        <f t="shared" si="9"/>
        <v/>
      </c>
      <c r="E131" s="288" t="str">
        <f t="shared" si="11"/>
        <v/>
      </c>
      <c r="F131" s="288" t="str">
        <f t="shared" si="12"/>
        <v/>
      </c>
      <c r="G131" s="288" t="str">
        <f t="shared" si="13"/>
        <v/>
      </c>
      <c r="H131" s="288" t="str">
        <f t="shared" si="14"/>
        <v/>
      </c>
    </row>
    <row r="132" spans="1:8">
      <c r="A132" s="285" t="str">
        <f t="shared" si="15"/>
        <v/>
      </c>
      <c r="B132" s="289" t="str">
        <f t="shared" si="10"/>
        <v/>
      </c>
      <c r="C132" s="288" t="str">
        <f t="shared" si="8"/>
        <v/>
      </c>
      <c r="D132" s="288" t="str">
        <f t="shared" si="9"/>
        <v/>
      </c>
      <c r="E132" s="288" t="str">
        <f t="shared" si="11"/>
        <v/>
      </c>
      <c r="F132" s="288" t="str">
        <f t="shared" si="12"/>
        <v/>
      </c>
      <c r="G132" s="288" t="str">
        <f t="shared" si="13"/>
        <v/>
      </c>
      <c r="H132" s="288" t="str">
        <f t="shared" si="14"/>
        <v/>
      </c>
    </row>
    <row r="133" spans="1:8">
      <c r="A133" s="285" t="str">
        <f t="shared" si="15"/>
        <v/>
      </c>
      <c r="B133" s="289" t="str">
        <f t="shared" si="10"/>
        <v/>
      </c>
      <c r="C133" s="288" t="str">
        <f t="shared" si="8"/>
        <v/>
      </c>
      <c r="D133" s="288" t="str">
        <f t="shared" si="9"/>
        <v/>
      </c>
      <c r="E133" s="288" t="str">
        <f t="shared" si="11"/>
        <v/>
      </c>
      <c r="F133" s="288" t="str">
        <f t="shared" si="12"/>
        <v/>
      </c>
      <c r="G133" s="288" t="str">
        <f t="shared" si="13"/>
        <v/>
      </c>
      <c r="H133" s="288" t="str">
        <f t="shared" si="14"/>
        <v/>
      </c>
    </row>
    <row r="134" spans="1:8">
      <c r="A134" s="285" t="str">
        <f t="shared" si="15"/>
        <v/>
      </c>
      <c r="B134" s="289" t="str">
        <f t="shared" si="10"/>
        <v/>
      </c>
      <c r="C134" s="288" t="str">
        <f t="shared" si="8"/>
        <v/>
      </c>
      <c r="D134" s="288" t="str">
        <f t="shared" si="9"/>
        <v/>
      </c>
      <c r="E134" s="288" t="str">
        <f t="shared" si="11"/>
        <v/>
      </c>
      <c r="F134" s="288" t="str">
        <f t="shared" si="12"/>
        <v/>
      </c>
      <c r="G134" s="288" t="str">
        <f t="shared" si="13"/>
        <v/>
      </c>
      <c r="H134" s="288" t="str">
        <f t="shared" si="14"/>
        <v/>
      </c>
    </row>
    <row r="135" spans="1:8">
      <c r="A135" s="285" t="str">
        <f t="shared" si="15"/>
        <v/>
      </c>
      <c r="B135" s="289" t="str">
        <f t="shared" si="10"/>
        <v/>
      </c>
      <c r="C135" s="288" t="str">
        <f t="shared" si="8"/>
        <v/>
      </c>
      <c r="D135" s="288" t="str">
        <f t="shared" si="9"/>
        <v/>
      </c>
      <c r="E135" s="288" t="str">
        <f t="shared" si="11"/>
        <v/>
      </c>
      <c r="F135" s="288" t="str">
        <f t="shared" si="12"/>
        <v/>
      </c>
      <c r="G135" s="288" t="str">
        <f t="shared" si="13"/>
        <v/>
      </c>
      <c r="H135" s="288" t="str">
        <f t="shared" si="14"/>
        <v/>
      </c>
    </row>
    <row r="136" spans="1:8">
      <c r="A136" s="285" t="str">
        <f t="shared" si="15"/>
        <v/>
      </c>
      <c r="B136" s="289" t="str">
        <f t="shared" si="10"/>
        <v/>
      </c>
      <c r="C136" s="288" t="str">
        <f t="shared" si="8"/>
        <v/>
      </c>
      <c r="D136" s="288" t="str">
        <f t="shared" si="9"/>
        <v/>
      </c>
      <c r="E136" s="288" t="str">
        <f t="shared" si="11"/>
        <v/>
      </c>
      <c r="F136" s="288" t="str">
        <f t="shared" si="12"/>
        <v/>
      </c>
      <c r="G136" s="288" t="str">
        <f t="shared" si="13"/>
        <v/>
      </c>
      <c r="H136" s="288" t="str">
        <f t="shared" si="14"/>
        <v/>
      </c>
    </row>
    <row r="137" spans="1:8">
      <c r="A137" s="285" t="str">
        <f t="shared" si="15"/>
        <v/>
      </c>
      <c r="B137" s="289" t="str">
        <f t="shared" si="10"/>
        <v/>
      </c>
      <c r="C137" s="288" t="str">
        <f t="shared" si="8"/>
        <v/>
      </c>
      <c r="D137" s="288" t="str">
        <f t="shared" si="9"/>
        <v/>
      </c>
      <c r="E137" s="288" t="str">
        <f t="shared" si="11"/>
        <v/>
      </c>
      <c r="F137" s="288" t="str">
        <f t="shared" si="12"/>
        <v/>
      </c>
      <c r="G137" s="288" t="str">
        <f t="shared" si="13"/>
        <v/>
      </c>
      <c r="H137" s="288" t="str">
        <f t="shared" si="14"/>
        <v/>
      </c>
    </row>
    <row r="138" spans="1:8">
      <c r="A138" s="285" t="str">
        <f t="shared" si="15"/>
        <v/>
      </c>
      <c r="B138" s="289" t="str">
        <f t="shared" si="10"/>
        <v/>
      </c>
      <c r="C138" s="288" t="str">
        <f t="shared" si="8"/>
        <v/>
      </c>
      <c r="D138" s="288" t="str">
        <f t="shared" si="9"/>
        <v/>
      </c>
      <c r="E138" s="288" t="str">
        <f t="shared" si="11"/>
        <v/>
      </c>
      <c r="F138" s="288" t="str">
        <f t="shared" si="12"/>
        <v/>
      </c>
      <c r="G138" s="288" t="str">
        <f t="shared" si="13"/>
        <v/>
      </c>
      <c r="H138" s="288" t="str">
        <f t="shared" si="14"/>
        <v/>
      </c>
    </row>
    <row r="139" spans="1:8">
      <c r="A139" s="285" t="str">
        <f t="shared" si="15"/>
        <v/>
      </c>
      <c r="B139" s="289" t="str">
        <f t="shared" si="10"/>
        <v/>
      </c>
      <c r="C139" s="288" t="str">
        <f t="shared" si="8"/>
        <v/>
      </c>
      <c r="D139" s="288" t="str">
        <f t="shared" si="9"/>
        <v/>
      </c>
      <c r="E139" s="288" t="str">
        <f t="shared" si="11"/>
        <v/>
      </c>
      <c r="F139" s="288" t="str">
        <f t="shared" si="12"/>
        <v/>
      </c>
      <c r="G139" s="288" t="str">
        <f t="shared" si="13"/>
        <v/>
      </c>
      <c r="H139" s="288" t="str">
        <f t="shared" si="14"/>
        <v/>
      </c>
    </row>
    <row r="140" spans="1:8">
      <c r="A140" s="285" t="str">
        <f t="shared" si="15"/>
        <v/>
      </c>
      <c r="B140" s="289" t="str">
        <f t="shared" si="10"/>
        <v/>
      </c>
      <c r="C140" s="288" t="str">
        <f t="shared" si="8"/>
        <v/>
      </c>
      <c r="D140" s="288" t="str">
        <f t="shared" si="9"/>
        <v/>
      </c>
      <c r="E140" s="288" t="str">
        <f t="shared" si="11"/>
        <v/>
      </c>
      <c r="F140" s="288" t="str">
        <f t="shared" si="12"/>
        <v/>
      </c>
      <c r="G140" s="288" t="str">
        <f t="shared" si="13"/>
        <v/>
      </c>
      <c r="H140" s="288" t="str">
        <f t="shared" si="14"/>
        <v/>
      </c>
    </row>
    <row r="141" spans="1:8">
      <c r="A141" s="285" t="str">
        <f t="shared" si="15"/>
        <v/>
      </c>
      <c r="B141" s="289" t="str">
        <f t="shared" si="10"/>
        <v/>
      </c>
      <c r="C141" s="288" t="str">
        <f t="shared" si="8"/>
        <v/>
      </c>
      <c r="D141" s="288" t="str">
        <f t="shared" si="9"/>
        <v/>
      </c>
      <c r="E141" s="288" t="str">
        <f t="shared" si="11"/>
        <v/>
      </c>
      <c r="F141" s="288" t="str">
        <f t="shared" si="12"/>
        <v/>
      </c>
      <c r="G141" s="288" t="str">
        <f t="shared" si="13"/>
        <v/>
      </c>
      <c r="H141" s="288" t="str">
        <f t="shared" si="14"/>
        <v/>
      </c>
    </row>
    <row r="142" spans="1:8">
      <c r="A142" s="285" t="str">
        <f t="shared" si="15"/>
        <v/>
      </c>
      <c r="B142" s="289" t="str">
        <f t="shared" si="10"/>
        <v/>
      </c>
      <c r="C142" s="288" t="str">
        <f t="shared" si="8"/>
        <v/>
      </c>
      <c r="D142" s="288" t="str">
        <f t="shared" si="9"/>
        <v/>
      </c>
      <c r="E142" s="288" t="str">
        <f t="shared" si="11"/>
        <v/>
      </c>
      <c r="F142" s="288" t="str">
        <f t="shared" si="12"/>
        <v/>
      </c>
      <c r="G142" s="288" t="str">
        <f t="shared" si="13"/>
        <v/>
      </c>
      <c r="H142" s="288" t="str">
        <f t="shared" si="14"/>
        <v/>
      </c>
    </row>
    <row r="143" spans="1:8">
      <c r="A143" s="285" t="str">
        <f t="shared" si="15"/>
        <v/>
      </c>
      <c r="B143" s="289" t="str">
        <f t="shared" si="10"/>
        <v/>
      </c>
      <c r="C143" s="288" t="str">
        <f t="shared" si="8"/>
        <v/>
      </c>
      <c r="D143" s="288" t="str">
        <f t="shared" si="9"/>
        <v/>
      </c>
      <c r="E143" s="288" t="str">
        <f t="shared" si="11"/>
        <v/>
      </c>
      <c r="F143" s="288" t="str">
        <f t="shared" si="12"/>
        <v/>
      </c>
      <c r="G143" s="288" t="str">
        <f t="shared" si="13"/>
        <v/>
      </c>
      <c r="H143" s="288" t="str">
        <f t="shared" si="14"/>
        <v/>
      </c>
    </row>
    <row r="144" spans="1:8">
      <c r="A144" s="285" t="str">
        <f t="shared" si="15"/>
        <v/>
      </c>
      <c r="B144" s="289" t="str">
        <f t="shared" si="10"/>
        <v/>
      </c>
      <c r="C144" s="288" t="str">
        <f t="shared" si="8"/>
        <v/>
      </c>
      <c r="D144" s="288" t="str">
        <f t="shared" si="9"/>
        <v/>
      </c>
      <c r="E144" s="288" t="str">
        <f t="shared" si="11"/>
        <v/>
      </c>
      <c r="F144" s="288" t="str">
        <f t="shared" si="12"/>
        <v/>
      </c>
      <c r="G144" s="288" t="str">
        <f t="shared" si="13"/>
        <v/>
      </c>
      <c r="H144" s="288" t="str">
        <f t="shared" si="14"/>
        <v/>
      </c>
    </row>
    <row r="145" spans="1:8">
      <c r="A145" s="285" t="str">
        <f t="shared" si="15"/>
        <v/>
      </c>
      <c r="B145" s="289" t="str">
        <f t="shared" si="10"/>
        <v/>
      </c>
      <c r="C145" s="288" t="str">
        <f t="shared" si="8"/>
        <v/>
      </c>
      <c r="D145" s="288" t="str">
        <f t="shared" si="9"/>
        <v/>
      </c>
      <c r="E145" s="288" t="str">
        <f t="shared" si="11"/>
        <v/>
      </c>
      <c r="F145" s="288" t="str">
        <f t="shared" si="12"/>
        <v/>
      </c>
      <c r="G145" s="288" t="str">
        <f t="shared" si="13"/>
        <v/>
      </c>
      <c r="H145" s="288" t="str">
        <f t="shared" si="14"/>
        <v/>
      </c>
    </row>
    <row r="146" spans="1:8">
      <c r="A146" s="285" t="str">
        <f t="shared" si="15"/>
        <v/>
      </c>
      <c r="B146" s="289" t="str">
        <f t="shared" si="10"/>
        <v/>
      </c>
      <c r="C146" s="288" t="str">
        <f t="shared" si="8"/>
        <v/>
      </c>
      <c r="D146" s="288" t="str">
        <f t="shared" si="9"/>
        <v/>
      </c>
      <c r="E146" s="288" t="str">
        <f t="shared" si="11"/>
        <v/>
      </c>
      <c r="F146" s="288" t="str">
        <f t="shared" si="12"/>
        <v/>
      </c>
      <c r="G146" s="288" t="str">
        <f t="shared" si="13"/>
        <v/>
      </c>
      <c r="H146" s="288" t="str">
        <f t="shared" si="14"/>
        <v/>
      </c>
    </row>
    <row r="147" spans="1:8">
      <c r="A147" s="285" t="str">
        <f t="shared" si="15"/>
        <v/>
      </c>
      <c r="B147" s="289" t="str">
        <f t="shared" si="10"/>
        <v/>
      </c>
      <c r="C147" s="288" t="str">
        <f t="shared" si="8"/>
        <v/>
      </c>
      <c r="D147" s="288" t="str">
        <f t="shared" si="9"/>
        <v/>
      </c>
      <c r="E147" s="288" t="str">
        <f t="shared" si="11"/>
        <v/>
      </c>
      <c r="F147" s="288" t="str">
        <f t="shared" si="12"/>
        <v/>
      </c>
      <c r="G147" s="288" t="str">
        <f t="shared" si="13"/>
        <v/>
      </c>
      <c r="H147" s="288" t="str">
        <f t="shared" si="14"/>
        <v/>
      </c>
    </row>
    <row r="148" spans="1:8">
      <c r="A148" s="285" t="str">
        <f t="shared" si="15"/>
        <v/>
      </c>
      <c r="B148" s="289" t="str">
        <f t="shared" si="10"/>
        <v/>
      </c>
      <c r="C148" s="288" t="str">
        <f t="shared" si="8"/>
        <v/>
      </c>
      <c r="D148" s="288" t="str">
        <f t="shared" si="9"/>
        <v/>
      </c>
      <c r="E148" s="288" t="str">
        <f t="shared" si="11"/>
        <v/>
      </c>
      <c r="F148" s="288" t="str">
        <f t="shared" si="12"/>
        <v/>
      </c>
      <c r="G148" s="288" t="str">
        <f t="shared" si="13"/>
        <v/>
      </c>
      <c r="H148" s="288" t="str">
        <f t="shared" si="14"/>
        <v/>
      </c>
    </row>
    <row r="149" spans="1:8">
      <c r="A149" s="285" t="str">
        <f t="shared" si="15"/>
        <v/>
      </c>
      <c r="B149" s="289" t="str">
        <f t="shared" si="10"/>
        <v/>
      </c>
      <c r="C149" s="288" t="str">
        <f t="shared" si="8"/>
        <v/>
      </c>
      <c r="D149" s="288" t="str">
        <f t="shared" si="9"/>
        <v/>
      </c>
      <c r="E149" s="288" t="str">
        <f t="shared" si="11"/>
        <v/>
      </c>
      <c r="F149" s="288" t="str">
        <f t="shared" si="12"/>
        <v/>
      </c>
      <c r="G149" s="288" t="str">
        <f t="shared" si="13"/>
        <v/>
      </c>
      <c r="H149" s="288" t="str">
        <f t="shared" si="14"/>
        <v/>
      </c>
    </row>
    <row r="150" spans="1:8">
      <c r="A150" s="285" t="str">
        <f t="shared" si="15"/>
        <v/>
      </c>
      <c r="B150" s="289" t="str">
        <f t="shared" si="10"/>
        <v/>
      </c>
      <c r="C150" s="288" t="str">
        <f t="shared" si="8"/>
        <v/>
      </c>
      <c r="D150" s="288" t="str">
        <f t="shared" si="9"/>
        <v/>
      </c>
      <c r="E150" s="288" t="str">
        <f t="shared" si="11"/>
        <v/>
      </c>
      <c r="F150" s="288" t="str">
        <f t="shared" si="12"/>
        <v/>
      </c>
      <c r="G150" s="288" t="str">
        <f t="shared" si="13"/>
        <v/>
      </c>
      <c r="H150" s="288" t="str">
        <f t="shared" si="14"/>
        <v/>
      </c>
    </row>
    <row r="151" spans="1:8">
      <c r="A151" s="285" t="str">
        <f t="shared" si="15"/>
        <v/>
      </c>
      <c r="B151" s="289" t="str">
        <f t="shared" si="10"/>
        <v/>
      </c>
      <c r="C151" s="288" t="str">
        <f t="shared" ref="C151:C171" si="16">IF(A151&lt;$D$5, $H$5,IF(A151=$D$5,F150+D151,""))</f>
        <v/>
      </c>
      <c r="D151" s="288" t="str">
        <f t="shared" ref="D151:D171" si="17">IF(A151="","",ROUNDDOWN(F150*$H$4,2))</f>
        <v/>
      </c>
      <c r="E151" s="288" t="str">
        <f t="shared" si="11"/>
        <v/>
      </c>
      <c r="F151" s="288" t="str">
        <f t="shared" si="12"/>
        <v/>
      </c>
      <c r="G151" s="288" t="str">
        <f t="shared" si="13"/>
        <v/>
      </c>
      <c r="H151" s="288" t="str">
        <f t="shared" si="14"/>
        <v/>
      </c>
    </row>
    <row r="152" spans="1:8">
      <c r="A152" s="285" t="str">
        <f t="shared" si="15"/>
        <v/>
      </c>
      <c r="B152" s="289" t="str">
        <f t="shared" ref="B152:B171" si="18">IF(A152="","",DATE(YEAR(B151),MONTH(B151)+1,DAY(B151)))</f>
        <v/>
      </c>
      <c r="C152" s="288" t="str">
        <f t="shared" si="16"/>
        <v/>
      </c>
      <c r="D152" s="288" t="str">
        <f t="shared" si="17"/>
        <v/>
      </c>
      <c r="E152" s="288" t="str">
        <f t="shared" ref="E152:E171" si="19">IF(A152="","",C152-D152)</f>
        <v/>
      </c>
      <c r="F152" s="288" t="str">
        <f t="shared" ref="F152:F171" si="20">IF(A152="","",F151-E152)</f>
        <v/>
      </c>
      <c r="G152" s="288" t="str">
        <f t="shared" ref="G152:G171" si="21">IF(A152="","",D152+G151)</f>
        <v/>
      </c>
      <c r="H152" s="288" t="str">
        <f t="shared" ref="H152:H171" si="22">IF(A152="","",E152+H151)</f>
        <v/>
      </c>
    </row>
    <row r="153" spans="1:8">
      <c r="A153" s="285" t="str">
        <f t="shared" ref="A153:A171" si="23">IF(A152&gt;=$D$5,"",A152+1)</f>
        <v/>
      </c>
      <c r="B153" s="289" t="str">
        <f t="shared" si="18"/>
        <v/>
      </c>
      <c r="C153" s="288" t="str">
        <f t="shared" si="16"/>
        <v/>
      </c>
      <c r="D153" s="288" t="str">
        <f t="shared" si="17"/>
        <v/>
      </c>
      <c r="E153" s="288" t="str">
        <f t="shared" si="19"/>
        <v/>
      </c>
      <c r="F153" s="288" t="str">
        <f t="shared" si="20"/>
        <v/>
      </c>
      <c r="G153" s="288" t="str">
        <f t="shared" si="21"/>
        <v/>
      </c>
      <c r="H153" s="288" t="str">
        <f t="shared" si="22"/>
        <v/>
      </c>
    </row>
    <row r="154" spans="1:8">
      <c r="A154" s="285" t="str">
        <f t="shared" si="23"/>
        <v/>
      </c>
      <c r="B154" s="289" t="str">
        <f t="shared" si="18"/>
        <v/>
      </c>
      <c r="C154" s="288" t="str">
        <f t="shared" si="16"/>
        <v/>
      </c>
      <c r="D154" s="288" t="str">
        <f t="shared" si="17"/>
        <v/>
      </c>
      <c r="E154" s="288" t="str">
        <f t="shared" si="19"/>
        <v/>
      </c>
      <c r="F154" s="288" t="str">
        <f t="shared" si="20"/>
        <v/>
      </c>
      <c r="G154" s="288" t="str">
        <f t="shared" si="21"/>
        <v/>
      </c>
      <c r="H154" s="288" t="str">
        <f t="shared" si="22"/>
        <v/>
      </c>
    </row>
    <row r="155" spans="1:8">
      <c r="A155" s="285" t="str">
        <f t="shared" si="23"/>
        <v/>
      </c>
      <c r="B155" s="289" t="str">
        <f t="shared" si="18"/>
        <v/>
      </c>
      <c r="C155" s="288" t="str">
        <f t="shared" si="16"/>
        <v/>
      </c>
      <c r="D155" s="288" t="str">
        <f t="shared" si="17"/>
        <v/>
      </c>
      <c r="E155" s="288" t="str">
        <f t="shared" si="19"/>
        <v/>
      </c>
      <c r="F155" s="288" t="str">
        <f t="shared" si="20"/>
        <v/>
      </c>
      <c r="G155" s="288" t="str">
        <f t="shared" si="21"/>
        <v/>
      </c>
      <c r="H155" s="288" t="str">
        <f t="shared" si="22"/>
        <v/>
      </c>
    </row>
    <row r="156" spans="1:8">
      <c r="A156" s="285" t="str">
        <f t="shared" si="23"/>
        <v/>
      </c>
      <c r="B156" s="289" t="str">
        <f t="shared" si="18"/>
        <v/>
      </c>
      <c r="C156" s="288" t="str">
        <f t="shared" si="16"/>
        <v/>
      </c>
      <c r="D156" s="288" t="str">
        <f t="shared" si="17"/>
        <v/>
      </c>
      <c r="E156" s="288" t="str">
        <f t="shared" si="19"/>
        <v/>
      </c>
      <c r="F156" s="288" t="str">
        <f t="shared" si="20"/>
        <v/>
      </c>
      <c r="G156" s="288" t="str">
        <f t="shared" si="21"/>
        <v/>
      </c>
      <c r="H156" s="288" t="str">
        <f t="shared" si="22"/>
        <v/>
      </c>
    </row>
    <row r="157" spans="1:8">
      <c r="A157" s="285" t="str">
        <f t="shared" si="23"/>
        <v/>
      </c>
      <c r="B157" s="289" t="str">
        <f t="shared" si="18"/>
        <v/>
      </c>
      <c r="C157" s="288" t="str">
        <f t="shared" si="16"/>
        <v/>
      </c>
      <c r="D157" s="288" t="str">
        <f t="shared" si="17"/>
        <v/>
      </c>
      <c r="E157" s="288" t="str">
        <f t="shared" si="19"/>
        <v/>
      </c>
      <c r="F157" s="288" t="str">
        <f t="shared" si="20"/>
        <v/>
      </c>
      <c r="G157" s="288" t="str">
        <f t="shared" si="21"/>
        <v/>
      </c>
      <c r="H157" s="288" t="str">
        <f t="shared" si="22"/>
        <v/>
      </c>
    </row>
    <row r="158" spans="1:8">
      <c r="A158" s="285" t="str">
        <f t="shared" si="23"/>
        <v/>
      </c>
      <c r="B158" s="289" t="str">
        <f t="shared" si="18"/>
        <v/>
      </c>
      <c r="C158" s="288" t="str">
        <f t="shared" si="16"/>
        <v/>
      </c>
      <c r="D158" s="288" t="str">
        <f t="shared" si="17"/>
        <v/>
      </c>
      <c r="E158" s="288" t="str">
        <f t="shared" si="19"/>
        <v/>
      </c>
      <c r="F158" s="288" t="str">
        <f t="shared" si="20"/>
        <v/>
      </c>
      <c r="G158" s="288" t="str">
        <f t="shared" si="21"/>
        <v/>
      </c>
      <c r="H158" s="288" t="str">
        <f t="shared" si="22"/>
        <v/>
      </c>
    </row>
    <row r="159" spans="1:8">
      <c r="A159" s="285" t="str">
        <f t="shared" si="23"/>
        <v/>
      </c>
      <c r="B159" s="289" t="str">
        <f t="shared" si="18"/>
        <v/>
      </c>
      <c r="C159" s="288" t="str">
        <f t="shared" si="16"/>
        <v/>
      </c>
      <c r="D159" s="288" t="str">
        <f t="shared" si="17"/>
        <v/>
      </c>
      <c r="E159" s="288" t="str">
        <f t="shared" si="19"/>
        <v/>
      </c>
      <c r="F159" s="288" t="str">
        <f t="shared" si="20"/>
        <v/>
      </c>
      <c r="G159" s="288" t="str">
        <f t="shared" si="21"/>
        <v/>
      </c>
      <c r="H159" s="288" t="str">
        <f t="shared" si="22"/>
        <v/>
      </c>
    </row>
    <row r="160" spans="1:8">
      <c r="A160" s="285" t="str">
        <f t="shared" si="23"/>
        <v/>
      </c>
      <c r="B160" s="289" t="str">
        <f t="shared" si="18"/>
        <v/>
      </c>
      <c r="C160" s="288" t="str">
        <f t="shared" si="16"/>
        <v/>
      </c>
      <c r="D160" s="288" t="str">
        <f t="shared" si="17"/>
        <v/>
      </c>
      <c r="E160" s="288" t="str">
        <f t="shared" si="19"/>
        <v/>
      </c>
      <c r="F160" s="288" t="str">
        <f t="shared" si="20"/>
        <v/>
      </c>
      <c r="G160" s="288" t="str">
        <f t="shared" si="21"/>
        <v/>
      </c>
      <c r="H160" s="288" t="str">
        <f t="shared" si="22"/>
        <v/>
      </c>
    </row>
    <row r="161" spans="1:8">
      <c r="A161" s="285" t="str">
        <f t="shared" si="23"/>
        <v/>
      </c>
      <c r="B161" s="289" t="str">
        <f t="shared" si="18"/>
        <v/>
      </c>
      <c r="C161" s="288" t="str">
        <f t="shared" si="16"/>
        <v/>
      </c>
      <c r="D161" s="288" t="str">
        <f t="shared" si="17"/>
        <v/>
      </c>
      <c r="E161" s="288" t="str">
        <f t="shared" si="19"/>
        <v/>
      </c>
      <c r="F161" s="288" t="str">
        <f t="shared" si="20"/>
        <v/>
      </c>
      <c r="G161" s="288" t="str">
        <f t="shared" si="21"/>
        <v/>
      </c>
      <c r="H161" s="288" t="str">
        <f t="shared" si="22"/>
        <v/>
      </c>
    </row>
    <row r="162" spans="1:8">
      <c r="A162" s="285" t="str">
        <f t="shared" si="23"/>
        <v/>
      </c>
      <c r="B162" s="289" t="str">
        <f t="shared" si="18"/>
        <v/>
      </c>
      <c r="C162" s="288" t="str">
        <f t="shared" si="16"/>
        <v/>
      </c>
      <c r="D162" s="288" t="str">
        <f t="shared" si="17"/>
        <v/>
      </c>
      <c r="E162" s="288" t="str">
        <f t="shared" si="19"/>
        <v/>
      </c>
      <c r="F162" s="288" t="str">
        <f t="shared" si="20"/>
        <v/>
      </c>
      <c r="G162" s="288" t="str">
        <f t="shared" si="21"/>
        <v/>
      </c>
      <c r="H162" s="288" t="str">
        <f t="shared" si="22"/>
        <v/>
      </c>
    </row>
    <row r="163" spans="1:8">
      <c r="A163" s="285" t="str">
        <f t="shared" si="23"/>
        <v/>
      </c>
      <c r="B163" s="289" t="str">
        <f t="shared" si="18"/>
        <v/>
      </c>
      <c r="C163" s="288" t="str">
        <f t="shared" si="16"/>
        <v/>
      </c>
      <c r="D163" s="288" t="str">
        <f t="shared" si="17"/>
        <v/>
      </c>
      <c r="E163" s="288" t="str">
        <f t="shared" si="19"/>
        <v/>
      </c>
      <c r="F163" s="288" t="str">
        <f t="shared" si="20"/>
        <v/>
      </c>
      <c r="G163" s="288" t="str">
        <f t="shared" si="21"/>
        <v/>
      </c>
      <c r="H163" s="288" t="str">
        <f t="shared" si="22"/>
        <v/>
      </c>
    </row>
    <row r="164" spans="1:8">
      <c r="A164" s="285" t="str">
        <f t="shared" si="23"/>
        <v/>
      </c>
      <c r="B164" s="289" t="str">
        <f t="shared" si="18"/>
        <v/>
      </c>
      <c r="C164" s="288" t="str">
        <f t="shared" si="16"/>
        <v/>
      </c>
      <c r="D164" s="288" t="str">
        <f t="shared" si="17"/>
        <v/>
      </c>
      <c r="E164" s="288" t="str">
        <f t="shared" si="19"/>
        <v/>
      </c>
      <c r="F164" s="288" t="str">
        <f t="shared" si="20"/>
        <v/>
      </c>
      <c r="G164" s="288" t="str">
        <f t="shared" si="21"/>
        <v/>
      </c>
      <c r="H164" s="288" t="str">
        <f t="shared" si="22"/>
        <v/>
      </c>
    </row>
    <row r="165" spans="1:8">
      <c r="A165" s="285" t="str">
        <f t="shared" si="23"/>
        <v/>
      </c>
      <c r="B165" s="289" t="str">
        <f t="shared" si="18"/>
        <v/>
      </c>
      <c r="C165" s="288" t="str">
        <f t="shared" si="16"/>
        <v/>
      </c>
      <c r="D165" s="288" t="str">
        <f t="shared" si="17"/>
        <v/>
      </c>
      <c r="E165" s="288" t="str">
        <f t="shared" si="19"/>
        <v/>
      </c>
      <c r="F165" s="288" t="str">
        <f t="shared" si="20"/>
        <v/>
      </c>
      <c r="G165" s="288" t="str">
        <f t="shared" si="21"/>
        <v/>
      </c>
      <c r="H165" s="288" t="str">
        <f t="shared" si="22"/>
        <v/>
      </c>
    </row>
    <row r="166" spans="1:8">
      <c r="A166" s="285" t="str">
        <f t="shared" si="23"/>
        <v/>
      </c>
      <c r="B166" s="289" t="str">
        <f t="shared" si="18"/>
        <v/>
      </c>
      <c r="C166" s="288" t="str">
        <f t="shared" si="16"/>
        <v/>
      </c>
      <c r="D166" s="288" t="str">
        <f t="shared" si="17"/>
        <v/>
      </c>
      <c r="E166" s="288" t="str">
        <f t="shared" si="19"/>
        <v/>
      </c>
      <c r="F166" s="288" t="str">
        <f t="shared" si="20"/>
        <v/>
      </c>
      <c r="G166" s="288" t="str">
        <f t="shared" si="21"/>
        <v/>
      </c>
      <c r="H166" s="288" t="str">
        <f t="shared" si="22"/>
        <v/>
      </c>
    </row>
    <row r="167" spans="1:8">
      <c r="A167" s="285" t="str">
        <f t="shared" si="23"/>
        <v/>
      </c>
      <c r="B167" s="289" t="str">
        <f t="shared" si="18"/>
        <v/>
      </c>
      <c r="C167" s="288" t="str">
        <f t="shared" si="16"/>
        <v/>
      </c>
      <c r="D167" s="288" t="str">
        <f t="shared" si="17"/>
        <v/>
      </c>
      <c r="E167" s="288" t="str">
        <f t="shared" si="19"/>
        <v/>
      </c>
      <c r="F167" s="288" t="str">
        <f t="shared" si="20"/>
        <v/>
      </c>
      <c r="G167" s="288" t="str">
        <f t="shared" si="21"/>
        <v/>
      </c>
      <c r="H167" s="288" t="str">
        <f t="shared" si="22"/>
        <v/>
      </c>
    </row>
    <row r="168" spans="1:8">
      <c r="A168" s="285" t="str">
        <f t="shared" si="23"/>
        <v/>
      </c>
      <c r="B168" s="289" t="str">
        <f t="shared" si="18"/>
        <v/>
      </c>
      <c r="C168" s="288" t="str">
        <f t="shared" si="16"/>
        <v/>
      </c>
      <c r="D168" s="288" t="str">
        <f t="shared" si="17"/>
        <v/>
      </c>
      <c r="E168" s="288" t="str">
        <f t="shared" si="19"/>
        <v/>
      </c>
      <c r="F168" s="288" t="str">
        <f t="shared" si="20"/>
        <v/>
      </c>
      <c r="G168" s="288" t="str">
        <f t="shared" si="21"/>
        <v/>
      </c>
      <c r="H168" s="288" t="str">
        <f t="shared" si="22"/>
        <v/>
      </c>
    </row>
    <row r="169" spans="1:8">
      <c r="A169" s="285" t="str">
        <f t="shared" si="23"/>
        <v/>
      </c>
      <c r="B169" s="289" t="str">
        <f t="shared" si="18"/>
        <v/>
      </c>
      <c r="C169" s="288" t="str">
        <f t="shared" si="16"/>
        <v/>
      </c>
      <c r="D169" s="288" t="str">
        <f t="shared" si="17"/>
        <v/>
      </c>
      <c r="E169" s="288" t="str">
        <f t="shared" si="19"/>
        <v/>
      </c>
      <c r="F169" s="288" t="str">
        <f t="shared" si="20"/>
        <v/>
      </c>
      <c r="G169" s="288" t="str">
        <f t="shared" si="21"/>
        <v/>
      </c>
      <c r="H169" s="288" t="str">
        <f t="shared" si="22"/>
        <v/>
      </c>
    </row>
    <row r="170" spans="1:8">
      <c r="A170" s="285" t="str">
        <f t="shared" si="23"/>
        <v/>
      </c>
      <c r="B170" s="289" t="str">
        <f t="shared" si="18"/>
        <v/>
      </c>
      <c r="C170" s="288" t="str">
        <f t="shared" si="16"/>
        <v/>
      </c>
      <c r="D170" s="288" t="str">
        <f t="shared" si="17"/>
        <v/>
      </c>
      <c r="E170" s="288" t="str">
        <f t="shared" si="19"/>
        <v/>
      </c>
      <c r="F170" s="288" t="str">
        <f t="shared" si="20"/>
        <v/>
      </c>
      <c r="G170" s="288" t="str">
        <f t="shared" si="21"/>
        <v/>
      </c>
      <c r="H170" s="288" t="str">
        <f t="shared" si="22"/>
        <v/>
      </c>
    </row>
    <row r="171" spans="1:8">
      <c r="A171" s="285" t="str">
        <f t="shared" si="23"/>
        <v/>
      </c>
      <c r="B171" s="289" t="str">
        <f t="shared" si="18"/>
        <v/>
      </c>
      <c r="C171" s="288" t="str">
        <f t="shared" si="16"/>
        <v/>
      </c>
      <c r="D171" s="288" t="str">
        <f t="shared" si="17"/>
        <v/>
      </c>
      <c r="E171" s="288" t="str">
        <f t="shared" si="19"/>
        <v/>
      </c>
      <c r="F171" s="288" t="str">
        <f t="shared" si="20"/>
        <v/>
      </c>
      <c r="G171" s="288" t="str">
        <f t="shared" si="21"/>
        <v/>
      </c>
      <c r="H171" s="288" t="str">
        <f t="shared" si="22"/>
        <v/>
      </c>
    </row>
  </sheetData>
  <mergeCells count="17">
    <mergeCell ref="A11:H11"/>
    <mergeCell ref="A14:H14"/>
    <mergeCell ref="A15:H15"/>
    <mergeCell ref="A16:H16"/>
    <mergeCell ref="A17:H17"/>
    <mergeCell ref="A9:C9"/>
    <mergeCell ref="A1:F1"/>
    <mergeCell ref="G1:H1"/>
    <mergeCell ref="A3:D3"/>
    <mergeCell ref="F3:H3"/>
    <mergeCell ref="A4:C4"/>
    <mergeCell ref="F4:G4"/>
    <mergeCell ref="A5:C5"/>
    <mergeCell ref="F5:G5"/>
    <mergeCell ref="A6:C6"/>
    <mergeCell ref="A7:C7"/>
    <mergeCell ref="A8:C8"/>
  </mergeCells>
  <dataValidations count="1">
    <dataValidation type="list" allowBlank="1" showInputMessage="1" showErrorMessage="1" sqref="D7" xr:uid="{C4C83FD7-4E15-4CE5-A8EC-050704E803A4}">
      <formula1>$J$10:$J$11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0A43-3118-449A-87E2-D298329CECA1}">
  <dimension ref="A1:J171"/>
  <sheetViews>
    <sheetView showGridLines="0" topLeftCell="A18" workbookViewId="0">
      <selection activeCell="I23" sqref="I23"/>
    </sheetView>
  </sheetViews>
  <sheetFormatPr defaultColWidth="7.6640625" defaultRowHeight="15.75"/>
  <cols>
    <col min="1" max="1" width="6.33203125" style="166" customWidth="1"/>
    <col min="2" max="2" width="10.44140625" style="166" customWidth="1"/>
    <col min="3" max="3" width="13.5546875" style="166" customWidth="1"/>
    <col min="4" max="4" width="13.88671875" style="166" customWidth="1"/>
    <col min="5" max="5" width="11.109375" style="166" customWidth="1"/>
    <col min="6" max="6" width="11.33203125" style="166" bestFit="1" customWidth="1"/>
    <col min="7" max="7" width="12" style="166" customWidth="1"/>
    <col min="8" max="8" width="11.5546875" style="166" customWidth="1"/>
    <col min="9" max="9" width="13.33203125" style="166" customWidth="1"/>
    <col min="10" max="10" width="14.6640625" style="166" hidden="1" customWidth="1"/>
    <col min="11" max="11" width="9.88671875" style="166" customWidth="1"/>
    <col min="12" max="12" width="9.6640625" style="166" bestFit="1" customWidth="1"/>
    <col min="13" max="16384" width="7.6640625" style="166"/>
  </cols>
  <sheetData>
    <row r="1" spans="1:10" ht="23.25" customHeight="1">
      <c r="A1" s="853" t="s">
        <v>202</v>
      </c>
      <c r="B1" s="853"/>
      <c r="C1" s="853"/>
      <c r="D1" s="853"/>
      <c r="E1" s="853"/>
      <c r="F1" s="853"/>
      <c r="G1" s="854" t="s">
        <v>203</v>
      </c>
      <c r="H1" s="854"/>
      <c r="I1" s="257"/>
      <c r="J1" s="254"/>
    </row>
    <row r="2" spans="1:10">
      <c r="A2" s="254"/>
      <c r="B2" s="254"/>
      <c r="C2" s="254"/>
      <c r="D2" s="254"/>
      <c r="E2" s="254"/>
      <c r="F2" s="254"/>
      <c r="G2" s="254"/>
      <c r="H2" s="254"/>
      <c r="I2" s="258"/>
      <c r="J2" s="254"/>
    </row>
    <row r="3" spans="1:10" ht="16.5" thickBot="1">
      <c r="A3" s="855" t="s">
        <v>204</v>
      </c>
      <c r="B3" s="855"/>
      <c r="C3" s="855"/>
      <c r="D3" s="855"/>
      <c r="E3" s="254"/>
      <c r="F3" s="856" t="s">
        <v>205</v>
      </c>
      <c r="G3" s="856"/>
      <c r="H3" s="856"/>
      <c r="I3" s="254"/>
      <c r="J3" s="259" t="s">
        <v>206</v>
      </c>
    </row>
    <row r="4" spans="1:10" ht="16.5" thickBot="1">
      <c r="A4" s="850" t="s">
        <v>180</v>
      </c>
      <c r="B4" s="851"/>
      <c r="C4" s="852"/>
      <c r="D4" s="260">
        <f>'Key Drivers'!B27</f>
        <v>0</v>
      </c>
      <c r="E4" s="254"/>
      <c r="F4" s="850" t="s">
        <v>207</v>
      </c>
      <c r="G4" s="852"/>
      <c r="H4" s="261">
        <f>((1+D6/J5)^(J5/J7))-1</f>
        <v>7.5272510446930951E-3</v>
      </c>
      <c r="I4" s="254"/>
      <c r="J4" s="262" t="s">
        <v>208</v>
      </c>
    </row>
    <row r="5" spans="1:10" ht="16.5" thickBot="1">
      <c r="A5" s="850" t="s">
        <v>209</v>
      </c>
      <c r="B5" s="851"/>
      <c r="C5" s="852"/>
      <c r="D5" s="263">
        <f>'Key Drivers'!E27</f>
        <v>60</v>
      </c>
      <c r="E5" s="254" t="s">
        <v>210</v>
      </c>
      <c r="F5" s="850" t="s">
        <v>211</v>
      </c>
      <c r="G5" s="852"/>
      <c r="H5" s="264">
        <f>IF($D$7=$J$10,ROUNDDOWN(D4*H4*((1+H4)^D5)/(((1+H4)^D5)-1),2),ROUNDDOWN(D4*H4,2))</f>
        <v>0</v>
      </c>
      <c r="I5" s="254"/>
      <c r="J5" s="265">
        <v>360</v>
      </c>
    </row>
    <row r="6" spans="1:10" ht="16.5" thickBot="1">
      <c r="A6" s="850" t="s">
        <v>212</v>
      </c>
      <c r="B6" s="851"/>
      <c r="C6" s="852"/>
      <c r="D6" s="266">
        <f>'Key Drivers'!D27</f>
        <v>0.09</v>
      </c>
      <c r="E6" s="254"/>
      <c r="F6" s="254"/>
      <c r="G6" s="254"/>
      <c r="H6" s="254"/>
      <c r="I6" s="254"/>
      <c r="J6" s="267" t="s">
        <v>213</v>
      </c>
    </row>
    <row r="7" spans="1:10" ht="16.5" thickBot="1">
      <c r="A7" s="850" t="s">
        <v>214</v>
      </c>
      <c r="B7" s="851"/>
      <c r="C7" s="852"/>
      <c r="D7" s="268" t="s">
        <v>220</v>
      </c>
      <c r="E7" s="254"/>
      <c r="F7" s="254"/>
      <c r="G7" s="254"/>
      <c r="H7" s="254"/>
      <c r="I7" s="254"/>
      <c r="J7" s="265">
        <v>12</v>
      </c>
    </row>
    <row r="8" spans="1:10" ht="16.5" thickBot="1">
      <c r="A8" s="850" t="s">
        <v>216</v>
      </c>
      <c r="B8" s="851"/>
      <c r="C8" s="852"/>
      <c r="D8" s="269">
        <v>44347</v>
      </c>
      <c r="E8" s="254"/>
      <c r="F8" s="254"/>
      <c r="G8" s="254"/>
      <c r="H8" s="254"/>
      <c r="I8" s="254"/>
      <c r="J8" s="254"/>
    </row>
    <row r="9" spans="1:10" ht="16.5" thickBot="1">
      <c r="A9" s="850" t="s">
        <v>217</v>
      </c>
      <c r="B9" s="851"/>
      <c r="C9" s="852"/>
      <c r="D9" s="270">
        <v>44377</v>
      </c>
      <c r="E9" s="254"/>
      <c r="F9" s="254"/>
      <c r="G9" s="254"/>
      <c r="H9" s="254"/>
      <c r="I9" s="254"/>
      <c r="J9" s="271" t="s">
        <v>218</v>
      </c>
    </row>
    <row r="10" spans="1:10">
      <c r="A10" s="254"/>
      <c r="B10" s="254"/>
      <c r="C10" s="254"/>
      <c r="D10" s="254"/>
      <c r="E10" s="254"/>
      <c r="F10" s="254"/>
      <c r="G10" s="254"/>
      <c r="H10" s="254"/>
      <c r="I10" s="254"/>
      <c r="J10" s="262" t="s">
        <v>215</v>
      </c>
    </row>
    <row r="11" spans="1:10">
      <c r="A11" s="857" t="s">
        <v>219</v>
      </c>
      <c r="B11" s="857"/>
      <c r="C11" s="857"/>
      <c r="D11" s="857"/>
      <c r="E11" s="857"/>
      <c r="F11" s="857"/>
      <c r="G11" s="857"/>
      <c r="H11" s="857"/>
      <c r="I11" s="272"/>
      <c r="J11" s="273" t="s">
        <v>220</v>
      </c>
    </row>
    <row r="12" spans="1:10">
      <c r="A12" s="274"/>
      <c r="B12" s="275"/>
      <c r="C12" s="254"/>
      <c r="D12" s="254"/>
      <c r="E12" s="254"/>
      <c r="F12" s="254"/>
      <c r="G12" s="254"/>
      <c r="H12" s="254"/>
      <c r="I12" s="272"/>
      <c r="J12" s="276"/>
    </row>
    <row r="13" spans="1:10">
      <c r="A13" s="277" t="s">
        <v>221</v>
      </c>
      <c r="B13" s="254"/>
      <c r="C13" s="254"/>
      <c r="D13" s="254"/>
      <c r="E13" s="254"/>
      <c r="F13" s="254"/>
      <c r="G13" s="254"/>
      <c r="H13" s="254"/>
      <c r="I13" s="254"/>
      <c r="J13" s="254"/>
    </row>
    <row r="14" spans="1:10">
      <c r="A14" s="858" t="s">
        <v>222</v>
      </c>
      <c r="B14" s="858"/>
      <c r="C14" s="858"/>
      <c r="D14" s="858"/>
      <c r="E14" s="858"/>
      <c r="F14" s="858"/>
      <c r="G14" s="858"/>
      <c r="H14" s="858"/>
      <c r="I14" s="254"/>
      <c r="J14" s="254"/>
    </row>
    <row r="15" spans="1:10">
      <c r="A15" s="858" t="s">
        <v>223</v>
      </c>
      <c r="B15" s="858"/>
      <c r="C15" s="858"/>
      <c r="D15" s="858"/>
      <c r="E15" s="858"/>
      <c r="F15" s="858"/>
      <c r="G15" s="858"/>
      <c r="H15" s="858"/>
      <c r="I15" s="254"/>
      <c r="J15" s="254"/>
    </row>
    <row r="16" spans="1:10">
      <c r="A16" s="859" t="s">
        <v>224</v>
      </c>
      <c r="B16" s="859"/>
      <c r="C16" s="859"/>
      <c r="D16" s="859"/>
      <c r="E16" s="859"/>
      <c r="F16" s="859"/>
      <c r="G16" s="859"/>
      <c r="H16" s="859"/>
      <c r="I16" s="254"/>
      <c r="J16" s="254"/>
    </row>
    <row r="17" spans="1:8">
      <c r="A17" s="858" t="s">
        <v>225</v>
      </c>
      <c r="B17" s="858"/>
      <c r="C17" s="858"/>
      <c r="D17" s="858"/>
      <c r="E17" s="858"/>
      <c r="F17" s="858"/>
      <c r="G17" s="858"/>
      <c r="H17" s="858"/>
    </row>
    <row r="18" spans="1:8" ht="16.5" thickBot="1">
      <c r="A18" s="254"/>
      <c r="B18" s="254"/>
      <c r="C18" s="254"/>
      <c r="D18" s="254"/>
      <c r="E18" s="254"/>
      <c r="F18" s="255"/>
      <c r="G18" s="255"/>
      <c r="H18" s="254"/>
    </row>
    <row r="19" spans="1:8" ht="16.5" thickBot="1">
      <c r="A19" s="254"/>
      <c r="B19" s="278" t="s">
        <v>226</v>
      </c>
      <c r="C19" s="279">
        <f>SUM(C22:C171)</f>
        <v>0</v>
      </c>
      <c r="D19" s="279">
        <f>SUM(D22:D171)</f>
        <v>0</v>
      </c>
      <c r="E19" s="280">
        <f>SUM(E22:E171)</f>
        <v>0</v>
      </c>
      <c r="F19" s="281"/>
      <c r="G19" s="282"/>
      <c r="H19" s="255"/>
    </row>
    <row r="20" spans="1:8">
      <c r="A20" s="254"/>
      <c r="B20" s="254"/>
      <c r="C20" s="254"/>
      <c r="D20" s="254"/>
      <c r="E20" s="254"/>
      <c r="F20" s="254"/>
      <c r="G20" s="254"/>
      <c r="H20" s="255"/>
    </row>
    <row r="21" spans="1:8" ht="30.75" customHeight="1">
      <c r="A21" s="283" t="s">
        <v>227</v>
      </c>
      <c r="B21" s="283" t="s">
        <v>228</v>
      </c>
      <c r="C21" s="284" t="s">
        <v>229</v>
      </c>
      <c r="D21" s="284" t="s">
        <v>230</v>
      </c>
      <c r="E21" s="283" t="s">
        <v>231</v>
      </c>
      <c r="F21" s="283" t="s">
        <v>232</v>
      </c>
      <c r="G21" s="283" t="s">
        <v>233</v>
      </c>
      <c r="H21" s="283" t="s">
        <v>234</v>
      </c>
    </row>
    <row r="22" spans="1:8">
      <c r="A22" s="285">
        <v>1</v>
      </c>
      <c r="B22" s="286">
        <f>D9</f>
        <v>44377</v>
      </c>
      <c r="C22" s="287">
        <f>D22+E22</f>
        <v>0</v>
      </c>
      <c r="D22" s="287">
        <f>ROUNDDOWN(((D4*H4)/30)*(D9-D8),2)</f>
        <v>0</v>
      </c>
      <c r="E22" s="287">
        <f>IF($D$7=$J$10,ROUNDDOWN((H5-D22)*((D9-D8)/30),2),0)</f>
        <v>0</v>
      </c>
      <c r="F22" s="287">
        <f>D4-E22</f>
        <v>0</v>
      </c>
      <c r="G22" s="288">
        <f>D22</f>
        <v>0</v>
      </c>
      <c r="H22" s="288">
        <f>E22</f>
        <v>0</v>
      </c>
    </row>
    <row r="23" spans="1:8">
      <c r="A23" s="285">
        <f>IF(A22&gt;=$D$5,"",A22+1)</f>
        <v>2</v>
      </c>
      <c r="B23" s="289">
        <f>IF(A23="","",DATE(YEAR(B22),MONTH(B22)+1,DAY(B22)))</f>
        <v>44407</v>
      </c>
      <c r="C23" s="288">
        <f t="shared" ref="C23:C86" si="0">IF(A23&lt;$D$5, $H$5,IF(A23=$D$5,F22+D23,""))</f>
        <v>0</v>
      </c>
      <c r="D23" s="288">
        <f t="shared" ref="D23:D86" si="1">IF(A23="","",ROUNDDOWN(F22*$H$4,2))</f>
        <v>0</v>
      </c>
      <c r="E23" s="288">
        <f>IF(A23="","",C23-D23)</f>
        <v>0</v>
      </c>
      <c r="F23" s="288">
        <f>IF(A23="","",F22-E23)</f>
        <v>0</v>
      </c>
      <c r="G23" s="288">
        <f>IF(A23="","",D23+G22)</f>
        <v>0</v>
      </c>
      <c r="H23" s="288">
        <f>IF(A23="","",E23+H22)</f>
        <v>0</v>
      </c>
    </row>
    <row r="24" spans="1:8">
      <c r="A24" s="285">
        <f>IF(A23&gt;=$D$5,"",A23+1)</f>
        <v>3</v>
      </c>
      <c r="B24" s="289">
        <f t="shared" ref="B24:B87" si="2">IF(A24="","",DATE(YEAR(B23),MONTH(B23)+1,DAY(B23)))</f>
        <v>44438</v>
      </c>
      <c r="C24" s="288">
        <f t="shared" si="0"/>
        <v>0</v>
      </c>
      <c r="D24" s="288">
        <f t="shared" si="1"/>
        <v>0</v>
      </c>
      <c r="E24" s="288">
        <f t="shared" ref="E24:E87" si="3">IF(A24="","",C24-D24)</f>
        <v>0</v>
      </c>
      <c r="F24" s="288">
        <f t="shared" ref="F24:F87" si="4">IF(A24="","",F23-E24)</f>
        <v>0</v>
      </c>
      <c r="G24" s="288">
        <f t="shared" ref="G24:G87" si="5">IF(A24="","",D24+G23)</f>
        <v>0</v>
      </c>
      <c r="H24" s="288">
        <f t="shared" ref="H24:H87" si="6">IF(A24="","",E24+H23)</f>
        <v>0</v>
      </c>
    </row>
    <row r="25" spans="1:8">
      <c r="A25" s="285">
        <f t="shared" ref="A25:A88" si="7">IF(A24&gt;=$D$5,"",A24+1)</f>
        <v>4</v>
      </c>
      <c r="B25" s="289">
        <f t="shared" si="2"/>
        <v>44469</v>
      </c>
      <c r="C25" s="288">
        <f t="shared" si="0"/>
        <v>0</v>
      </c>
      <c r="D25" s="288">
        <f t="shared" si="1"/>
        <v>0</v>
      </c>
      <c r="E25" s="288">
        <f t="shared" si="3"/>
        <v>0</v>
      </c>
      <c r="F25" s="288">
        <f t="shared" si="4"/>
        <v>0</v>
      </c>
      <c r="G25" s="288">
        <f t="shared" si="5"/>
        <v>0</v>
      </c>
      <c r="H25" s="288">
        <f t="shared" si="6"/>
        <v>0</v>
      </c>
    </row>
    <row r="26" spans="1:8">
      <c r="A26" s="285">
        <f t="shared" si="7"/>
        <v>5</v>
      </c>
      <c r="B26" s="289">
        <f t="shared" si="2"/>
        <v>44499</v>
      </c>
      <c r="C26" s="288">
        <f t="shared" si="0"/>
        <v>0</v>
      </c>
      <c r="D26" s="288">
        <f t="shared" si="1"/>
        <v>0</v>
      </c>
      <c r="E26" s="288">
        <f t="shared" si="3"/>
        <v>0</v>
      </c>
      <c r="F26" s="288">
        <f t="shared" si="4"/>
        <v>0</v>
      </c>
      <c r="G26" s="288">
        <f t="shared" si="5"/>
        <v>0</v>
      </c>
      <c r="H26" s="288">
        <f t="shared" si="6"/>
        <v>0</v>
      </c>
    </row>
    <row r="27" spans="1:8">
      <c r="A27" s="285">
        <f t="shared" si="7"/>
        <v>6</v>
      </c>
      <c r="B27" s="289">
        <f t="shared" si="2"/>
        <v>44530</v>
      </c>
      <c r="C27" s="288">
        <f t="shared" si="0"/>
        <v>0</v>
      </c>
      <c r="D27" s="288">
        <f t="shared" si="1"/>
        <v>0</v>
      </c>
      <c r="E27" s="288">
        <f t="shared" si="3"/>
        <v>0</v>
      </c>
      <c r="F27" s="288">
        <f t="shared" si="4"/>
        <v>0</v>
      </c>
      <c r="G27" s="288">
        <f t="shared" si="5"/>
        <v>0</v>
      </c>
      <c r="H27" s="288">
        <f t="shared" si="6"/>
        <v>0</v>
      </c>
    </row>
    <row r="28" spans="1:8">
      <c r="A28" s="285">
        <f t="shared" si="7"/>
        <v>7</v>
      </c>
      <c r="B28" s="289">
        <f t="shared" si="2"/>
        <v>44560</v>
      </c>
      <c r="C28" s="288">
        <f t="shared" si="0"/>
        <v>0</v>
      </c>
      <c r="D28" s="288">
        <f t="shared" si="1"/>
        <v>0</v>
      </c>
      <c r="E28" s="288">
        <f t="shared" si="3"/>
        <v>0</v>
      </c>
      <c r="F28" s="288">
        <f t="shared" si="4"/>
        <v>0</v>
      </c>
      <c r="G28" s="288">
        <f t="shared" si="5"/>
        <v>0</v>
      </c>
      <c r="H28" s="288">
        <f t="shared" si="6"/>
        <v>0</v>
      </c>
    </row>
    <row r="29" spans="1:8">
      <c r="A29" s="285">
        <f t="shared" si="7"/>
        <v>8</v>
      </c>
      <c r="B29" s="289">
        <f t="shared" si="2"/>
        <v>44591</v>
      </c>
      <c r="C29" s="288">
        <f t="shared" si="0"/>
        <v>0</v>
      </c>
      <c r="D29" s="288">
        <f t="shared" si="1"/>
        <v>0</v>
      </c>
      <c r="E29" s="288">
        <f t="shared" si="3"/>
        <v>0</v>
      </c>
      <c r="F29" s="288">
        <f t="shared" si="4"/>
        <v>0</v>
      </c>
      <c r="G29" s="288">
        <f t="shared" si="5"/>
        <v>0</v>
      </c>
      <c r="H29" s="288">
        <f t="shared" si="6"/>
        <v>0</v>
      </c>
    </row>
    <row r="30" spans="1:8">
      <c r="A30" s="285">
        <f t="shared" si="7"/>
        <v>9</v>
      </c>
      <c r="B30" s="289">
        <f t="shared" si="2"/>
        <v>44622</v>
      </c>
      <c r="C30" s="288">
        <f t="shared" si="0"/>
        <v>0</v>
      </c>
      <c r="D30" s="288">
        <f t="shared" si="1"/>
        <v>0</v>
      </c>
      <c r="E30" s="288">
        <f t="shared" si="3"/>
        <v>0</v>
      </c>
      <c r="F30" s="288">
        <f t="shared" si="4"/>
        <v>0</v>
      </c>
      <c r="G30" s="288">
        <f t="shared" si="5"/>
        <v>0</v>
      </c>
      <c r="H30" s="288">
        <f t="shared" si="6"/>
        <v>0</v>
      </c>
    </row>
    <row r="31" spans="1:8">
      <c r="A31" s="285">
        <f t="shared" si="7"/>
        <v>10</v>
      </c>
      <c r="B31" s="289">
        <f t="shared" si="2"/>
        <v>44653</v>
      </c>
      <c r="C31" s="288">
        <f t="shared" si="0"/>
        <v>0</v>
      </c>
      <c r="D31" s="288">
        <f t="shared" si="1"/>
        <v>0</v>
      </c>
      <c r="E31" s="288">
        <f t="shared" si="3"/>
        <v>0</v>
      </c>
      <c r="F31" s="288">
        <f t="shared" si="4"/>
        <v>0</v>
      </c>
      <c r="G31" s="288">
        <f t="shared" si="5"/>
        <v>0</v>
      </c>
      <c r="H31" s="288">
        <f t="shared" si="6"/>
        <v>0</v>
      </c>
    </row>
    <row r="32" spans="1:8">
      <c r="A32" s="285">
        <f t="shared" si="7"/>
        <v>11</v>
      </c>
      <c r="B32" s="289">
        <f t="shared" si="2"/>
        <v>44683</v>
      </c>
      <c r="C32" s="288">
        <f t="shared" si="0"/>
        <v>0</v>
      </c>
      <c r="D32" s="288">
        <f t="shared" si="1"/>
        <v>0</v>
      </c>
      <c r="E32" s="288">
        <f t="shared" si="3"/>
        <v>0</v>
      </c>
      <c r="F32" s="288">
        <f t="shared" si="4"/>
        <v>0</v>
      </c>
      <c r="G32" s="288">
        <f t="shared" si="5"/>
        <v>0</v>
      </c>
      <c r="H32" s="288">
        <f t="shared" si="6"/>
        <v>0</v>
      </c>
    </row>
    <row r="33" spans="1:8">
      <c r="A33" s="285">
        <f t="shared" si="7"/>
        <v>12</v>
      </c>
      <c r="B33" s="289">
        <f t="shared" si="2"/>
        <v>44714</v>
      </c>
      <c r="C33" s="288">
        <f t="shared" si="0"/>
        <v>0</v>
      </c>
      <c r="D33" s="288">
        <f t="shared" si="1"/>
        <v>0</v>
      </c>
      <c r="E33" s="288">
        <f t="shared" si="3"/>
        <v>0</v>
      </c>
      <c r="F33" s="288">
        <f t="shared" si="4"/>
        <v>0</v>
      </c>
      <c r="G33" s="288">
        <f t="shared" si="5"/>
        <v>0</v>
      </c>
      <c r="H33" s="288">
        <f t="shared" si="6"/>
        <v>0</v>
      </c>
    </row>
    <row r="34" spans="1:8">
      <c r="A34" s="285">
        <f t="shared" si="7"/>
        <v>13</v>
      </c>
      <c r="B34" s="289">
        <f t="shared" si="2"/>
        <v>44744</v>
      </c>
      <c r="C34" s="288">
        <f t="shared" si="0"/>
        <v>0</v>
      </c>
      <c r="D34" s="288">
        <f t="shared" si="1"/>
        <v>0</v>
      </c>
      <c r="E34" s="288">
        <f t="shared" si="3"/>
        <v>0</v>
      </c>
      <c r="F34" s="288">
        <f t="shared" si="4"/>
        <v>0</v>
      </c>
      <c r="G34" s="288">
        <f t="shared" si="5"/>
        <v>0</v>
      </c>
      <c r="H34" s="288">
        <f t="shared" si="6"/>
        <v>0</v>
      </c>
    </row>
    <row r="35" spans="1:8">
      <c r="A35" s="285">
        <f t="shared" si="7"/>
        <v>14</v>
      </c>
      <c r="B35" s="289">
        <f t="shared" si="2"/>
        <v>44775</v>
      </c>
      <c r="C35" s="288">
        <f t="shared" si="0"/>
        <v>0</v>
      </c>
      <c r="D35" s="288">
        <f t="shared" si="1"/>
        <v>0</v>
      </c>
      <c r="E35" s="288">
        <f t="shared" si="3"/>
        <v>0</v>
      </c>
      <c r="F35" s="288">
        <f t="shared" si="4"/>
        <v>0</v>
      </c>
      <c r="G35" s="288">
        <f t="shared" si="5"/>
        <v>0</v>
      </c>
      <c r="H35" s="288">
        <f t="shared" si="6"/>
        <v>0</v>
      </c>
    </row>
    <row r="36" spans="1:8">
      <c r="A36" s="285">
        <f t="shared" si="7"/>
        <v>15</v>
      </c>
      <c r="B36" s="289">
        <f t="shared" si="2"/>
        <v>44806</v>
      </c>
      <c r="C36" s="288">
        <f t="shared" si="0"/>
        <v>0</v>
      </c>
      <c r="D36" s="288">
        <f t="shared" si="1"/>
        <v>0</v>
      </c>
      <c r="E36" s="288">
        <f t="shared" si="3"/>
        <v>0</v>
      </c>
      <c r="F36" s="288">
        <f t="shared" si="4"/>
        <v>0</v>
      </c>
      <c r="G36" s="288">
        <f t="shared" si="5"/>
        <v>0</v>
      </c>
      <c r="H36" s="288">
        <f t="shared" si="6"/>
        <v>0</v>
      </c>
    </row>
    <row r="37" spans="1:8">
      <c r="A37" s="285">
        <f t="shared" si="7"/>
        <v>16</v>
      </c>
      <c r="B37" s="289">
        <f t="shared" si="2"/>
        <v>44836</v>
      </c>
      <c r="C37" s="288">
        <f t="shared" si="0"/>
        <v>0</v>
      </c>
      <c r="D37" s="288">
        <f t="shared" si="1"/>
        <v>0</v>
      </c>
      <c r="E37" s="288">
        <f t="shared" si="3"/>
        <v>0</v>
      </c>
      <c r="F37" s="288">
        <f t="shared" si="4"/>
        <v>0</v>
      </c>
      <c r="G37" s="288">
        <f t="shared" si="5"/>
        <v>0</v>
      </c>
      <c r="H37" s="288">
        <f t="shared" si="6"/>
        <v>0</v>
      </c>
    </row>
    <row r="38" spans="1:8">
      <c r="A38" s="285">
        <f t="shared" si="7"/>
        <v>17</v>
      </c>
      <c r="B38" s="289">
        <f t="shared" si="2"/>
        <v>44867</v>
      </c>
      <c r="C38" s="288">
        <f t="shared" si="0"/>
        <v>0</v>
      </c>
      <c r="D38" s="288">
        <f t="shared" si="1"/>
        <v>0</v>
      </c>
      <c r="E38" s="288">
        <f t="shared" si="3"/>
        <v>0</v>
      </c>
      <c r="F38" s="288">
        <f t="shared" si="4"/>
        <v>0</v>
      </c>
      <c r="G38" s="288">
        <f t="shared" si="5"/>
        <v>0</v>
      </c>
      <c r="H38" s="288">
        <f t="shared" si="6"/>
        <v>0</v>
      </c>
    </row>
    <row r="39" spans="1:8">
      <c r="A39" s="285">
        <f t="shared" si="7"/>
        <v>18</v>
      </c>
      <c r="B39" s="289">
        <f t="shared" si="2"/>
        <v>44897</v>
      </c>
      <c r="C39" s="288">
        <f t="shared" si="0"/>
        <v>0</v>
      </c>
      <c r="D39" s="288">
        <f t="shared" si="1"/>
        <v>0</v>
      </c>
      <c r="E39" s="288">
        <f t="shared" si="3"/>
        <v>0</v>
      </c>
      <c r="F39" s="288">
        <f t="shared" si="4"/>
        <v>0</v>
      </c>
      <c r="G39" s="288">
        <f t="shared" si="5"/>
        <v>0</v>
      </c>
      <c r="H39" s="288">
        <f t="shared" si="6"/>
        <v>0</v>
      </c>
    </row>
    <row r="40" spans="1:8">
      <c r="A40" s="285">
        <f t="shared" si="7"/>
        <v>19</v>
      </c>
      <c r="B40" s="289">
        <f t="shared" si="2"/>
        <v>44928</v>
      </c>
      <c r="C40" s="288">
        <f t="shared" si="0"/>
        <v>0</v>
      </c>
      <c r="D40" s="288">
        <f t="shared" si="1"/>
        <v>0</v>
      </c>
      <c r="E40" s="288">
        <f t="shared" si="3"/>
        <v>0</v>
      </c>
      <c r="F40" s="288">
        <f t="shared" si="4"/>
        <v>0</v>
      </c>
      <c r="G40" s="288">
        <f t="shared" si="5"/>
        <v>0</v>
      </c>
      <c r="H40" s="288">
        <f t="shared" si="6"/>
        <v>0</v>
      </c>
    </row>
    <row r="41" spans="1:8">
      <c r="A41" s="285">
        <f t="shared" si="7"/>
        <v>20</v>
      </c>
      <c r="B41" s="289">
        <f t="shared" si="2"/>
        <v>44959</v>
      </c>
      <c r="C41" s="288">
        <f t="shared" si="0"/>
        <v>0</v>
      </c>
      <c r="D41" s="288">
        <f t="shared" si="1"/>
        <v>0</v>
      </c>
      <c r="E41" s="288">
        <f t="shared" si="3"/>
        <v>0</v>
      </c>
      <c r="F41" s="288">
        <f t="shared" si="4"/>
        <v>0</v>
      </c>
      <c r="G41" s="288">
        <f t="shared" si="5"/>
        <v>0</v>
      </c>
      <c r="H41" s="288">
        <f t="shared" si="6"/>
        <v>0</v>
      </c>
    </row>
    <row r="42" spans="1:8">
      <c r="A42" s="285">
        <f t="shared" si="7"/>
        <v>21</v>
      </c>
      <c r="B42" s="289">
        <f t="shared" si="2"/>
        <v>44987</v>
      </c>
      <c r="C42" s="288">
        <f t="shared" si="0"/>
        <v>0</v>
      </c>
      <c r="D42" s="288">
        <f t="shared" si="1"/>
        <v>0</v>
      </c>
      <c r="E42" s="288">
        <f t="shared" si="3"/>
        <v>0</v>
      </c>
      <c r="F42" s="288">
        <f t="shared" si="4"/>
        <v>0</v>
      </c>
      <c r="G42" s="288">
        <f t="shared" si="5"/>
        <v>0</v>
      </c>
      <c r="H42" s="288">
        <f t="shared" si="6"/>
        <v>0</v>
      </c>
    </row>
    <row r="43" spans="1:8">
      <c r="A43" s="285">
        <f t="shared" si="7"/>
        <v>22</v>
      </c>
      <c r="B43" s="289">
        <f t="shared" si="2"/>
        <v>45018</v>
      </c>
      <c r="C43" s="288">
        <f t="shared" si="0"/>
        <v>0</v>
      </c>
      <c r="D43" s="288">
        <f t="shared" si="1"/>
        <v>0</v>
      </c>
      <c r="E43" s="288">
        <f t="shared" si="3"/>
        <v>0</v>
      </c>
      <c r="F43" s="288">
        <f t="shared" si="4"/>
        <v>0</v>
      </c>
      <c r="G43" s="288">
        <f t="shared" si="5"/>
        <v>0</v>
      </c>
      <c r="H43" s="288">
        <f t="shared" si="6"/>
        <v>0</v>
      </c>
    </row>
    <row r="44" spans="1:8">
      <c r="A44" s="285">
        <f t="shared" si="7"/>
        <v>23</v>
      </c>
      <c r="B44" s="289">
        <f t="shared" si="2"/>
        <v>45048</v>
      </c>
      <c r="C44" s="288">
        <f t="shared" si="0"/>
        <v>0</v>
      </c>
      <c r="D44" s="288">
        <f t="shared" si="1"/>
        <v>0</v>
      </c>
      <c r="E44" s="288">
        <f t="shared" si="3"/>
        <v>0</v>
      </c>
      <c r="F44" s="288">
        <f t="shared" si="4"/>
        <v>0</v>
      </c>
      <c r="G44" s="288">
        <f t="shared" si="5"/>
        <v>0</v>
      </c>
      <c r="H44" s="288">
        <f t="shared" si="6"/>
        <v>0</v>
      </c>
    </row>
    <row r="45" spans="1:8">
      <c r="A45" s="285">
        <f t="shared" si="7"/>
        <v>24</v>
      </c>
      <c r="B45" s="289">
        <f t="shared" si="2"/>
        <v>45079</v>
      </c>
      <c r="C45" s="288">
        <f t="shared" si="0"/>
        <v>0</v>
      </c>
      <c r="D45" s="288">
        <f t="shared" si="1"/>
        <v>0</v>
      </c>
      <c r="E45" s="288">
        <f t="shared" si="3"/>
        <v>0</v>
      </c>
      <c r="F45" s="288">
        <f t="shared" si="4"/>
        <v>0</v>
      </c>
      <c r="G45" s="288">
        <f t="shared" si="5"/>
        <v>0</v>
      </c>
      <c r="H45" s="288">
        <f t="shared" si="6"/>
        <v>0</v>
      </c>
    </row>
    <row r="46" spans="1:8">
      <c r="A46" s="285">
        <f t="shared" si="7"/>
        <v>25</v>
      </c>
      <c r="B46" s="289">
        <f t="shared" si="2"/>
        <v>45109</v>
      </c>
      <c r="C46" s="288">
        <f t="shared" si="0"/>
        <v>0</v>
      </c>
      <c r="D46" s="288">
        <f t="shared" si="1"/>
        <v>0</v>
      </c>
      <c r="E46" s="288">
        <f t="shared" si="3"/>
        <v>0</v>
      </c>
      <c r="F46" s="288">
        <f t="shared" si="4"/>
        <v>0</v>
      </c>
      <c r="G46" s="288">
        <f t="shared" si="5"/>
        <v>0</v>
      </c>
      <c r="H46" s="288">
        <f t="shared" si="6"/>
        <v>0</v>
      </c>
    </row>
    <row r="47" spans="1:8">
      <c r="A47" s="285">
        <f t="shared" si="7"/>
        <v>26</v>
      </c>
      <c r="B47" s="289">
        <f t="shared" si="2"/>
        <v>45140</v>
      </c>
      <c r="C47" s="288">
        <f t="shared" si="0"/>
        <v>0</v>
      </c>
      <c r="D47" s="288">
        <f t="shared" si="1"/>
        <v>0</v>
      </c>
      <c r="E47" s="288">
        <f t="shared" si="3"/>
        <v>0</v>
      </c>
      <c r="F47" s="288">
        <f t="shared" si="4"/>
        <v>0</v>
      </c>
      <c r="G47" s="288">
        <f t="shared" si="5"/>
        <v>0</v>
      </c>
      <c r="H47" s="288">
        <f t="shared" si="6"/>
        <v>0</v>
      </c>
    </row>
    <row r="48" spans="1:8">
      <c r="A48" s="285">
        <f t="shared" si="7"/>
        <v>27</v>
      </c>
      <c r="B48" s="289">
        <f t="shared" si="2"/>
        <v>45171</v>
      </c>
      <c r="C48" s="288">
        <f t="shared" si="0"/>
        <v>0</v>
      </c>
      <c r="D48" s="288">
        <f t="shared" si="1"/>
        <v>0</v>
      </c>
      <c r="E48" s="288">
        <f t="shared" si="3"/>
        <v>0</v>
      </c>
      <c r="F48" s="288">
        <f t="shared" si="4"/>
        <v>0</v>
      </c>
      <c r="G48" s="288">
        <f t="shared" si="5"/>
        <v>0</v>
      </c>
      <c r="H48" s="288">
        <f t="shared" si="6"/>
        <v>0</v>
      </c>
    </row>
    <row r="49" spans="1:8">
      <c r="A49" s="285">
        <f t="shared" si="7"/>
        <v>28</v>
      </c>
      <c r="B49" s="289">
        <f t="shared" si="2"/>
        <v>45201</v>
      </c>
      <c r="C49" s="288">
        <f t="shared" si="0"/>
        <v>0</v>
      </c>
      <c r="D49" s="288">
        <f t="shared" si="1"/>
        <v>0</v>
      </c>
      <c r="E49" s="288">
        <f t="shared" si="3"/>
        <v>0</v>
      </c>
      <c r="F49" s="288">
        <f t="shared" si="4"/>
        <v>0</v>
      </c>
      <c r="G49" s="288">
        <f t="shared" si="5"/>
        <v>0</v>
      </c>
      <c r="H49" s="288">
        <f t="shared" si="6"/>
        <v>0</v>
      </c>
    </row>
    <row r="50" spans="1:8">
      <c r="A50" s="285">
        <f t="shared" si="7"/>
        <v>29</v>
      </c>
      <c r="B50" s="289">
        <f t="shared" si="2"/>
        <v>45232</v>
      </c>
      <c r="C50" s="288">
        <f t="shared" si="0"/>
        <v>0</v>
      </c>
      <c r="D50" s="288">
        <f t="shared" si="1"/>
        <v>0</v>
      </c>
      <c r="E50" s="288">
        <f t="shared" si="3"/>
        <v>0</v>
      </c>
      <c r="F50" s="288">
        <f t="shared" si="4"/>
        <v>0</v>
      </c>
      <c r="G50" s="288">
        <f t="shared" si="5"/>
        <v>0</v>
      </c>
      <c r="H50" s="288">
        <f t="shared" si="6"/>
        <v>0</v>
      </c>
    </row>
    <row r="51" spans="1:8">
      <c r="A51" s="285">
        <f t="shared" si="7"/>
        <v>30</v>
      </c>
      <c r="B51" s="289">
        <f t="shared" si="2"/>
        <v>45262</v>
      </c>
      <c r="C51" s="288">
        <f t="shared" si="0"/>
        <v>0</v>
      </c>
      <c r="D51" s="288">
        <f t="shared" si="1"/>
        <v>0</v>
      </c>
      <c r="E51" s="288">
        <f t="shared" si="3"/>
        <v>0</v>
      </c>
      <c r="F51" s="288">
        <f t="shared" si="4"/>
        <v>0</v>
      </c>
      <c r="G51" s="288">
        <f t="shared" si="5"/>
        <v>0</v>
      </c>
      <c r="H51" s="288">
        <f t="shared" si="6"/>
        <v>0</v>
      </c>
    </row>
    <row r="52" spans="1:8">
      <c r="A52" s="285">
        <f t="shared" si="7"/>
        <v>31</v>
      </c>
      <c r="B52" s="289">
        <f t="shared" si="2"/>
        <v>45293</v>
      </c>
      <c r="C52" s="288">
        <f t="shared" si="0"/>
        <v>0</v>
      </c>
      <c r="D52" s="288">
        <f t="shared" si="1"/>
        <v>0</v>
      </c>
      <c r="E52" s="288">
        <f t="shared" si="3"/>
        <v>0</v>
      </c>
      <c r="F52" s="288">
        <f t="shared" si="4"/>
        <v>0</v>
      </c>
      <c r="G52" s="288">
        <f t="shared" si="5"/>
        <v>0</v>
      </c>
      <c r="H52" s="288">
        <f t="shared" si="6"/>
        <v>0</v>
      </c>
    </row>
    <row r="53" spans="1:8">
      <c r="A53" s="285">
        <f t="shared" si="7"/>
        <v>32</v>
      </c>
      <c r="B53" s="289">
        <f t="shared" si="2"/>
        <v>45324</v>
      </c>
      <c r="C53" s="288">
        <f t="shared" si="0"/>
        <v>0</v>
      </c>
      <c r="D53" s="288">
        <f t="shared" si="1"/>
        <v>0</v>
      </c>
      <c r="E53" s="288">
        <f t="shared" si="3"/>
        <v>0</v>
      </c>
      <c r="F53" s="288">
        <f t="shared" si="4"/>
        <v>0</v>
      </c>
      <c r="G53" s="288">
        <f t="shared" si="5"/>
        <v>0</v>
      </c>
      <c r="H53" s="288">
        <f t="shared" si="6"/>
        <v>0</v>
      </c>
    </row>
    <row r="54" spans="1:8">
      <c r="A54" s="285">
        <f t="shared" si="7"/>
        <v>33</v>
      </c>
      <c r="B54" s="289">
        <f t="shared" si="2"/>
        <v>45353</v>
      </c>
      <c r="C54" s="288">
        <f t="shared" si="0"/>
        <v>0</v>
      </c>
      <c r="D54" s="288">
        <f t="shared" si="1"/>
        <v>0</v>
      </c>
      <c r="E54" s="288">
        <f t="shared" si="3"/>
        <v>0</v>
      </c>
      <c r="F54" s="288">
        <f t="shared" si="4"/>
        <v>0</v>
      </c>
      <c r="G54" s="288">
        <f t="shared" si="5"/>
        <v>0</v>
      </c>
      <c r="H54" s="288">
        <f t="shared" si="6"/>
        <v>0</v>
      </c>
    </row>
    <row r="55" spans="1:8">
      <c r="A55" s="285">
        <f t="shared" si="7"/>
        <v>34</v>
      </c>
      <c r="B55" s="289">
        <f t="shared" si="2"/>
        <v>45384</v>
      </c>
      <c r="C55" s="288">
        <f t="shared" si="0"/>
        <v>0</v>
      </c>
      <c r="D55" s="288">
        <f t="shared" si="1"/>
        <v>0</v>
      </c>
      <c r="E55" s="288">
        <f t="shared" si="3"/>
        <v>0</v>
      </c>
      <c r="F55" s="288">
        <f t="shared" si="4"/>
        <v>0</v>
      </c>
      <c r="G55" s="288">
        <f t="shared" si="5"/>
        <v>0</v>
      </c>
      <c r="H55" s="288">
        <f t="shared" si="6"/>
        <v>0</v>
      </c>
    </row>
    <row r="56" spans="1:8">
      <c r="A56" s="285">
        <f t="shared" si="7"/>
        <v>35</v>
      </c>
      <c r="B56" s="289">
        <f t="shared" si="2"/>
        <v>45414</v>
      </c>
      <c r="C56" s="288">
        <f t="shared" si="0"/>
        <v>0</v>
      </c>
      <c r="D56" s="288">
        <f t="shared" si="1"/>
        <v>0</v>
      </c>
      <c r="E56" s="288">
        <f t="shared" si="3"/>
        <v>0</v>
      </c>
      <c r="F56" s="288">
        <f t="shared" si="4"/>
        <v>0</v>
      </c>
      <c r="G56" s="288">
        <f t="shared" si="5"/>
        <v>0</v>
      </c>
      <c r="H56" s="288">
        <f t="shared" si="6"/>
        <v>0</v>
      </c>
    </row>
    <row r="57" spans="1:8">
      <c r="A57" s="285">
        <f t="shared" si="7"/>
        <v>36</v>
      </c>
      <c r="B57" s="289">
        <f t="shared" si="2"/>
        <v>45445</v>
      </c>
      <c r="C57" s="288">
        <f t="shared" si="0"/>
        <v>0</v>
      </c>
      <c r="D57" s="288">
        <f t="shared" si="1"/>
        <v>0</v>
      </c>
      <c r="E57" s="288">
        <f t="shared" si="3"/>
        <v>0</v>
      </c>
      <c r="F57" s="288">
        <f t="shared" si="4"/>
        <v>0</v>
      </c>
      <c r="G57" s="288">
        <f t="shared" si="5"/>
        <v>0</v>
      </c>
      <c r="H57" s="288">
        <f t="shared" si="6"/>
        <v>0</v>
      </c>
    </row>
    <row r="58" spans="1:8">
      <c r="A58" s="285">
        <f t="shared" si="7"/>
        <v>37</v>
      </c>
      <c r="B58" s="289">
        <f t="shared" si="2"/>
        <v>45475</v>
      </c>
      <c r="C58" s="288">
        <f t="shared" si="0"/>
        <v>0</v>
      </c>
      <c r="D58" s="288">
        <f t="shared" si="1"/>
        <v>0</v>
      </c>
      <c r="E58" s="288">
        <f t="shared" si="3"/>
        <v>0</v>
      </c>
      <c r="F58" s="288">
        <f t="shared" si="4"/>
        <v>0</v>
      </c>
      <c r="G58" s="288">
        <f t="shared" si="5"/>
        <v>0</v>
      </c>
      <c r="H58" s="288">
        <f t="shared" si="6"/>
        <v>0</v>
      </c>
    </row>
    <row r="59" spans="1:8">
      <c r="A59" s="285">
        <f t="shared" si="7"/>
        <v>38</v>
      </c>
      <c r="B59" s="289">
        <f t="shared" si="2"/>
        <v>45506</v>
      </c>
      <c r="C59" s="288">
        <f t="shared" si="0"/>
        <v>0</v>
      </c>
      <c r="D59" s="288">
        <f t="shared" si="1"/>
        <v>0</v>
      </c>
      <c r="E59" s="288">
        <f t="shared" si="3"/>
        <v>0</v>
      </c>
      <c r="F59" s="288">
        <f t="shared" si="4"/>
        <v>0</v>
      </c>
      <c r="G59" s="288">
        <f t="shared" si="5"/>
        <v>0</v>
      </c>
      <c r="H59" s="288">
        <f t="shared" si="6"/>
        <v>0</v>
      </c>
    </row>
    <row r="60" spans="1:8">
      <c r="A60" s="285">
        <f t="shared" si="7"/>
        <v>39</v>
      </c>
      <c r="B60" s="289">
        <f t="shared" si="2"/>
        <v>45537</v>
      </c>
      <c r="C60" s="288">
        <f t="shared" si="0"/>
        <v>0</v>
      </c>
      <c r="D60" s="288">
        <f t="shared" si="1"/>
        <v>0</v>
      </c>
      <c r="E60" s="288">
        <f t="shared" si="3"/>
        <v>0</v>
      </c>
      <c r="F60" s="288">
        <f t="shared" si="4"/>
        <v>0</v>
      </c>
      <c r="G60" s="288">
        <f t="shared" si="5"/>
        <v>0</v>
      </c>
      <c r="H60" s="288">
        <f t="shared" si="6"/>
        <v>0</v>
      </c>
    </row>
    <row r="61" spans="1:8">
      <c r="A61" s="285">
        <f t="shared" si="7"/>
        <v>40</v>
      </c>
      <c r="B61" s="289">
        <f t="shared" si="2"/>
        <v>45567</v>
      </c>
      <c r="C61" s="288">
        <f t="shared" si="0"/>
        <v>0</v>
      </c>
      <c r="D61" s="288">
        <f t="shared" si="1"/>
        <v>0</v>
      </c>
      <c r="E61" s="288">
        <f t="shared" si="3"/>
        <v>0</v>
      </c>
      <c r="F61" s="288">
        <f t="shared" si="4"/>
        <v>0</v>
      </c>
      <c r="G61" s="288">
        <f t="shared" si="5"/>
        <v>0</v>
      </c>
      <c r="H61" s="288">
        <f t="shared" si="6"/>
        <v>0</v>
      </c>
    </row>
    <row r="62" spans="1:8">
      <c r="A62" s="285">
        <f t="shared" si="7"/>
        <v>41</v>
      </c>
      <c r="B62" s="289">
        <f t="shared" si="2"/>
        <v>45598</v>
      </c>
      <c r="C62" s="288">
        <f t="shared" si="0"/>
        <v>0</v>
      </c>
      <c r="D62" s="288">
        <f t="shared" si="1"/>
        <v>0</v>
      </c>
      <c r="E62" s="288">
        <f t="shared" si="3"/>
        <v>0</v>
      </c>
      <c r="F62" s="288">
        <f t="shared" si="4"/>
        <v>0</v>
      </c>
      <c r="G62" s="288">
        <f t="shared" si="5"/>
        <v>0</v>
      </c>
      <c r="H62" s="288">
        <f t="shared" si="6"/>
        <v>0</v>
      </c>
    </row>
    <row r="63" spans="1:8">
      <c r="A63" s="285">
        <f t="shared" si="7"/>
        <v>42</v>
      </c>
      <c r="B63" s="289">
        <f t="shared" si="2"/>
        <v>45628</v>
      </c>
      <c r="C63" s="288">
        <f t="shared" si="0"/>
        <v>0</v>
      </c>
      <c r="D63" s="288">
        <f t="shared" si="1"/>
        <v>0</v>
      </c>
      <c r="E63" s="288">
        <f t="shared" si="3"/>
        <v>0</v>
      </c>
      <c r="F63" s="288">
        <f t="shared" si="4"/>
        <v>0</v>
      </c>
      <c r="G63" s="288">
        <f t="shared" si="5"/>
        <v>0</v>
      </c>
      <c r="H63" s="288">
        <f t="shared" si="6"/>
        <v>0</v>
      </c>
    </row>
    <row r="64" spans="1:8">
      <c r="A64" s="285">
        <f t="shared" si="7"/>
        <v>43</v>
      </c>
      <c r="B64" s="289">
        <f t="shared" si="2"/>
        <v>45659</v>
      </c>
      <c r="C64" s="288">
        <f t="shared" si="0"/>
        <v>0</v>
      </c>
      <c r="D64" s="288">
        <f t="shared" si="1"/>
        <v>0</v>
      </c>
      <c r="E64" s="288">
        <f t="shared" si="3"/>
        <v>0</v>
      </c>
      <c r="F64" s="288">
        <f t="shared" si="4"/>
        <v>0</v>
      </c>
      <c r="G64" s="288">
        <f t="shared" si="5"/>
        <v>0</v>
      </c>
      <c r="H64" s="288">
        <f t="shared" si="6"/>
        <v>0</v>
      </c>
    </row>
    <row r="65" spans="1:8">
      <c r="A65" s="285">
        <f t="shared" si="7"/>
        <v>44</v>
      </c>
      <c r="B65" s="289">
        <f t="shared" si="2"/>
        <v>45690</v>
      </c>
      <c r="C65" s="288">
        <f t="shared" si="0"/>
        <v>0</v>
      </c>
      <c r="D65" s="288">
        <f t="shared" si="1"/>
        <v>0</v>
      </c>
      <c r="E65" s="288">
        <f t="shared" si="3"/>
        <v>0</v>
      </c>
      <c r="F65" s="288">
        <f t="shared" si="4"/>
        <v>0</v>
      </c>
      <c r="G65" s="288">
        <f t="shared" si="5"/>
        <v>0</v>
      </c>
      <c r="H65" s="288">
        <f t="shared" si="6"/>
        <v>0</v>
      </c>
    </row>
    <row r="66" spans="1:8">
      <c r="A66" s="285">
        <f t="shared" si="7"/>
        <v>45</v>
      </c>
      <c r="B66" s="289">
        <f t="shared" si="2"/>
        <v>45718</v>
      </c>
      <c r="C66" s="288">
        <f t="shared" si="0"/>
        <v>0</v>
      </c>
      <c r="D66" s="288">
        <f t="shared" si="1"/>
        <v>0</v>
      </c>
      <c r="E66" s="288">
        <f t="shared" si="3"/>
        <v>0</v>
      </c>
      <c r="F66" s="288">
        <f t="shared" si="4"/>
        <v>0</v>
      </c>
      <c r="G66" s="288">
        <f t="shared" si="5"/>
        <v>0</v>
      </c>
      <c r="H66" s="288">
        <f t="shared" si="6"/>
        <v>0</v>
      </c>
    </row>
    <row r="67" spans="1:8">
      <c r="A67" s="285">
        <f t="shared" si="7"/>
        <v>46</v>
      </c>
      <c r="B67" s="289">
        <f t="shared" si="2"/>
        <v>45749</v>
      </c>
      <c r="C67" s="288">
        <f t="shared" si="0"/>
        <v>0</v>
      </c>
      <c r="D67" s="288">
        <f t="shared" si="1"/>
        <v>0</v>
      </c>
      <c r="E67" s="288">
        <f t="shared" si="3"/>
        <v>0</v>
      </c>
      <c r="F67" s="288">
        <f t="shared" si="4"/>
        <v>0</v>
      </c>
      <c r="G67" s="288">
        <f t="shared" si="5"/>
        <v>0</v>
      </c>
      <c r="H67" s="288">
        <f t="shared" si="6"/>
        <v>0</v>
      </c>
    </row>
    <row r="68" spans="1:8">
      <c r="A68" s="285">
        <f t="shared" si="7"/>
        <v>47</v>
      </c>
      <c r="B68" s="289">
        <f t="shared" si="2"/>
        <v>45779</v>
      </c>
      <c r="C68" s="288">
        <f t="shared" si="0"/>
        <v>0</v>
      </c>
      <c r="D68" s="288">
        <f t="shared" si="1"/>
        <v>0</v>
      </c>
      <c r="E68" s="288">
        <f t="shared" si="3"/>
        <v>0</v>
      </c>
      <c r="F68" s="288">
        <f t="shared" si="4"/>
        <v>0</v>
      </c>
      <c r="G68" s="288">
        <f t="shared" si="5"/>
        <v>0</v>
      </c>
      <c r="H68" s="288">
        <f t="shared" si="6"/>
        <v>0</v>
      </c>
    </row>
    <row r="69" spans="1:8">
      <c r="A69" s="285">
        <f t="shared" si="7"/>
        <v>48</v>
      </c>
      <c r="B69" s="289">
        <f t="shared" si="2"/>
        <v>45810</v>
      </c>
      <c r="C69" s="288">
        <f t="shared" si="0"/>
        <v>0</v>
      </c>
      <c r="D69" s="288">
        <f t="shared" si="1"/>
        <v>0</v>
      </c>
      <c r="E69" s="288">
        <f>IF(A69="","",C69-D69)</f>
        <v>0</v>
      </c>
      <c r="F69" s="288">
        <f t="shared" si="4"/>
        <v>0</v>
      </c>
      <c r="G69" s="288">
        <f t="shared" si="5"/>
        <v>0</v>
      </c>
      <c r="H69" s="288">
        <f t="shared" si="6"/>
        <v>0</v>
      </c>
    </row>
    <row r="70" spans="1:8">
      <c r="A70" s="285">
        <f t="shared" si="7"/>
        <v>49</v>
      </c>
      <c r="B70" s="289">
        <f t="shared" si="2"/>
        <v>45840</v>
      </c>
      <c r="C70" s="288">
        <f t="shared" si="0"/>
        <v>0</v>
      </c>
      <c r="D70" s="288">
        <f t="shared" si="1"/>
        <v>0</v>
      </c>
      <c r="E70" s="288">
        <f t="shared" si="3"/>
        <v>0</v>
      </c>
      <c r="F70" s="288">
        <f t="shared" si="4"/>
        <v>0</v>
      </c>
      <c r="G70" s="288">
        <f t="shared" si="5"/>
        <v>0</v>
      </c>
      <c r="H70" s="288">
        <f t="shared" si="6"/>
        <v>0</v>
      </c>
    </row>
    <row r="71" spans="1:8">
      <c r="A71" s="285">
        <f t="shared" si="7"/>
        <v>50</v>
      </c>
      <c r="B71" s="289">
        <f t="shared" si="2"/>
        <v>45871</v>
      </c>
      <c r="C71" s="288">
        <f t="shared" si="0"/>
        <v>0</v>
      </c>
      <c r="D71" s="288">
        <f t="shared" si="1"/>
        <v>0</v>
      </c>
      <c r="E71" s="288">
        <f t="shared" si="3"/>
        <v>0</v>
      </c>
      <c r="F71" s="288">
        <f t="shared" si="4"/>
        <v>0</v>
      </c>
      <c r="G71" s="288">
        <f t="shared" si="5"/>
        <v>0</v>
      </c>
      <c r="H71" s="288">
        <f t="shared" si="6"/>
        <v>0</v>
      </c>
    </row>
    <row r="72" spans="1:8">
      <c r="A72" s="285">
        <f t="shared" si="7"/>
        <v>51</v>
      </c>
      <c r="B72" s="289">
        <f t="shared" si="2"/>
        <v>45902</v>
      </c>
      <c r="C72" s="288">
        <f t="shared" si="0"/>
        <v>0</v>
      </c>
      <c r="D72" s="288">
        <f t="shared" si="1"/>
        <v>0</v>
      </c>
      <c r="E72" s="288">
        <f t="shared" si="3"/>
        <v>0</v>
      </c>
      <c r="F72" s="288">
        <f t="shared" si="4"/>
        <v>0</v>
      </c>
      <c r="G72" s="288">
        <f t="shared" si="5"/>
        <v>0</v>
      </c>
      <c r="H72" s="288">
        <f t="shared" si="6"/>
        <v>0</v>
      </c>
    </row>
    <row r="73" spans="1:8">
      <c r="A73" s="285">
        <f t="shared" si="7"/>
        <v>52</v>
      </c>
      <c r="B73" s="289">
        <f t="shared" si="2"/>
        <v>45932</v>
      </c>
      <c r="C73" s="288">
        <f t="shared" si="0"/>
        <v>0</v>
      </c>
      <c r="D73" s="288">
        <f t="shared" si="1"/>
        <v>0</v>
      </c>
      <c r="E73" s="288">
        <f t="shared" si="3"/>
        <v>0</v>
      </c>
      <c r="F73" s="288">
        <f t="shared" si="4"/>
        <v>0</v>
      </c>
      <c r="G73" s="288">
        <f t="shared" si="5"/>
        <v>0</v>
      </c>
      <c r="H73" s="288">
        <f t="shared" si="6"/>
        <v>0</v>
      </c>
    </row>
    <row r="74" spans="1:8">
      <c r="A74" s="285">
        <f t="shared" si="7"/>
        <v>53</v>
      </c>
      <c r="B74" s="289">
        <f t="shared" si="2"/>
        <v>45963</v>
      </c>
      <c r="C74" s="288">
        <f t="shared" si="0"/>
        <v>0</v>
      </c>
      <c r="D74" s="288">
        <f t="shared" si="1"/>
        <v>0</v>
      </c>
      <c r="E74" s="288">
        <f t="shared" si="3"/>
        <v>0</v>
      </c>
      <c r="F74" s="288">
        <f t="shared" si="4"/>
        <v>0</v>
      </c>
      <c r="G74" s="288">
        <f t="shared" si="5"/>
        <v>0</v>
      </c>
      <c r="H74" s="288">
        <f t="shared" si="6"/>
        <v>0</v>
      </c>
    </row>
    <row r="75" spans="1:8">
      <c r="A75" s="285">
        <f t="shared" si="7"/>
        <v>54</v>
      </c>
      <c r="B75" s="289">
        <f t="shared" si="2"/>
        <v>45993</v>
      </c>
      <c r="C75" s="288">
        <f t="shared" si="0"/>
        <v>0</v>
      </c>
      <c r="D75" s="288">
        <f t="shared" si="1"/>
        <v>0</v>
      </c>
      <c r="E75" s="288">
        <f t="shared" si="3"/>
        <v>0</v>
      </c>
      <c r="F75" s="288">
        <f t="shared" si="4"/>
        <v>0</v>
      </c>
      <c r="G75" s="288">
        <f t="shared" si="5"/>
        <v>0</v>
      </c>
      <c r="H75" s="288">
        <f t="shared" si="6"/>
        <v>0</v>
      </c>
    </row>
    <row r="76" spans="1:8">
      <c r="A76" s="285">
        <f t="shared" si="7"/>
        <v>55</v>
      </c>
      <c r="B76" s="289">
        <f t="shared" si="2"/>
        <v>46024</v>
      </c>
      <c r="C76" s="288">
        <f t="shared" si="0"/>
        <v>0</v>
      </c>
      <c r="D76" s="288">
        <f t="shared" si="1"/>
        <v>0</v>
      </c>
      <c r="E76" s="288">
        <f t="shared" si="3"/>
        <v>0</v>
      </c>
      <c r="F76" s="288">
        <f t="shared" si="4"/>
        <v>0</v>
      </c>
      <c r="G76" s="288">
        <f t="shared" si="5"/>
        <v>0</v>
      </c>
      <c r="H76" s="288">
        <f t="shared" si="6"/>
        <v>0</v>
      </c>
    </row>
    <row r="77" spans="1:8">
      <c r="A77" s="285">
        <f t="shared" si="7"/>
        <v>56</v>
      </c>
      <c r="B77" s="289">
        <f t="shared" si="2"/>
        <v>46055</v>
      </c>
      <c r="C77" s="288">
        <f t="shared" si="0"/>
        <v>0</v>
      </c>
      <c r="D77" s="288">
        <f t="shared" si="1"/>
        <v>0</v>
      </c>
      <c r="E77" s="288">
        <f t="shared" si="3"/>
        <v>0</v>
      </c>
      <c r="F77" s="288">
        <f t="shared" si="4"/>
        <v>0</v>
      </c>
      <c r="G77" s="288">
        <f t="shared" si="5"/>
        <v>0</v>
      </c>
      <c r="H77" s="288">
        <f t="shared" si="6"/>
        <v>0</v>
      </c>
    </row>
    <row r="78" spans="1:8">
      <c r="A78" s="285">
        <f t="shared" si="7"/>
        <v>57</v>
      </c>
      <c r="B78" s="289">
        <f t="shared" si="2"/>
        <v>46083</v>
      </c>
      <c r="C78" s="288">
        <f t="shared" si="0"/>
        <v>0</v>
      </c>
      <c r="D78" s="288">
        <f t="shared" si="1"/>
        <v>0</v>
      </c>
      <c r="E78" s="288">
        <f t="shared" si="3"/>
        <v>0</v>
      </c>
      <c r="F78" s="288">
        <f t="shared" si="4"/>
        <v>0</v>
      </c>
      <c r="G78" s="288">
        <f t="shared" si="5"/>
        <v>0</v>
      </c>
      <c r="H78" s="288">
        <f t="shared" si="6"/>
        <v>0</v>
      </c>
    </row>
    <row r="79" spans="1:8">
      <c r="A79" s="285">
        <f t="shared" si="7"/>
        <v>58</v>
      </c>
      <c r="B79" s="289">
        <f t="shared" si="2"/>
        <v>46114</v>
      </c>
      <c r="C79" s="288">
        <f t="shared" si="0"/>
        <v>0</v>
      </c>
      <c r="D79" s="288">
        <f t="shared" si="1"/>
        <v>0</v>
      </c>
      <c r="E79" s="288">
        <f t="shared" si="3"/>
        <v>0</v>
      </c>
      <c r="F79" s="288">
        <f t="shared" si="4"/>
        <v>0</v>
      </c>
      <c r="G79" s="288">
        <f t="shared" si="5"/>
        <v>0</v>
      </c>
      <c r="H79" s="288">
        <f t="shared" si="6"/>
        <v>0</v>
      </c>
    </row>
    <row r="80" spans="1:8">
      <c r="A80" s="285">
        <f t="shared" si="7"/>
        <v>59</v>
      </c>
      <c r="B80" s="289">
        <f t="shared" si="2"/>
        <v>46144</v>
      </c>
      <c r="C80" s="288">
        <f t="shared" si="0"/>
        <v>0</v>
      </c>
      <c r="D80" s="288">
        <f t="shared" si="1"/>
        <v>0</v>
      </c>
      <c r="E80" s="288">
        <f t="shared" si="3"/>
        <v>0</v>
      </c>
      <c r="F80" s="288">
        <f t="shared" si="4"/>
        <v>0</v>
      </c>
      <c r="G80" s="288">
        <f t="shared" si="5"/>
        <v>0</v>
      </c>
      <c r="H80" s="288">
        <f t="shared" si="6"/>
        <v>0</v>
      </c>
    </row>
    <row r="81" spans="1:8">
      <c r="A81" s="285">
        <f t="shared" si="7"/>
        <v>60</v>
      </c>
      <c r="B81" s="289">
        <f t="shared" si="2"/>
        <v>46175</v>
      </c>
      <c r="C81" s="288">
        <f t="shared" si="0"/>
        <v>0</v>
      </c>
      <c r="D81" s="288">
        <f t="shared" si="1"/>
        <v>0</v>
      </c>
      <c r="E81" s="288">
        <f t="shared" si="3"/>
        <v>0</v>
      </c>
      <c r="F81" s="288">
        <f t="shared" si="4"/>
        <v>0</v>
      </c>
      <c r="G81" s="288">
        <f t="shared" si="5"/>
        <v>0</v>
      </c>
      <c r="H81" s="288">
        <f t="shared" si="6"/>
        <v>0</v>
      </c>
    </row>
    <row r="82" spans="1:8">
      <c r="A82" s="285" t="str">
        <f t="shared" si="7"/>
        <v/>
      </c>
      <c r="B82" s="289" t="str">
        <f t="shared" si="2"/>
        <v/>
      </c>
      <c r="C82" s="288" t="str">
        <f t="shared" si="0"/>
        <v/>
      </c>
      <c r="D82" s="288" t="str">
        <f t="shared" si="1"/>
        <v/>
      </c>
      <c r="E82" s="288" t="str">
        <f t="shared" si="3"/>
        <v/>
      </c>
      <c r="F82" s="288" t="str">
        <f t="shared" si="4"/>
        <v/>
      </c>
      <c r="G82" s="288" t="str">
        <f t="shared" si="5"/>
        <v/>
      </c>
      <c r="H82" s="288" t="str">
        <f t="shared" si="6"/>
        <v/>
      </c>
    </row>
    <row r="83" spans="1:8">
      <c r="A83" s="285" t="str">
        <f t="shared" si="7"/>
        <v/>
      </c>
      <c r="B83" s="289" t="str">
        <f t="shared" si="2"/>
        <v/>
      </c>
      <c r="C83" s="288" t="str">
        <f t="shared" si="0"/>
        <v/>
      </c>
      <c r="D83" s="288" t="str">
        <f t="shared" si="1"/>
        <v/>
      </c>
      <c r="E83" s="288" t="str">
        <f t="shared" si="3"/>
        <v/>
      </c>
      <c r="F83" s="288" t="str">
        <f t="shared" si="4"/>
        <v/>
      </c>
      <c r="G83" s="288" t="str">
        <f t="shared" si="5"/>
        <v/>
      </c>
      <c r="H83" s="288" t="str">
        <f t="shared" si="6"/>
        <v/>
      </c>
    </row>
    <row r="84" spans="1:8">
      <c r="A84" s="285" t="str">
        <f t="shared" si="7"/>
        <v/>
      </c>
      <c r="B84" s="289" t="str">
        <f t="shared" si="2"/>
        <v/>
      </c>
      <c r="C84" s="288" t="str">
        <f t="shared" si="0"/>
        <v/>
      </c>
      <c r="D84" s="288" t="str">
        <f t="shared" si="1"/>
        <v/>
      </c>
      <c r="E84" s="288" t="str">
        <f t="shared" si="3"/>
        <v/>
      </c>
      <c r="F84" s="288" t="str">
        <f t="shared" si="4"/>
        <v/>
      </c>
      <c r="G84" s="288" t="str">
        <f t="shared" si="5"/>
        <v/>
      </c>
      <c r="H84" s="288" t="str">
        <f t="shared" si="6"/>
        <v/>
      </c>
    </row>
    <row r="85" spans="1:8">
      <c r="A85" s="285" t="str">
        <f t="shared" si="7"/>
        <v/>
      </c>
      <c r="B85" s="289" t="str">
        <f t="shared" si="2"/>
        <v/>
      </c>
      <c r="C85" s="288" t="str">
        <f t="shared" si="0"/>
        <v/>
      </c>
      <c r="D85" s="288" t="str">
        <f t="shared" si="1"/>
        <v/>
      </c>
      <c r="E85" s="288" t="str">
        <f t="shared" si="3"/>
        <v/>
      </c>
      <c r="F85" s="288" t="str">
        <f t="shared" si="4"/>
        <v/>
      </c>
      <c r="G85" s="288" t="str">
        <f t="shared" si="5"/>
        <v/>
      </c>
      <c r="H85" s="288" t="str">
        <f t="shared" si="6"/>
        <v/>
      </c>
    </row>
    <row r="86" spans="1:8">
      <c r="A86" s="285" t="str">
        <f t="shared" si="7"/>
        <v/>
      </c>
      <c r="B86" s="289" t="str">
        <f t="shared" si="2"/>
        <v/>
      </c>
      <c r="C86" s="288" t="str">
        <f t="shared" si="0"/>
        <v/>
      </c>
      <c r="D86" s="288" t="str">
        <f t="shared" si="1"/>
        <v/>
      </c>
      <c r="E86" s="288" t="str">
        <f t="shared" si="3"/>
        <v/>
      </c>
      <c r="F86" s="288" t="str">
        <f t="shared" si="4"/>
        <v/>
      </c>
      <c r="G86" s="288" t="str">
        <f t="shared" si="5"/>
        <v/>
      </c>
      <c r="H86" s="288" t="str">
        <f t="shared" si="6"/>
        <v/>
      </c>
    </row>
    <row r="87" spans="1:8">
      <c r="A87" s="285" t="str">
        <f t="shared" si="7"/>
        <v/>
      </c>
      <c r="B87" s="289" t="str">
        <f t="shared" si="2"/>
        <v/>
      </c>
      <c r="C87" s="288" t="str">
        <f t="shared" ref="C87:C150" si="8">IF(A87&lt;$D$5, $H$5,IF(A87=$D$5,F86+D87,""))</f>
        <v/>
      </c>
      <c r="D87" s="288" t="str">
        <f t="shared" ref="D87:D150" si="9">IF(A87="","",ROUNDDOWN(F86*$H$4,2))</f>
        <v/>
      </c>
      <c r="E87" s="288" t="str">
        <f t="shared" si="3"/>
        <v/>
      </c>
      <c r="F87" s="288" t="str">
        <f t="shared" si="4"/>
        <v/>
      </c>
      <c r="G87" s="288" t="str">
        <f t="shared" si="5"/>
        <v/>
      </c>
      <c r="H87" s="288" t="str">
        <f t="shared" si="6"/>
        <v/>
      </c>
    </row>
    <row r="88" spans="1:8">
      <c r="A88" s="285" t="str">
        <f t="shared" si="7"/>
        <v/>
      </c>
      <c r="B88" s="289" t="str">
        <f t="shared" ref="B88:B151" si="10">IF(A88="","",DATE(YEAR(B87),MONTH(B87)+1,DAY(B87)))</f>
        <v/>
      </c>
      <c r="C88" s="288" t="str">
        <f t="shared" si="8"/>
        <v/>
      </c>
      <c r="D88" s="288" t="str">
        <f t="shared" si="9"/>
        <v/>
      </c>
      <c r="E88" s="288" t="str">
        <f t="shared" ref="E88:E151" si="11">IF(A88="","",C88-D88)</f>
        <v/>
      </c>
      <c r="F88" s="288" t="str">
        <f t="shared" ref="F88:F151" si="12">IF(A88="","",F87-E88)</f>
        <v/>
      </c>
      <c r="G88" s="288" t="str">
        <f t="shared" ref="G88:G151" si="13">IF(A88="","",D88+G87)</f>
        <v/>
      </c>
      <c r="H88" s="288" t="str">
        <f t="shared" ref="H88:H151" si="14">IF(A88="","",E88+H87)</f>
        <v/>
      </c>
    </row>
    <row r="89" spans="1:8">
      <c r="A89" s="285" t="str">
        <f t="shared" ref="A89:A152" si="15">IF(A88&gt;=$D$5,"",A88+1)</f>
        <v/>
      </c>
      <c r="B89" s="289" t="str">
        <f t="shared" si="10"/>
        <v/>
      </c>
      <c r="C89" s="288" t="str">
        <f t="shared" si="8"/>
        <v/>
      </c>
      <c r="D89" s="288" t="str">
        <f t="shared" si="9"/>
        <v/>
      </c>
      <c r="E89" s="288" t="str">
        <f t="shared" si="11"/>
        <v/>
      </c>
      <c r="F89" s="288" t="str">
        <f t="shared" si="12"/>
        <v/>
      </c>
      <c r="G89" s="288" t="str">
        <f t="shared" si="13"/>
        <v/>
      </c>
      <c r="H89" s="288" t="str">
        <f t="shared" si="14"/>
        <v/>
      </c>
    </row>
    <row r="90" spans="1:8">
      <c r="A90" s="285" t="str">
        <f t="shared" si="15"/>
        <v/>
      </c>
      <c r="B90" s="289" t="str">
        <f t="shared" si="10"/>
        <v/>
      </c>
      <c r="C90" s="288" t="str">
        <f t="shared" si="8"/>
        <v/>
      </c>
      <c r="D90" s="288" t="str">
        <f t="shared" si="9"/>
        <v/>
      </c>
      <c r="E90" s="288" t="str">
        <f t="shared" si="11"/>
        <v/>
      </c>
      <c r="F90" s="288" t="str">
        <f t="shared" si="12"/>
        <v/>
      </c>
      <c r="G90" s="288" t="str">
        <f t="shared" si="13"/>
        <v/>
      </c>
      <c r="H90" s="288" t="str">
        <f t="shared" si="14"/>
        <v/>
      </c>
    </row>
    <row r="91" spans="1:8">
      <c r="A91" s="285" t="str">
        <f t="shared" si="15"/>
        <v/>
      </c>
      <c r="B91" s="289" t="str">
        <f t="shared" si="10"/>
        <v/>
      </c>
      <c r="C91" s="288" t="str">
        <f t="shared" si="8"/>
        <v/>
      </c>
      <c r="D91" s="288" t="str">
        <f t="shared" si="9"/>
        <v/>
      </c>
      <c r="E91" s="288" t="str">
        <f t="shared" si="11"/>
        <v/>
      </c>
      <c r="F91" s="288" t="str">
        <f t="shared" si="12"/>
        <v/>
      </c>
      <c r="G91" s="288" t="str">
        <f t="shared" si="13"/>
        <v/>
      </c>
      <c r="H91" s="288" t="str">
        <f t="shared" si="14"/>
        <v/>
      </c>
    </row>
    <row r="92" spans="1:8">
      <c r="A92" s="285" t="str">
        <f t="shared" si="15"/>
        <v/>
      </c>
      <c r="B92" s="289" t="str">
        <f t="shared" si="10"/>
        <v/>
      </c>
      <c r="C92" s="288" t="str">
        <f t="shared" si="8"/>
        <v/>
      </c>
      <c r="D92" s="288" t="str">
        <f t="shared" si="9"/>
        <v/>
      </c>
      <c r="E92" s="288" t="str">
        <f t="shared" si="11"/>
        <v/>
      </c>
      <c r="F92" s="288" t="str">
        <f t="shared" si="12"/>
        <v/>
      </c>
      <c r="G92" s="288" t="str">
        <f t="shared" si="13"/>
        <v/>
      </c>
      <c r="H92" s="288" t="str">
        <f t="shared" si="14"/>
        <v/>
      </c>
    </row>
    <row r="93" spans="1:8">
      <c r="A93" s="285" t="str">
        <f t="shared" si="15"/>
        <v/>
      </c>
      <c r="B93" s="289" t="str">
        <f t="shared" si="10"/>
        <v/>
      </c>
      <c r="C93" s="288" t="str">
        <f t="shared" si="8"/>
        <v/>
      </c>
      <c r="D93" s="288" t="str">
        <f t="shared" si="9"/>
        <v/>
      </c>
      <c r="E93" s="288" t="str">
        <f t="shared" si="11"/>
        <v/>
      </c>
      <c r="F93" s="288" t="str">
        <f t="shared" si="12"/>
        <v/>
      </c>
      <c r="G93" s="288" t="str">
        <f t="shared" si="13"/>
        <v/>
      </c>
      <c r="H93" s="288" t="str">
        <f t="shared" si="14"/>
        <v/>
      </c>
    </row>
    <row r="94" spans="1:8">
      <c r="A94" s="285" t="str">
        <f t="shared" si="15"/>
        <v/>
      </c>
      <c r="B94" s="289" t="str">
        <f t="shared" si="10"/>
        <v/>
      </c>
      <c r="C94" s="288" t="str">
        <f t="shared" si="8"/>
        <v/>
      </c>
      <c r="D94" s="288" t="str">
        <f t="shared" si="9"/>
        <v/>
      </c>
      <c r="E94" s="288" t="str">
        <f t="shared" si="11"/>
        <v/>
      </c>
      <c r="F94" s="288" t="str">
        <f t="shared" si="12"/>
        <v/>
      </c>
      <c r="G94" s="288" t="str">
        <f t="shared" si="13"/>
        <v/>
      </c>
      <c r="H94" s="288" t="str">
        <f t="shared" si="14"/>
        <v/>
      </c>
    </row>
    <row r="95" spans="1:8">
      <c r="A95" s="285" t="str">
        <f t="shared" si="15"/>
        <v/>
      </c>
      <c r="B95" s="289" t="str">
        <f t="shared" si="10"/>
        <v/>
      </c>
      <c r="C95" s="288" t="str">
        <f t="shared" si="8"/>
        <v/>
      </c>
      <c r="D95" s="288" t="str">
        <f t="shared" si="9"/>
        <v/>
      </c>
      <c r="E95" s="288" t="str">
        <f t="shared" si="11"/>
        <v/>
      </c>
      <c r="F95" s="288" t="str">
        <f t="shared" si="12"/>
        <v/>
      </c>
      <c r="G95" s="288" t="str">
        <f t="shared" si="13"/>
        <v/>
      </c>
      <c r="H95" s="288" t="str">
        <f t="shared" si="14"/>
        <v/>
      </c>
    </row>
    <row r="96" spans="1:8">
      <c r="A96" s="285" t="str">
        <f t="shared" si="15"/>
        <v/>
      </c>
      <c r="B96" s="289" t="str">
        <f t="shared" si="10"/>
        <v/>
      </c>
      <c r="C96" s="288" t="str">
        <f t="shared" si="8"/>
        <v/>
      </c>
      <c r="D96" s="288" t="str">
        <f t="shared" si="9"/>
        <v/>
      </c>
      <c r="E96" s="288" t="str">
        <f t="shared" si="11"/>
        <v/>
      </c>
      <c r="F96" s="288" t="str">
        <f t="shared" si="12"/>
        <v/>
      </c>
      <c r="G96" s="288" t="str">
        <f t="shared" si="13"/>
        <v/>
      </c>
      <c r="H96" s="288" t="str">
        <f t="shared" si="14"/>
        <v/>
      </c>
    </row>
    <row r="97" spans="1:8">
      <c r="A97" s="285" t="str">
        <f t="shared" si="15"/>
        <v/>
      </c>
      <c r="B97" s="289" t="str">
        <f t="shared" si="10"/>
        <v/>
      </c>
      <c r="C97" s="288" t="str">
        <f t="shared" si="8"/>
        <v/>
      </c>
      <c r="D97" s="288" t="str">
        <f t="shared" si="9"/>
        <v/>
      </c>
      <c r="E97" s="288" t="str">
        <f t="shared" si="11"/>
        <v/>
      </c>
      <c r="F97" s="288" t="str">
        <f t="shared" si="12"/>
        <v/>
      </c>
      <c r="G97" s="288" t="str">
        <f t="shared" si="13"/>
        <v/>
      </c>
      <c r="H97" s="288" t="str">
        <f t="shared" si="14"/>
        <v/>
      </c>
    </row>
    <row r="98" spans="1:8">
      <c r="A98" s="285" t="str">
        <f t="shared" si="15"/>
        <v/>
      </c>
      <c r="B98" s="289" t="str">
        <f t="shared" si="10"/>
        <v/>
      </c>
      <c r="C98" s="288" t="str">
        <f t="shared" si="8"/>
        <v/>
      </c>
      <c r="D98" s="288" t="str">
        <f t="shared" si="9"/>
        <v/>
      </c>
      <c r="E98" s="288" t="str">
        <f t="shared" si="11"/>
        <v/>
      </c>
      <c r="F98" s="288" t="str">
        <f t="shared" si="12"/>
        <v/>
      </c>
      <c r="G98" s="288" t="str">
        <f t="shared" si="13"/>
        <v/>
      </c>
      <c r="H98" s="288" t="str">
        <f t="shared" si="14"/>
        <v/>
      </c>
    </row>
    <row r="99" spans="1:8">
      <c r="A99" s="285" t="str">
        <f t="shared" si="15"/>
        <v/>
      </c>
      <c r="B99" s="289" t="str">
        <f t="shared" si="10"/>
        <v/>
      </c>
      <c r="C99" s="288" t="str">
        <f t="shared" si="8"/>
        <v/>
      </c>
      <c r="D99" s="288" t="str">
        <f t="shared" si="9"/>
        <v/>
      </c>
      <c r="E99" s="288" t="str">
        <f t="shared" si="11"/>
        <v/>
      </c>
      <c r="F99" s="288" t="str">
        <f t="shared" si="12"/>
        <v/>
      </c>
      <c r="G99" s="288" t="str">
        <f t="shared" si="13"/>
        <v/>
      </c>
      <c r="H99" s="288" t="str">
        <f t="shared" si="14"/>
        <v/>
      </c>
    </row>
    <row r="100" spans="1:8">
      <c r="A100" s="285" t="str">
        <f t="shared" si="15"/>
        <v/>
      </c>
      <c r="B100" s="289" t="str">
        <f t="shared" si="10"/>
        <v/>
      </c>
      <c r="C100" s="288" t="str">
        <f t="shared" si="8"/>
        <v/>
      </c>
      <c r="D100" s="288" t="str">
        <f t="shared" si="9"/>
        <v/>
      </c>
      <c r="E100" s="288" t="str">
        <f t="shared" si="11"/>
        <v/>
      </c>
      <c r="F100" s="288" t="str">
        <f t="shared" si="12"/>
        <v/>
      </c>
      <c r="G100" s="288" t="str">
        <f t="shared" si="13"/>
        <v/>
      </c>
      <c r="H100" s="288" t="str">
        <f t="shared" si="14"/>
        <v/>
      </c>
    </row>
    <row r="101" spans="1:8">
      <c r="A101" s="285" t="str">
        <f t="shared" si="15"/>
        <v/>
      </c>
      <c r="B101" s="289" t="str">
        <f t="shared" si="10"/>
        <v/>
      </c>
      <c r="C101" s="288" t="str">
        <f t="shared" si="8"/>
        <v/>
      </c>
      <c r="D101" s="288" t="str">
        <f t="shared" si="9"/>
        <v/>
      </c>
      <c r="E101" s="288" t="str">
        <f t="shared" si="11"/>
        <v/>
      </c>
      <c r="F101" s="288" t="str">
        <f t="shared" si="12"/>
        <v/>
      </c>
      <c r="G101" s="288" t="str">
        <f t="shared" si="13"/>
        <v/>
      </c>
      <c r="H101" s="288" t="str">
        <f t="shared" si="14"/>
        <v/>
      </c>
    </row>
    <row r="102" spans="1:8">
      <c r="A102" s="285" t="str">
        <f t="shared" si="15"/>
        <v/>
      </c>
      <c r="B102" s="289" t="str">
        <f t="shared" si="10"/>
        <v/>
      </c>
      <c r="C102" s="288" t="str">
        <f t="shared" si="8"/>
        <v/>
      </c>
      <c r="D102" s="288" t="str">
        <f t="shared" si="9"/>
        <v/>
      </c>
      <c r="E102" s="288" t="str">
        <f t="shared" si="11"/>
        <v/>
      </c>
      <c r="F102" s="288" t="str">
        <f t="shared" si="12"/>
        <v/>
      </c>
      <c r="G102" s="288" t="str">
        <f t="shared" si="13"/>
        <v/>
      </c>
      <c r="H102" s="288" t="str">
        <f t="shared" si="14"/>
        <v/>
      </c>
    </row>
    <row r="103" spans="1:8">
      <c r="A103" s="285" t="str">
        <f t="shared" si="15"/>
        <v/>
      </c>
      <c r="B103" s="289" t="str">
        <f t="shared" si="10"/>
        <v/>
      </c>
      <c r="C103" s="288" t="str">
        <f t="shared" si="8"/>
        <v/>
      </c>
      <c r="D103" s="288" t="str">
        <f t="shared" si="9"/>
        <v/>
      </c>
      <c r="E103" s="288" t="str">
        <f t="shared" si="11"/>
        <v/>
      </c>
      <c r="F103" s="288" t="str">
        <f t="shared" si="12"/>
        <v/>
      </c>
      <c r="G103" s="288" t="str">
        <f t="shared" si="13"/>
        <v/>
      </c>
      <c r="H103" s="288" t="str">
        <f t="shared" si="14"/>
        <v/>
      </c>
    </row>
    <row r="104" spans="1:8">
      <c r="A104" s="285" t="str">
        <f t="shared" si="15"/>
        <v/>
      </c>
      <c r="B104" s="289" t="str">
        <f t="shared" si="10"/>
        <v/>
      </c>
      <c r="C104" s="288" t="str">
        <f t="shared" si="8"/>
        <v/>
      </c>
      <c r="D104" s="288" t="str">
        <f t="shared" si="9"/>
        <v/>
      </c>
      <c r="E104" s="288" t="str">
        <f t="shared" si="11"/>
        <v/>
      </c>
      <c r="F104" s="288" t="str">
        <f t="shared" si="12"/>
        <v/>
      </c>
      <c r="G104" s="288" t="str">
        <f t="shared" si="13"/>
        <v/>
      </c>
      <c r="H104" s="288" t="str">
        <f t="shared" si="14"/>
        <v/>
      </c>
    </row>
    <row r="105" spans="1:8">
      <c r="A105" s="285" t="str">
        <f t="shared" si="15"/>
        <v/>
      </c>
      <c r="B105" s="289" t="str">
        <f t="shared" si="10"/>
        <v/>
      </c>
      <c r="C105" s="288" t="str">
        <f t="shared" si="8"/>
        <v/>
      </c>
      <c r="D105" s="288" t="str">
        <f t="shared" si="9"/>
        <v/>
      </c>
      <c r="E105" s="288" t="str">
        <f t="shared" si="11"/>
        <v/>
      </c>
      <c r="F105" s="288" t="str">
        <f t="shared" si="12"/>
        <v/>
      </c>
      <c r="G105" s="288" t="str">
        <f t="shared" si="13"/>
        <v/>
      </c>
      <c r="H105" s="288" t="str">
        <f t="shared" si="14"/>
        <v/>
      </c>
    </row>
    <row r="106" spans="1:8">
      <c r="A106" s="285" t="str">
        <f t="shared" si="15"/>
        <v/>
      </c>
      <c r="B106" s="289" t="str">
        <f t="shared" si="10"/>
        <v/>
      </c>
      <c r="C106" s="288" t="str">
        <f t="shared" si="8"/>
        <v/>
      </c>
      <c r="D106" s="288" t="str">
        <f t="shared" si="9"/>
        <v/>
      </c>
      <c r="E106" s="288" t="str">
        <f t="shared" si="11"/>
        <v/>
      </c>
      <c r="F106" s="288" t="str">
        <f t="shared" si="12"/>
        <v/>
      </c>
      <c r="G106" s="288" t="str">
        <f t="shared" si="13"/>
        <v/>
      </c>
      <c r="H106" s="288" t="str">
        <f t="shared" si="14"/>
        <v/>
      </c>
    </row>
    <row r="107" spans="1:8">
      <c r="A107" s="285" t="str">
        <f t="shared" si="15"/>
        <v/>
      </c>
      <c r="B107" s="289" t="str">
        <f t="shared" si="10"/>
        <v/>
      </c>
      <c r="C107" s="288" t="str">
        <f t="shared" si="8"/>
        <v/>
      </c>
      <c r="D107" s="288" t="str">
        <f t="shared" si="9"/>
        <v/>
      </c>
      <c r="E107" s="288" t="str">
        <f t="shared" si="11"/>
        <v/>
      </c>
      <c r="F107" s="288" t="str">
        <f t="shared" si="12"/>
        <v/>
      </c>
      <c r="G107" s="288" t="str">
        <f t="shared" si="13"/>
        <v/>
      </c>
      <c r="H107" s="288" t="str">
        <f t="shared" si="14"/>
        <v/>
      </c>
    </row>
    <row r="108" spans="1:8">
      <c r="A108" s="285" t="str">
        <f t="shared" si="15"/>
        <v/>
      </c>
      <c r="B108" s="289" t="str">
        <f t="shared" si="10"/>
        <v/>
      </c>
      <c r="C108" s="288" t="str">
        <f t="shared" si="8"/>
        <v/>
      </c>
      <c r="D108" s="288" t="str">
        <f t="shared" si="9"/>
        <v/>
      </c>
      <c r="E108" s="288" t="str">
        <f t="shared" si="11"/>
        <v/>
      </c>
      <c r="F108" s="288" t="str">
        <f t="shared" si="12"/>
        <v/>
      </c>
      <c r="G108" s="288" t="str">
        <f t="shared" si="13"/>
        <v/>
      </c>
      <c r="H108" s="288" t="str">
        <f t="shared" si="14"/>
        <v/>
      </c>
    </row>
    <row r="109" spans="1:8">
      <c r="A109" s="285" t="str">
        <f t="shared" si="15"/>
        <v/>
      </c>
      <c r="B109" s="289" t="str">
        <f t="shared" si="10"/>
        <v/>
      </c>
      <c r="C109" s="288" t="str">
        <f t="shared" si="8"/>
        <v/>
      </c>
      <c r="D109" s="288" t="str">
        <f t="shared" si="9"/>
        <v/>
      </c>
      <c r="E109" s="288" t="str">
        <f t="shared" si="11"/>
        <v/>
      </c>
      <c r="F109" s="288" t="str">
        <f t="shared" si="12"/>
        <v/>
      </c>
      <c r="G109" s="288" t="str">
        <f t="shared" si="13"/>
        <v/>
      </c>
      <c r="H109" s="288" t="str">
        <f t="shared" si="14"/>
        <v/>
      </c>
    </row>
    <row r="110" spans="1:8">
      <c r="A110" s="285" t="str">
        <f t="shared" si="15"/>
        <v/>
      </c>
      <c r="B110" s="289" t="str">
        <f t="shared" si="10"/>
        <v/>
      </c>
      <c r="C110" s="288" t="str">
        <f t="shared" si="8"/>
        <v/>
      </c>
      <c r="D110" s="288" t="str">
        <f t="shared" si="9"/>
        <v/>
      </c>
      <c r="E110" s="288" t="str">
        <f t="shared" si="11"/>
        <v/>
      </c>
      <c r="F110" s="288" t="str">
        <f t="shared" si="12"/>
        <v/>
      </c>
      <c r="G110" s="288" t="str">
        <f t="shared" si="13"/>
        <v/>
      </c>
      <c r="H110" s="288" t="str">
        <f t="shared" si="14"/>
        <v/>
      </c>
    </row>
    <row r="111" spans="1:8">
      <c r="A111" s="285" t="str">
        <f t="shared" si="15"/>
        <v/>
      </c>
      <c r="B111" s="289" t="str">
        <f t="shared" si="10"/>
        <v/>
      </c>
      <c r="C111" s="288" t="str">
        <f t="shared" si="8"/>
        <v/>
      </c>
      <c r="D111" s="288" t="str">
        <f t="shared" si="9"/>
        <v/>
      </c>
      <c r="E111" s="288" t="str">
        <f t="shared" si="11"/>
        <v/>
      </c>
      <c r="F111" s="288" t="str">
        <f t="shared" si="12"/>
        <v/>
      </c>
      <c r="G111" s="288" t="str">
        <f t="shared" si="13"/>
        <v/>
      </c>
      <c r="H111" s="288" t="str">
        <f t="shared" si="14"/>
        <v/>
      </c>
    </row>
    <row r="112" spans="1:8">
      <c r="A112" s="285" t="str">
        <f t="shared" si="15"/>
        <v/>
      </c>
      <c r="B112" s="289" t="str">
        <f t="shared" si="10"/>
        <v/>
      </c>
      <c r="C112" s="288" t="str">
        <f t="shared" si="8"/>
        <v/>
      </c>
      <c r="D112" s="288" t="str">
        <f t="shared" si="9"/>
        <v/>
      </c>
      <c r="E112" s="288" t="str">
        <f t="shared" si="11"/>
        <v/>
      </c>
      <c r="F112" s="288" t="str">
        <f t="shared" si="12"/>
        <v/>
      </c>
      <c r="G112" s="288" t="str">
        <f t="shared" si="13"/>
        <v/>
      </c>
      <c r="H112" s="288" t="str">
        <f t="shared" si="14"/>
        <v/>
      </c>
    </row>
    <row r="113" spans="1:8">
      <c r="A113" s="285" t="str">
        <f t="shared" si="15"/>
        <v/>
      </c>
      <c r="B113" s="289" t="str">
        <f t="shared" si="10"/>
        <v/>
      </c>
      <c r="C113" s="288" t="str">
        <f t="shared" si="8"/>
        <v/>
      </c>
      <c r="D113" s="288" t="str">
        <f t="shared" si="9"/>
        <v/>
      </c>
      <c r="E113" s="288" t="str">
        <f t="shared" si="11"/>
        <v/>
      </c>
      <c r="F113" s="288" t="str">
        <f t="shared" si="12"/>
        <v/>
      </c>
      <c r="G113" s="288" t="str">
        <f t="shared" si="13"/>
        <v/>
      </c>
      <c r="H113" s="288" t="str">
        <f t="shared" si="14"/>
        <v/>
      </c>
    </row>
    <row r="114" spans="1:8">
      <c r="A114" s="285" t="str">
        <f t="shared" si="15"/>
        <v/>
      </c>
      <c r="B114" s="289" t="str">
        <f t="shared" si="10"/>
        <v/>
      </c>
      <c r="C114" s="288" t="str">
        <f t="shared" si="8"/>
        <v/>
      </c>
      <c r="D114" s="288" t="str">
        <f t="shared" si="9"/>
        <v/>
      </c>
      <c r="E114" s="288" t="str">
        <f t="shared" si="11"/>
        <v/>
      </c>
      <c r="F114" s="288" t="str">
        <f t="shared" si="12"/>
        <v/>
      </c>
      <c r="G114" s="288" t="str">
        <f t="shared" si="13"/>
        <v/>
      </c>
      <c r="H114" s="288" t="str">
        <f t="shared" si="14"/>
        <v/>
      </c>
    </row>
    <row r="115" spans="1:8">
      <c r="A115" s="285" t="str">
        <f t="shared" si="15"/>
        <v/>
      </c>
      <c r="B115" s="289" t="str">
        <f t="shared" si="10"/>
        <v/>
      </c>
      <c r="C115" s="288" t="str">
        <f t="shared" si="8"/>
        <v/>
      </c>
      <c r="D115" s="288" t="str">
        <f t="shared" si="9"/>
        <v/>
      </c>
      <c r="E115" s="288" t="str">
        <f t="shared" si="11"/>
        <v/>
      </c>
      <c r="F115" s="288" t="str">
        <f t="shared" si="12"/>
        <v/>
      </c>
      <c r="G115" s="288" t="str">
        <f t="shared" si="13"/>
        <v/>
      </c>
      <c r="H115" s="288" t="str">
        <f t="shared" si="14"/>
        <v/>
      </c>
    </row>
    <row r="116" spans="1:8">
      <c r="A116" s="285" t="str">
        <f t="shared" si="15"/>
        <v/>
      </c>
      <c r="B116" s="289" t="str">
        <f t="shared" si="10"/>
        <v/>
      </c>
      <c r="C116" s="288" t="str">
        <f t="shared" si="8"/>
        <v/>
      </c>
      <c r="D116" s="288" t="str">
        <f t="shared" si="9"/>
        <v/>
      </c>
      <c r="E116" s="288" t="str">
        <f t="shared" si="11"/>
        <v/>
      </c>
      <c r="F116" s="288" t="str">
        <f t="shared" si="12"/>
        <v/>
      </c>
      <c r="G116" s="288" t="str">
        <f t="shared" si="13"/>
        <v/>
      </c>
      <c r="H116" s="288" t="str">
        <f t="shared" si="14"/>
        <v/>
      </c>
    </row>
    <row r="117" spans="1:8">
      <c r="A117" s="285" t="str">
        <f t="shared" si="15"/>
        <v/>
      </c>
      <c r="B117" s="289" t="str">
        <f t="shared" si="10"/>
        <v/>
      </c>
      <c r="C117" s="288" t="str">
        <f t="shared" si="8"/>
        <v/>
      </c>
      <c r="D117" s="288" t="str">
        <f t="shared" si="9"/>
        <v/>
      </c>
      <c r="E117" s="288" t="str">
        <f t="shared" si="11"/>
        <v/>
      </c>
      <c r="F117" s="288" t="str">
        <f t="shared" si="12"/>
        <v/>
      </c>
      <c r="G117" s="288" t="str">
        <f t="shared" si="13"/>
        <v/>
      </c>
      <c r="H117" s="288" t="str">
        <f t="shared" si="14"/>
        <v/>
      </c>
    </row>
    <row r="118" spans="1:8">
      <c r="A118" s="285" t="str">
        <f t="shared" si="15"/>
        <v/>
      </c>
      <c r="B118" s="289" t="str">
        <f t="shared" si="10"/>
        <v/>
      </c>
      <c r="C118" s="288" t="str">
        <f t="shared" si="8"/>
        <v/>
      </c>
      <c r="D118" s="288" t="str">
        <f t="shared" si="9"/>
        <v/>
      </c>
      <c r="E118" s="288" t="str">
        <f t="shared" si="11"/>
        <v/>
      </c>
      <c r="F118" s="288" t="str">
        <f t="shared" si="12"/>
        <v/>
      </c>
      <c r="G118" s="288" t="str">
        <f t="shared" si="13"/>
        <v/>
      </c>
      <c r="H118" s="288" t="str">
        <f t="shared" si="14"/>
        <v/>
      </c>
    </row>
    <row r="119" spans="1:8">
      <c r="A119" s="285" t="str">
        <f t="shared" si="15"/>
        <v/>
      </c>
      <c r="B119" s="289" t="str">
        <f t="shared" si="10"/>
        <v/>
      </c>
      <c r="C119" s="288" t="str">
        <f t="shared" si="8"/>
        <v/>
      </c>
      <c r="D119" s="288" t="str">
        <f t="shared" si="9"/>
        <v/>
      </c>
      <c r="E119" s="288" t="str">
        <f t="shared" si="11"/>
        <v/>
      </c>
      <c r="F119" s="288" t="str">
        <f t="shared" si="12"/>
        <v/>
      </c>
      <c r="G119" s="288" t="str">
        <f t="shared" si="13"/>
        <v/>
      </c>
      <c r="H119" s="288" t="str">
        <f t="shared" si="14"/>
        <v/>
      </c>
    </row>
    <row r="120" spans="1:8">
      <c r="A120" s="285" t="str">
        <f t="shared" si="15"/>
        <v/>
      </c>
      <c r="B120" s="289" t="str">
        <f t="shared" si="10"/>
        <v/>
      </c>
      <c r="C120" s="288" t="str">
        <f t="shared" si="8"/>
        <v/>
      </c>
      <c r="D120" s="288" t="str">
        <f t="shared" si="9"/>
        <v/>
      </c>
      <c r="E120" s="288" t="str">
        <f t="shared" si="11"/>
        <v/>
      </c>
      <c r="F120" s="288" t="str">
        <f t="shared" si="12"/>
        <v/>
      </c>
      <c r="G120" s="288" t="str">
        <f t="shared" si="13"/>
        <v/>
      </c>
      <c r="H120" s="288" t="str">
        <f t="shared" si="14"/>
        <v/>
      </c>
    </row>
    <row r="121" spans="1:8">
      <c r="A121" s="285" t="str">
        <f t="shared" si="15"/>
        <v/>
      </c>
      <c r="B121" s="289" t="str">
        <f t="shared" si="10"/>
        <v/>
      </c>
      <c r="C121" s="288" t="str">
        <f t="shared" si="8"/>
        <v/>
      </c>
      <c r="D121" s="288" t="str">
        <f t="shared" si="9"/>
        <v/>
      </c>
      <c r="E121" s="288" t="str">
        <f t="shared" si="11"/>
        <v/>
      </c>
      <c r="F121" s="288" t="str">
        <f t="shared" si="12"/>
        <v/>
      </c>
      <c r="G121" s="288" t="str">
        <f t="shared" si="13"/>
        <v/>
      </c>
      <c r="H121" s="288" t="str">
        <f t="shared" si="14"/>
        <v/>
      </c>
    </row>
    <row r="122" spans="1:8">
      <c r="A122" s="285" t="str">
        <f t="shared" si="15"/>
        <v/>
      </c>
      <c r="B122" s="289" t="str">
        <f t="shared" si="10"/>
        <v/>
      </c>
      <c r="C122" s="288" t="str">
        <f t="shared" si="8"/>
        <v/>
      </c>
      <c r="D122" s="288" t="str">
        <f t="shared" si="9"/>
        <v/>
      </c>
      <c r="E122" s="288" t="str">
        <f t="shared" si="11"/>
        <v/>
      </c>
      <c r="F122" s="288" t="str">
        <f t="shared" si="12"/>
        <v/>
      </c>
      <c r="G122" s="288" t="str">
        <f t="shared" si="13"/>
        <v/>
      </c>
      <c r="H122" s="288" t="str">
        <f t="shared" si="14"/>
        <v/>
      </c>
    </row>
    <row r="123" spans="1:8">
      <c r="A123" s="285" t="str">
        <f t="shared" si="15"/>
        <v/>
      </c>
      <c r="B123" s="289" t="str">
        <f t="shared" si="10"/>
        <v/>
      </c>
      <c r="C123" s="288" t="str">
        <f t="shared" si="8"/>
        <v/>
      </c>
      <c r="D123" s="288" t="str">
        <f t="shared" si="9"/>
        <v/>
      </c>
      <c r="E123" s="288" t="str">
        <f t="shared" si="11"/>
        <v/>
      </c>
      <c r="F123" s="288" t="str">
        <f t="shared" si="12"/>
        <v/>
      </c>
      <c r="G123" s="288" t="str">
        <f t="shared" si="13"/>
        <v/>
      </c>
      <c r="H123" s="288" t="str">
        <f t="shared" si="14"/>
        <v/>
      </c>
    </row>
    <row r="124" spans="1:8">
      <c r="A124" s="285" t="str">
        <f t="shared" si="15"/>
        <v/>
      </c>
      <c r="B124" s="289" t="str">
        <f t="shared" si="10"/>
        <v/>
      </c>
      <c r="C124" s="288" t="str">
        <f t="shared" si="8"/>
        <v/>
      </c>
      <c r="D124" s="288" t="str">
        <f t="shared" si="9"/>
        <v/>
      </c>
      <c r="E124" s="288" t="str">
        <f t="shared" si="11"/>
        <v/>
      </c>
      <c r="F124" s="288" t="str">
        <f t="shared" si="12"/>
        <v/>
      </c>
      <c r="G124" s="288" t="str">
        <f t="shared" si="13"/>
        <v/>
      </c>
      <c r="H124" s="288" t="str">
        <f t="shared" si="14"/>
        <v/>
      </c>
    </row>
    <row r="125" spans="1:8">
      <c r="A125" s="285" t="str">
        <f t="shared" si="15"/>
        <v/>
      </c>
      <c r="B125" s="289" t="str">
        <f t="shared" si="10"/>
        <v/>
      </c>
      <c r="C125" s="288" t="str">
        <f t="shared" si="8"/>
        <v/>
      </c>
      <c r="D125" s="288" t="str">
        <f t="shared" si="9"/>
        <v/>
      </c>
      <c r="E125" s="288" t="str">
        <f t="shared" si="11"/>
        <v/>
      </c>
      <c r="F125" s="288" t="str">
        <f t="shared" si="12"/>
        <v/>
      </c>
      <c r="G125" s="288" t="str">
        <f t="shared" si="13"/>
        <v/>
      </c>
      <c r="H125" s="288" t="str">
        <f t="shared" si="14"/>
        <v/>
      </c>
    </row>
    <row r="126" spans="1:8">
      <c r="A126" s="285" t="str">
        <f t="shared" si="15"/>
        <v/>
      </c>
      <c r="B126" s="289" t="str">
        <f t="shared" si="10"/>
        <v/>
      </c>
      <c r="C126" s="288" t="str">
        <f t="shared" si="8"/>
        <v/>
      </c>
      <c r="D126" s="288" t="str">
        <f t="shared" si="9"/>
        <v/>
      </c>
      <c r="E126" s="288" t="str">
        <f t="shared" si="11"/>
        <v/>
      </c>
      <c r="F126" s="288" t="str">
        <f t="shared" si="12"/>
        <v/>
      </c>
      <c r="G126" s="288" t="str">
        <f t="shared" si="13"/>
        <v/>
      </c>
      <c r="H126" s="288" t="str">
        <f t="shared" si="14"/>
        <v/>
      </c>
    </row>
    <row r="127" spans="1:8">
      <c r="A127" s="285" t="str">
        <f t="shared" si="15"/>
        <v/>
      </c>
      <c r="B127" s="289" t="str">
        <f t="shared" si="10"/>
        <v/>
      </c>
      <c r="C127" s="288" t="str">
        <f t="shared" si="8"/>
        <v/>
      </c>
      <c r="D127" s="288" t="str">
        <f t="shared" si="9"/>
        <v/>
      </c>
      <c r="E127" s="288" t="str">
        <f t="shared" si="11"/>
        <v/>
      </c>
      <c r="F127" s="288" t="str">
        <f t="shared" si="12"/>
        <v/>
      </c>
      <c r="G127" s="288" t="str">
        <f t="shared" si="13"/>
        <v/>
      </c>
      <c r="H127" s="288" t="str">
        <f t="shared" si="14"/>
        <v/>
      </c>
    </row>
    <row r="128" spans="1:8">
      <c r="A128" s="285" t="str">
        <f t="shared" si="15"/>
        <v/>
      </c>
      <c r="B128" s="289" t="str">
        <f t="shared" si="10"/>
        <v/>
      </c>
      <c r="C128" s="288" t="str">
        <f t="shared" si="8"/>
        <v/>
      </c>
      <c r="D128" s="288" t="str">
        <f t="shared" si="9"/>
        <v/>
      </c>
      <c r="E128" s="288" t="str">
        <f t="shared" si="11"/>
        <v/>
      </c>
      <c r="F128" s="288" t="str">
        <f t="shared" si="12"/>
        <v/>
      </c>
      <c r="G128" s="288" t="str">
        <f t="shared" si="13"/>
        <v/>
      </c>
      <c r="H128" s="288" t="str">
        <f t="shared" si="14"/>
        <v/>
      </c>
    </row>
    <row r="129" spans="1:8">
      <c r="A129" s="285" t="str">
        <f t="shared" si="15"/>
        <v/>
      </c>
      <c r="B129" s="289" t="str">
        <f t="shared" si="10"/>
        <v/>
      </c>
      <c r="C129" s="288" t="str">
        <f t="shared" si="8"/>
        <v/>
      </c>
      <c r="D129" s="288" t="str">
        <f t="shared" si="9"/>
        <v/>
      </c>
      <c r="E129" s="288" t="str">
        <f t="shared" si="11"/>
        <v/>
      </c>
      <c r="F129" s="288" t="str">
        <f t="shared" si="12"/>
        <v/>
      </c>
      <c r="G129" s="288" t="str">
        <f t="shared" si="13"/>
        <v/>
      </c>
      <c r="H129" s="288" t="str">
        <f t="shared" si="14"/>
        <v/>
      </c>
    </row>
    <row r="130" spans="1:8">
      <c r="A130" s="285" t="str">
        <f t="shared" si="15"/>
        <v/>
      </c>
      <c r="B130" s="289" t="str">
        <f t="shared" si="10"/>
        <v/>
      </c>
      <c r="C130" s="288" t="str">
        <f t="shared" si="8"/>
        <v/>
      </c>
      <c r="D130" s="288" t="str">
        <f t="shared" si="9"/>
        <v/>
      </c>
      <c r="E130" s="288" t="str">
        <f t="shared" si="11"/>
        <v/>
      </c>
      <c r="F130" s="288" t="str">
        <f t="shared" si="12"/>
        <v/>
      </c>
      <c r="G130" s="288" t="str">
        <f t="shared" si="13"/>
        <v/>
      </c>
      <c r="H130" s="288" t="str">
        <f t="shared" si="14"/>
        <v/>
      </c>
    </row>
    <row r="131" spans="1:8">
      <c r="A131" s="285" t="str">
        <f t="shared" si="15"/>
        <v/>
      </c>
      <c r="B131" s="289" t="str">
        <f t="shared" si="10"/>
        <v/>
      </c>
      <c r="C131" s="288" t="str">
        <f t="shared" si="8"/>
        <v/>
      </c>
      <c r="D131" s="288" t="str">
        <f t="shared" si="9"/>
        <v/>
      </c>
      <c r="E131" s="288" t="str">
        <f t="shared" si="11"/>
        <v/>
      </c>
      <c r="F131" s="288" t="str">
        <f t="shared" si="12"/>
        <v/>
      </c>
      <c r="G131" s="288" t="str">
        <f t="shared" si="13"/>
        <v/>
      </c>
      <c r="H131" s="288" t="str">
        <f t="shared" si="14"/>
        <v/>
      </c>
    </row>
    <row r="132" spans="1:8">
      <c r="A132" s="285" t="str">
        <f t="shared" si="15"/>
        <v/>
      </c>
      <c r="B132" s="289" t="str">
        <f t="shared" si="10"/>
        <v/>
      </c>
      <c r="C132" s="288" t="str">
        <f t="shared" si="8"/>
        <v/>
      </c>
      <c r="D132" s="288" t="str">
        <f t="shared" si="9"/>
        <v/>
      </c>
      <c r="E132" s="288" t="str">
        <f t="shared" si="11"/>
        <v/>
      </c>
      <c r="F132" s="288" t="str">
        <f t="shared" si="12"/>
        <v/>
      </c>
      <c r="G132" s="288" t="str">
        <f t="shared" si="13"/>
        <v/>
      </c>
      <c r="H132" s="288" t="str">
        <f t="shared" si="14"/>
        <v/>
      </c>
    </row>
    <row r="133" spans="1:8">
      <c r="A133" s="285" t="str">
        <f t="shared" si="15"/>
        <v/>
      </c>
      <c r="B133" s="289" t="str">
        <f t="shared" si="10"/>
        <v/>
      </c>
      <c r="C133" s="288" t="str">
        <f t="shared" si="8"/>
        <v/>
      </c>
      <c r="D133" s="288" t="str">
        <f t="shared" si="9"/>
        <v/>
      </c>
      <c r="E133" s="288" t="str">
        <f t="shared" si="11"/>
        <v/>
      </c>
      <c r="F133" s="288" t="str">
        <f t="shared" si="12"/>
        <v/>
      </c>
      <c r="G133" s="288" t="str">
        <f t="shared" si="13"/>
        <v/>
      </c>
      <c r="H133" s="288" t="str">
        <f t="shared" si="14"/>
        <v/>
      </c>
    </row>
    <row r="134" spans="1:8">
      <c r="A134" s="285" t="str">
        <f t="shared" si="15"/>
        <v/>
      </c>
      <c r="B134" s="289" t="str">
        <f t="shared" si="10"/>
        <v/>
      </c>
      <c r="C134" s="288" t="str">
        <f t="shared" si="8"/>
        <v/>
      </c>
      <c r="D134" s="288" t="str">
        <f t="shared" si="9"/>
        <v/>
      </c>
      <c r="E134" s="288" t="str">
        <f t="shared" si="11"/>
        <v/>
      </c>
      <c r="F134" s="288" t="str">
        <f t="shared" si="12"/>
        <v/>
      </c>
      <c r="G134" s="288" t="str">
        <f t="shared" si="13"/>
        <v/>
      </c>
      <c r="H134" s="288" t="str">
        <f t="shared" si="14"/>
        <v/>
      </c>
    </row>
    <row r="135" spans="1:8">
      <c r="A135" s="285" t="str">
        <f t="shared" si="15"/>
        <v/>
      </c>
      <c r="B135" s="289" t="str">
        <f t="shared" si="10"/>
        <v/>
      </c>
      <c r="C135" s="288" t="str">
        <f t="shared" si="8"/>
        <v/>
      </c>
      <c r="D135" s="288" t="str">
        <f t="shared" si="9"/>
        <v/>
      </c>
      <c r="E135" s="288" t="str">
        <f t="shared" si="11"/>
        <v/>
      </c>
      <c r="F135" s="288" t="str">
        <f t="shared" si="12"/>
        <v/>
      </c>
      <c r="G135" s="288" t="str">
        <f t="shared" si="13"/>
        <v/>
      </c>
      <c r="H135" s="288" t="str">
        <f t="shared" si="14"/>
        <v/>
      </c>
    </row>
    <row r="136" spans="1:8">
      <c r="A136" s="285" t="str">
        <f t="shared" si="15"/>
        <v/>
      </c>
      <c r="B136" s="289" t="str">
        <f t="shared" si="10"/>
        <v/>
      </c>
      <c r="C136" s="288" t="str">
        <f t="shared" si="8"/>
        <v/>
      </c>
      <c r="D136" s="288" t="str">
        <f t="shared" si="9"/>
        <v/>
      </c>
      <c r="E136" s="288" t="str">
        <f t="shared" si="11"/>
        <v/>
      </c>
      <c r="F136" s="288" t="str">
        <f t="shared" si="12"/>
        <v/>
      </c>
      <c r="G136" s="288" t="str">
        <f t="shared" si="13"/>
        <v/>
      </c>
      <c r="H136" s="288" t="str">
        <f t="shared" si="14"/>
        <v/>
      </c>
    </row>
    <row r="137" spans="1:8">
      <c r="A137" s="285" t="str">
        <f t="shared" si="15"/>
        <v/>
      </c>
      <c r="B137" s="289" t="str">
        <f t="shared" si="10"/>
        <v/>
      </c>
      <c r="C137" s="288" t="str">
        <f t="shared" si="8"/>
        <v/>
      </c>
      <c r="D137" s="288" t="str">
        <f t="shared" si="9"/>
        <v/>
      </c>
      <c r="E137" s="288" t="str">
        <f t="shared" si="11"/>
        <v/>
      </c>
      <c r="F137" s="288" t="str">
        <f t="shared" si="12"/>
        <v/>
      </c>
      <c r="G137" s="288" t="str">
        <f t="shared" si="13"/>
        <v/>
      </c>
      <c r="H137" s="288" t="str">
        <f t="shared" si="14"/>
        <v/>
      </c>
    </row>
    <row r="138" spans="1:8">
      <c r="A138" s="285" t="str">
        <f t="shared" si="15"/>
        <v/>
      </c>
      <c r="B138" s="289" t="str">
        <f t="shared" si="10"/>
        <v/>
      </c>
      <c r="C138" s="288" t="str">
        <f t="shared" si="8"/>
        <v/>
      </c>
      <c r="D138" s="288" t="str">
        <f t="shared" si="9"/>
        <v/>
      </c>
      <c r="E138" s="288" t="str">
        <f t="shared" si="11"/>
        <v/>
      </c>
      <c r="F138" s="288" t="str">
        <f t="shared" si="12"/>
        <v/>
      </c>
      <c r="G138" s="288" t="str">
        <f t="shared" si="13"/>
        <v/>
      </c>
      <c r="H138" s="288" t="str">
        <f t="shared" si="14"/>
        <v/>
      </c>
    </row>
    <row r="139" spans="1:8">
      <c r="A139" s="285" t="str">
        <f t="shared" si="15"/>
        <v/>
      </c>
      <c r="B139" s="289" t="str">
        <f t="shared" si="10"/>
        <v/>
      </c>
      <c r="C139" s="288" t="str">
        <f t="shared" si="8"/>
        <v/>
      </c>
      <c r="D139" s="288" t="str">
        <f t="shared" si="9"/>
        <v/>
      </c>
      <c r="E139" s="288" t="str">
        <f t="shared" si="11"/>
        <v/>
      </c>
      <c r="F139" s="288" t="str">
        <f t="shared" si="12"/>
        <v/>
      </c>
      <c r="G139" s="288" t="str">
        <f t="shared" si="13"/>
        <v/>
      </c>
      <c r="H139" s="288" t="str">
        <f t="shared" si="14"/>
        <v/>
      </c>
    </row>
    <row r="140" spans="1:8">
      <c r="A140" s="285" t="str">
        <f t="shared" si="15"/>
        <v/>
      </c>
      <c r="B140" s="289" t="str">
        <f t="shared" si="10"/>
        <v/>
      </c>
      <c r="C140" s="288" t="str">
        <f t="shared" si="8"/>
        <v/>
      </c>
      <c r="D140" s="288" t="str">
        <f t="shared" si="9"/>
        <v/>
      </c>
      <c r="E140" s="288" t="str">
        <f t="shared" si="11"/>
        <v/>
      </c>
      <c r="F140" s="288" t="str">
        <f t="shared" si="12"/>
        <v/>
      </c>
      <c r="G140" s="288" t="str">
        <f t="shared" si="13"/>
        <v/>
      </c>
      <c r="H140" s="288" t="str">
        <f t="shared" si="14"/>
        <v/>
      </c>
    </row>
    <row r="141" spans="1:8">
      <c r="A141" s="285" t="str">
        <f t="shared" si="15"/>
        <v/>
      </c>
      <c r="B141" s="289" t="str">
        <f t="shared" si="10"/>
        <v/>
      </c>
      <c r="C141" s="288" t="str">
        <f t="shared" si="8"/>
        <v/>
      </c>
      <c r="D141" s="288" t="str">
        <f t="shared" si="9"/>
        <v/>
      </c>
      <c r="E141" s="288" t="str">
        <f t="shared" si="11"/>
        <v/>
      </c>
      <c r="F141" s="288" t="str">
        <f t="shared" si="12"/>
        <v/>
      </c>
      <c r="G141" s="288" t="str">
        <f t="shared" si="13"/>
        <v/>
      </c>
      <c r="H141" s="288" t="str">
        <f t="shared" si="14"/>
        <v/>
      </c>
    </row>
    <row r="142" spans="1:8">
      <c r="A142" s="285" t="str">
        <f t="shared" si="15"/>
        <v/>
      </c>
      <c r="B142" s="289" t="str">
        <f t="shared" si="10"/>
        <v/>
      </c>
      <c r="C142" s="288" t="str">
        <f t="shared" si="8"/>
        <v/>
      </c>
      <c r="D142" s="288" t="str">
        <f t="shared" si="9"/>
        <v/>
      </c>
      <c r="E142" s="288" t="str">
        <f t="shared" si="11"/>
        <v/>
      </c>
      <c r="F142" s="288" t="str">
        <f t="shared" si="12"/>
        <v/>
      </c>
      <c r="G142" s="288" t="str">
        <f t="shared" si="13"/>
        <v/>
      </c>
      <c r="H142" s="288" t="str">
        <f t="shared" si="14"/>
        <v/>
      </c>
    </row>
    <row r="143" spans="1:8">
      <c r="A143" s="285" t="str">
        <f t="shared" si="15"/>
        <v/>
      </c>
      <c r="B143" s="289" t="str">
        <f t="shared" si="10"/>
        <v/>
      </c>
      <c r="C143" s="288" t="str">
        <f t="shared" si="8"/>
        <v/>
      </c>
      <c r="D143" s="288" t="str">
        <f t="shared" si="9"/>
        <v/>
      </c>
      <c r="E143" s="288" t="str">
        <f t="shared" si="11"/>
        <v/>
      </c>
      <c r="F143" s="288" t="str">
        <f t="shared" si="12"/>
        <v/>
      </c>
      <c r="G143" s="288" t="str">
        <f t="shared" si="13"/>
        <v/>
      </c>
      <c r="H143" s="288" t="str">
        <f t="shared" si="14"/>
        <v/>
      </c>
    </row>
    <row r="144" spans="1:8">
      <c r="A144" s="285" t="str">
        <f t="shared" si="15"/>
        <v/>
      </c>
      <c r="B144" s="289" t="str">
        <f t="shared" si="10"/>
        <v/>
      </c>
      <c r="C144" s="288" t="str">
        <f t="shared" si="8"/>
        <v/>
      </c>
      <c r="D144" s="288" t="str">
        <f t="shared" si="9"/>
        <v/>
      </c>
      <c r="E144" s="288" t="str">
        <f t="shared" si="11"/>
        <v/>
      </c>
      <c r="F144" s="288" t="str">
        <f t="shared" si="12"/>
        <v/>
      </c>
      <c r="G144" s="288" t="str">
        <f t="shared" si="13"/>
        <v/>
      </c>
      <c r="H144" s="288" t="str">
        <f t="shared" si="14"/>
        <v/>
      </c>
    </row>
    <row r="145" spans="1:8">
      <c r="A145" s="285" t="str">
        <f t="shared" si="15"/>
        <v/>
      </c>
      <c r="B145" s="289" t="str">
        <f t="shared" si="10"/>
        <v/>
      </c>
      <c r="C145" s="288" t="str">
        <f t="shared" si="8"/>
        <v/>
      </c>
      <c r="D145" s="288" t="str">
        <f t="shared" si="9"/>
        <v/>
      </c>
      <c r="E145" s="288" t="str">
        <f t="shared" si="11"/>
        <v/>
      </c>
      <c r="F145" s="288" t="str">
        <f t="shared" si="12"/>
        <v/>
      </c>
      <c r="G145" s="288" t="str">
        <f t="shared" si="13"/>
        <v/>
      </c>
      <c r="H145" s="288" t="str">
        <f t="shared" si="14"/>
        <v/>
      </c>
    </row>
    <row r="146" spans="1:8">
      <c r="A146" s="285" t="str">
        <f t="shared" si="15"/>
        <v/>
      </c>
      <c r="B146" s="289" t="str">
        <f t="shared" si="10"/>
        <v/>
      </c>
      <c r="C146" s="288" t="str">
        <f t="shared" si="8"/>
        <v/>
      </c>
      <c r="D146" s="288" t="str">
        <f t="shared" si="9"/>
        <v/>
      </c>
      <c r="E146" s="288" t="str">
        <f t="shared" si="11"/>
        <v/>
      </c>
      <c r="F146" s="288" t="str">
        <f t="shared" si="12"/>
        <v/>
      </c>
      <c r="G146" s="288" t="str">
        <f t="shared" si="13"/>
        <v/>
      </c>
      <c r="H146" s="288" t="str">
        <f t="shared" si="14"/>
        <v/>
      </c>
    </row>
    <row r="147" spans="1:8">
      <c r="A147" s="285" t="str">
        <f t="shared" si="15"/>
        <v/>
      </c>
      <c r="B147" s="289" t="str">
        <f t="shared" si="10"/>
        <v/>
      </c>
      <c r="C147" s="288" t="str">
        <f t="shared" si="8"/>
        <v/>
      </c>
      <c r="D147" s="288" t="str">
        <f t="shared" si="9"/>
        <v/>
      </c>
      <c r="E147" s="288" t="str">
        <f t="shared" si="11"/>
        <v/>
      </c>
      <c r="F147" s="288" t="str">
        <f t="shared" si="12"/>
        <v/>
      </c>
      <c r="G147" s="288" t="str">
        <f t="shared" si="13"/>
        <v/>
      </c>
      <c r="H147" s="288" t="str">
        <f t="shared" si="14"/>
        <v/>
      </c>
    </row>
    <row r="148" spans="1:8">
      <c r="A148" s="285" t="str">
        <f t="shared" si="15"/>
        <v/>
      </c>
      <c r="B148" s="289" t="str">
        <f t="shared" si="10"/>
        <v/>
      </c>
      <c r="C148" s="288" t="str">
        <f t="shared" si="8"/>
        <v/>
      </c>
      <c r="D148" s="288" t="str">
        <f t="shared" si="9"/>
        <v/>
      </c>
      <c r="E148" s="288" t="str">
        <f t="shared" si="11"/>
        <v/>
      </c>
      <c r="F148" s="288" t="str">
        <f t="shared" si="12"/>
        <v/>
      </c>
      <c r="G148" s="288" t="str">
        <f t="shared" si="13"/>
        <v/>
      </c>
      <c r="H148" s="288" t="str">
        <f t="shared" si="14"/>
        <v/>
      </c>
    </row>
    <row r="149" spans="1:8">
      <c r="A149" s="285" t="str">
        <f t="shared" si="15"/>
        <v/>
      </c>
      <c r="B149" s="289" t="str">
        <f t="shared" si="10"/>
        <v/>
      </c>
      <c r="C149" s="288" t="str">
        <f t="shared" si="8"/>
        <v/>
      </c>
      <c r="D149" s="288" t="str">
        <f t="shared" si="9"/>
        <v/>
      </c>
      <c r="E149" s="288" t="str">
        <f t="shared" si="11"/>
        <v/>
      </c>
      <c r="F149" s="288" t="str">
        <f t="shared" si="12"/>
        <v/>
      </c>
      <c r="G149" s="288" t="str">
        <f t="shared" si="13"/>
        <v/>
      </c>
      <c r="H149" s="288" t="str">
        <f t="shared" si="14"/>
        <v/>
      </c>
    </row>
    <row r="150" spans="1:8">
      <c r="A150" s="285" t="str">
        <f t="shared" si="15"/>
        <v/>
      </c>
      <c r="B150" s="289" t="str">
        <f t="shared" si="10"/>
        <v/>
      </c>
      <c r="C150" s="288" t="str">
        <f t="shared" si="8"/>
        <v/>
      </c>
      <c r="D150" s="288" t="str">
        <f t="shared" si="9"/>
        <v/>
      </c>
      <c r="E150" s="288" t="str">
        <f t="shared" si="11"/>
        <v/>
      </c>
      <c r="F150" s="288" t="str">
        <f t="shared" si="12"/>
        <v/>
      </c>
      <c r="G150" s="288" t="str">
        <f t="shared" si="13"/>
        <v/>
      </c>
      <c r="H150" s="288" t="str">
        <f t="shared" si="14"/>
        <v/>
      </c>
    </row>
    <row r="151" spans="1:8">
      <c r="A151" s="285" t="str">
        <f t="shared" si="15"/>
        <v/>
      </c>
      <c r="B151" s="289" t="str">
        <f t="shared" si="10"/>
        <v/>
      </c>
      <c r="C151" s="288" t="str">
        <f t="shared" ref="C151:C171" si="16">IF(A151&lt;$D$5, $H$5,IF(A151=$D$5,F150+D151,""))</f>
        <v/>
      </c>
      <c r="D151" s="288" t="str">
        <f t="shared" ref="D151:D171" si="17">IF(A151="","",ROUNDDOWN(F150*$H$4,2))</f>
        <v/>
      </c>
      <c r="E151" s="288" t="str">
        <f t="shared" si="11"/>
        <v/>
      </c>
      <c r="F151" s="288" t="str">
        <f t="shared" si="12"/>
        <v/>
      </c>
      <c r="G151" s="288" t="str">
        <f t="shared" si="13"/>
        <v/>
      </c>
      <c r="H151" s="288" t="str">
        <f t="shared" si="14"/>
        <v/>
      </c>
    </row>
    <row r="152" spans="1:8">
      <c r="A152" s="285" t="str">
        <f t="shared" si="15"/>
        <v/>
      </c>
      <c r="B152" s="289" t="str">
        <f t="shared" ref="B152:B171" si="18">IF(A152="","",DATE(YEAR(B151),MONTH(B151)+1,DAY(B151)))</f>
        <v/>
      </c>
      <c r="C152" s="288" t="str">
        <f t="shared" si="16"/>
        <v/>
      </c>
      <c r="D152" s="288" t="str">
        <f t="shared" si="17"/>
        <v/>
      </c>
      <c r="E152" s="288" t="str">
        <f t="shared" ref="E152:E171" si="19">IF(A152="","",C152-D152)</f>
        <v/>
      </c>
      <c r="F152" s="288" t="str">
        <f t="shared" ref="F152:F171" si="20">IF(A152="","",F151-E152)</f>
        <v/>
      </c>
      <c r="G152" s="288" t="str">
        <f t="shared" ref="G152:G171" si="21">IF(A152="","",D152+G151)</f>
        <v/>
      </c>
      <c r="H152" s="288" t="str">
        <f t="shared" ref="H152:H171" si="22">IF(A152="","",E152+H151)</f>
        <v/>
      </c>
    </row>
    <row r="153" spans="1:8">
      <c r="A153" s="285" t="str">
        <f t="shared" ref="A153:A171" si="23">IF(A152&gt;=$D$5,"",A152+1)</f>
        <v/>
      </c>
      <c r="B153" s="289" t="str">
        <f t="shared" si="18"/>
        <v/>
      </c>
      <c r="C153" s="288" t="str">
        <f t="shared" si="16"/>
        <v/>
      </c>
      <c r="D153" s="288" t="str">
        <f t="shared" si="17"/>
        <v/>
      </c>
      <c r="E153" s="288" t="str">
        <f t="shared" si="19"/>
        <v/>
      </c>
      <c r="F153" s="288" t="str">
        <f t="shared" si="20"/>
        <v/>
      </c>
      <c r="G153" s="288" t="str">
        <f t="shared" si="21"/>
        <v/>
      </c>
      <c r="H153" s="288" t="str">
        <f t="shared" si="22"/>
        <v/>
      </c>
    </row>
    <row r="154" spans="1:8">
      <c r="A154" s="285" t="str">
        <f t="shared" si="23"/>
        <v/>
      </c>
      <c r="B154" s="289" t="str">
        <f t="shared" si="18"/>
        <v/>
      </c>
      <c r="C154" s="288" t="str">
        <f t="shared" si="16"/>
        <v/>
      </c>
      <c r="D154" s="288" t="str">
        <f t="shared" si="17"/>
        <v/>
      </c>
      <c r="E154" s="288" t="str">
        <f t="shared" si="19"/>
        <v/>
      </c>
      <c r="F154" s="288" t="str">
        <f t="shared" si="20"/>
        <v/>
      </c>
      <c r="G154" s="288" t="str">
        <f t="shared" si="21"/>
        <v/>
      </c>
      <c r="H154" s="288" t="str">
        <f t="shared" si="22"/>
        <v/>
      </c>
    </row>
    <row r="155" spans="1:8">
      <c r="A155" s="285" t="str">
        <f t="shared" si="23"/>
        <v/>
      </c>
      <c r="B155" s="289" t="str">
        <f t="shared" si="18"/>
        <v/>
      </c>
      <c r="C155" s="288" t="str">
        <f t="shared" si="16"/>
        <v/>
      </c>
      <c r="D155" s="288" t="str">
        <f t="shared" si="17"/>
        <v/>
      </c>
      <c r="E155" s="288" t="str">
        <f t="shared" si="19"/>
        <v/>
      </c>
      <c r="F155" s="288" t="str">
        <f t="shared" si="20"/>
        <v/>
      </c>
      <c r="G155" s="288" t="str">
        <f t="shared" si="21"/>
        <v/>
      </c>
      <c r="H155" s="288" t="str">
        <f t="shared" si="22"/>
        <v/>
      </c>
    </row>
    <row r="156" spans="1:8">
      <c r="A156" s="285" t="str">
        <f t="shared" si="23"/>
        <v/>
      </c>
      <c r="B156" s="289" t="str">
        <f t="shared" si="18"/>
        <v/>
      </c>
      <c r="C156" s="288" t="str">
        <f t="shared" si="16"/>
        <v/>
      </c>
      <c r="D156" s="288" t="str">
        <f t="shared" si="17"/>
        <v/>
      </c>
      <c r="E156" s="288" t="str">
        <f t="shared" si="19"/>
        <v/>
      </c>
      <c r="F156" s="288" t="str">
        <f t="shared" si="20"/>
        <v/>
      </c>
      <c r="G156" s="288" t="str">
        <f t="shared" si="21"/>
        <v/>
      </c>
      <c r="H156" s="288" t="str">
        <f t="shared" si="22"/>
        <v/>
      </c>
    </row>
    <row r="157" spans="1:8">
      <c r="A157" s="285" t="str">
        <f t="shared" si="23"/>
        <v/>
      </c>
      <c r="B157" s="289" t="str">
        <f t="shared" si="18"/>
        <v/>
      </c>
      <c r="C157" s="288" t="str">
        <f t="shared" si="16"/>
        <v/>
      </c>
      <c r="D157" s="288" t="str">
        <f t="shared" si="17"/>
        <v/>
      </c>
      <c r="E157" s="288" t="str">
        <f t="shared" si="19"/>
        <v/>
      </c>
      <c r="F157" s="288" t="str">
        <f t="shared" si="20"/>
        <v/>
      </c>
      <c r="G157" s="288" t="str">
        <f t="shared" si="21"/>
        <v/>
      </c>
      <c r="H157" s="288" t="str">
        <f t="shared" si="22"/>
        <v/>
      </c>
    </row>
    <row r="158" spans="1:8">
      <c r="A158" s="285" t="str">
        <f t="shared" si="23"/>
        <v/>
      </c>
      <c r="B158" s="289" t="str">
        <f t="shared" si="18"/>
        <v/>
      </c>
      <c r="C158" s="288" t="str">
        <f t="shared" si="16"/>
        <v/>
      </c>
      <c r="D158" s="288" t="str">
        <f t="shared" si="17"/>
        <v/>
      </c>
      <c r="E158" s="288" t="str">
        <f t="shared" si="19"/>
        <v/>
      </c>
      <c r="F158" s="288" t="str">
        <f t="shared" si="20"/>
        <v/>
      </c>
      <c r="G158" s="288" t="str">
        <f t="shared" si="21"/>
        <v/>
      </c>
      <c r="H158" s="288" t="str">
        <f t="shared" si="22"/>
        <v/>
      </c>
    </row>
    <row r="159" spans="1:8">
      <c r="A159" s="285" t="str">
        <f t="shared" si="23"/>
        <v/>
      </c>
      <c r="B159" s="289" t="str">
        <f t="shared" si="18"/>
        <v/>
      </c>
      <c r="C159" s="288" t="str">
        <f t="shared" si="16"/>
        <v/>
      </c>
      <c r="D159" s="288" t="str">
        <f t="shared" si="17"/>
        <v/>
      </c>
      <c r="E159" s="288" t="str">
        <f t="shared" si="19"/>
        <v/>
      </c>
      <c r="F159" s="288" t="str">
        <f t="shared" si="20"/>
        <v/>
      </c>
      <c r="G159" s="288" t="str">
        <f t="shared" si="21"/>
        <v/>
      </c>
      <c r="H159" s="288" t="str">
        <f t="shared" si="22"/>
        <v/>
      </c>
    </row>
    <row r="160" spans="1:8">
      <c r="A160" s="285" t="str">
        <f t="shared" si="23"/>
        <v/>
      </c>
      <c r="B160" s="289" t="str">
        <f t="shared" si="18"/>
        <v/>
      </c>
      <c r="C160" s="288" t="str">
        <f t="shared" si="16"/>
        <v/>
      </c>
      <c r="D160" s="288" t="str">
        <f t="shared" si="17"/>
        <v/>
      </c>
      <c r="E160" s="288" t="str">
        <f t="shared" si="19"/>
        <v/>
      </c>
      <c r="F160" s="288" t="str">
        <f t="shared" si="20"/>
        <v/>
      </c>
      <c r="G160" s="288" t="str">
        <f t="shared" si="21"/>
        <v/>
      </c>
      <c r="H160" s="288" t="str">
        <f t="shared" si="22"/>
        <v/>
      </c>
    </row>
    <row r="161" spans="1:8">
      <c r="A161" s="285" t="str">
        <f t="shared" si="23"/>
        <v/>
      </c>
      <c r="B161" s="289" t="str">
        <f t="shared" si="18"/>
        <v/>
      </c>
      <c r="C161" s="288" t="str">
        <f t="shared" si="16"/>
        <v/>
      </c>
      <c r="D161" s="288" t="str">
        <f t="shared" si="17"/>
        <v/>
      </c>
      <c r="E161" s="288" t="str">
        <f t="shared" si="19"/>
        <v/>
      </c>
      <c r="F161" s="288" t="str">
        <f t="shared" si="20"/>
        <v/>
      </c>
      <c r="G161" s="288" t="str">
        <f t="shared" si="21"/>
        <v/>
      </c>
      <c r="H161" s="288" t="str">
        <f t="shared" si="22"/>
        <v/>
      </c>
    </row>
    <row r="162" spans="1:8">
      <c r="A162" s="285" t="str">
        <f t="shared" si="23"/>
        <v/>
      </c>
      <c r="B162" s="289" t="str">
        <f t="shared" si="18"/>
        <v/>
      </c>
      <c r="C162" s="288" t="str">
        <f t="shared" si="16"/>
        <v/>
      </c>
      <c r="D162" s="288" t="str">
        <f t="shared" si="17"/>
        <v/>
      </c>
      <c r="E162" s="288" t="str">
        <f t="shared" si="19"/>
        <v/>
      </c>
      <c r="F162" s="288" t="str">
        <f t="shared" si="20"/>
        <v/>
      </c>
      <c r="G162" s="288" t="str">
        <f t="shared" si="21"/>
        <v/>
      </c>
      <c r="H162" s="288" t="str">
        <f t="shared" si="22"/>
        <v/>
      </c>
    </row>
    <row r="163" spans="1:8">
      <c r="A163" s="285" t="str">
        <f t="shared" si="23"/>
        <v/>
      </c>
      <c r="B163" s="289" t="str">
        <f t="shared" si="18"/>
        <v/>
      </c>
      <c r="C163" s="288" t="str">
        <f t="shared" si="16"/>
        <v/>
      </c>
      <c r="D163" s="288" t="str">
        <f t="shared" si="17"/>
        <v/>
      </c>
      <c r="E163" s="288" t="str">
        <f t="shared" si="19"/>
        <v/>
      </c>
      <c r="F163" s="288" t="str">
        <f t="shared" si="20"/>
        <v/>
      </c>
      <c r="G163" s="288" t="str">
        <f t="shared" si="21"/>
        <v/>
      </c>
      <c r="H163" s="288" t="str">
        <f t="shared" si="22"/>
        <v/>
      </c>
    </row>
    <row r="164" spans="1:8">
      <c r="A164" s="285" t="str">
        <f t="shared" si="23"/>
        <v/>
      </c>
      <c r="B164" s="289" t="str">
        <f t="shared" si="18"/>
        <v/>
      </c>
      <c r="C164" s="288" t="str">
        <f t="shared" si="16"/>
        <v/>
      </c>
      <c r="D164" s="288" t="str">
        <f t="shared" si="17"/>
        <v/>
      </c>
      <c r="E164" s="288" t="str">
        <f t="shared" si="19"/>
        <v/>
      </c>
      <c r="F164" s="288" t="str">
        <f t="shared" si="20"/>
        <v/>
      </c>
      <c r="G164" s="288" t="str">
        <f t="shared" si="21"/>
        <v/>
      </c>
      <c r="H164" s="288" t="str">
        <f t="shared" si="22"/>
        <v/>
      </c>
    </row>
    <row r="165" spans="1:8">
      <c r="A165" s="285" t="str">
        <f t="shared" si="23"/>
        <v/>
      </c>
      <c r="B165" s="289" t="str">
        <f t="shared" si="18"/>
        <v/>
      </c>
      <c r="C165" s="288" t="str">
        <f t="shared" si="16"/>
        <v/>
      </c>
      <c r="D165" s="288" t="str">
        <f t="shared" si="17"/>
        <v/>
      </c>
      <c r="E165" s="288" t="str">
        <f t="shared" si="19"/>
        <v/>
      </c>
      <c r="F165" s="288" t="str">
        <f t="shared" si="20"/>
        <v/>
      </c>
      <c r="G165" s="288" t="str">
        <f t="shared" si="21"/>
        <v/>
      </c>
      <c r="H165" s="288" t="str">
        <f t="shared" si="22"/>
        <v/>
      </c>
    </row>
    <row r="166" spans="1:8">
      <c r="A166" s="285" t="str">
        <f t="shared" si="23"/>
        <v/>
      </c>
      <c r="B166" s="289" t="str">
        <f t="shared" si="18"/>
        <v/>
      </c>
      <c r="C166" s="288" t="str">
        <f t="shared" si="16"/>
        <v/>
      </c>
      <c r="D166" s="288" t="str">
        <f t="shared" si="17"/>
        <v/>
      </c>
      <c r="E166" s="288" t="str">
        <f t="shared" si="19"/>
        <v/>
      </c>
      <c r="F166" s="288" t="str">
        <f t="shared" si="20"/>
        <v/>
      </c>
      <c r="G166" s="288" t="str">
        <f t="shared" si="21"/>
        <v/>
      </c>
      <c r="H166" s="288" t="str">
        <f t="shared" si="22"/>
        <v/>
      </c>
    </row>
    <row r="167" spans="1:8">
      <c r="A167" s="285" t="str">
        <f t="shared" si="23"/>
        <v/>
      </c>
      <c r="B167" s="289" t="str">
        <f t="shared" si="18"/>
        <v/>
      </c>
      <c r="C167" s="288" t="str">
        <f t="shared" si="16"/>
        <v/>
      </c>
      <c r="D167" s="288" t="str">
        <f t="shared" si="17"/>
        <v/>
      </c>
      <c r="E167" s="288" t="str">
        <f t="shared" si="19"/>
        <v/>
      </c>
      <c r="F167" s="288" t="str">
        <f t="shared" si="20"/>
        <v/>
      </c>
      <c r="G167" s="288" t="str">
        <f t="shared" si="21"/>
        <v/>
      </c>
      <c r="H167" s="288" t="str">
        <f t="shared" si="22"/>
        <v/>
      </c>
    </row>
    <row r="168" spans="1:8">
      <c r="A168" s="285" t="str">
        <f t="shared" si="23"/>
        <v/>
      </c>
      <c r="B168" s="289" t="str">
        <f t="shared" si="18"/>
        <v/>
      </c>
      <c r="C168" s="288" t="str">
        <f t="shared" si="16"/>
        <v/>
      </c>
      <c r="D168" s="288" t="str">
        <f t="shared" si="17"/>
        <v/>
      </c>
      <c r="E168" s="288" t="str">
        <f t="shared" si="19"/>
        <v/>
      </c>
      <c r="F168" s="288" t="str">
        <f t="shared" si="20"/>
        <v/>
      </c>
      <c r="G168" s="288" t="str">
        <f t="shared" si="21"/>
        <v/>
      </c>
      <c r="H168" s="288" t="str">
        <f t="shared" si="22"/>
        <v/>
      </c>
    </row>
    <row r="169" spans="1:8">
      <c r="A169" s="285" t="str">
        <f t="shared" si="23"/>
        <v/>
      </c>
      <c r="B169" s="289" t="str">
        <f t="shared" si="18"/>
        <v/>
      </c>
      <c r="C169" s="288" t="str">
        <f t="shared" si="16"/>
        <v/>
      </c>
      <c r="D169" s="288" t="str">
        <f t="shared" si="17"/>
        <v/>
      </c>
      <c r="E169" s="288" t="str">
        <f t="shared" si="19"/>
        <v/>
      </c>
      <c r="F169" s="288" t="str">
        <f t="shared" si="20"/>
        <v/>
      </c>
      <c r="G169" s="288" t="str">
        <f t="shared" si="21"/>
        <v/>
      </c>
      <c r="H169" s="288" t="str">
        <f t="shared" si="22"/>
        <v/>
      </c>
    </row>
    <row r="170" spans="1:8">
      <c r="A170" s="285" t="str">
        <f t="shared" si="23"/>
        <v/>
      </c>
      <c r="B170" s="289" t="str">
        <f t="shared" si="18"/>
        <v/>
      </c>
      <c r="C170" s="288" t="str">
        <f t="shared" si="16"/>
        <v/>
      </c>
      <c r="D170" s="288" t="str">
        <f t="shared" si="17"/>
        <v/>
      </c>
      <c r="E170" s="288" t="str">
        <f t="shared" si="19"/>
        <v/>
      </c>
      <c r="F170" s="288" t="str">
        <f t="shared" si="20"/>
        <v/>
      </c>
      <c r="G170" s="288" t="str">
        <f t="shared" si="21"/>
        <v/>
      </c>
      <c r="H170" s="288" t="str">
        <f t="shared" si="22"/>
        <v/>
      </c>
    </row>
    <row r="171" spans="1:8">
      <c r="A171" s="285" t="str">
        <f t="shared" si="23"/>
        <v/>
      </c>
      <c r="B171" s="289" t="str">
        <f t="shared" si="18"/>
        <v/>
      </c>
      <c r="C171" s="288" t="str">
        <f t="shared" si="16"/>
        <v/>
      </c>
      <c r="D171" s="288" t="str">
        <f t="shared" si="17"/>
        <v/>
      </c>
      <c r="E171" s="288" t="str">
        <f t="shared" si="19"/>
        <v/>
      </c>
      <c r="F171" s="288" t="str">
        <f t="shared" si="20"/>
        <v/>
      </c>
      <c r="G171" s="288" t="str">
        <f t="shared" si="21"/>
        <v/>
      </c>
      <c r="H171" s="288" t="str">
        <f t="shared" si="22"/>
        <v/>
      </c>
    </row>
  </sheetData>
  <mergeCells count="17">
    <mergeCell ref="A9:C9"/>
    <mergeCell ref="A1:F1"/>
    <mergeCell ref="G1:H1"/>
    <mergeCell ref="A3:D3"/>
    <mergeCell ref="F3:H3"/>
    <mergeCell ref="A4:C4"/>
    <mergeCell ref="F4:G4"/>
    <mergeCell ref="A5:C5"/>
    <mergeCell ref="F5:G5"/>
    <mergeCell ref="A6:C6"/>
    <mergeCell ref="A7:C7"/>
    <mergeCell ref="A8:C8"/>
    <mergeCell ref="A11:H11"/>
    <mergeCell ref="A14:H14"/>
    <mergeCell ref="A15:H15"/>
    <mergeCell ref="A16:H16"/>
    <mergeCell ref="A17:H17"/>
  </mergeCells>
  <dataValidations count="1">
    <dataValidation type="list" allowBlank="1" showInputMessage="1" showErrorMessage="1" sqref="D7" xr:uid="{F9F81135-0C7C-4755-8898-9B266B2B8E2B}">
      <formula1>$J$10:$J$11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D7E6-7EA9-8A43-AD54-728E25AFDC37}">
  <dimension ref="A1:J171"/>
  <sheetViews>
    <sheetView showGridLines="0" topLeftCell="A16" workbookViewId="0">
      <selection activeCell="I23" sqref="I23"/>
    </sheetView>
  </sheetViews>
  <sheetFormatPr defaultColWidth="7.6640625" defaultRowHeight="15.75"/>
  <cols>
    <col min="1" max="1" width="6.33203125" customWidth="1"/>
    <col min="2" max="2" width="10.44140625" customWidth="1"/>
    <col min="3" max="3" width="13.5546875" customWidth="1"/>
    <col min="4" max="4" width="13.88671875" customWidth="1"/>
    <col min="5" max="5" width="11.109375" customWidth="1"/>
    <col min="6" max="6" width="11.33203125" bestFit="1" customWidth="1"/>
    <col min="7" max="7" width="12" customWidth="1"/>
    <col min="8" max="8" width="11.5546875" customWidth="1"/>
    <col min="9" max="9" width="13.33203125" customWidth="1"/>
    <col min="10" max="10" width="14.6640625" hidden="1" customWidth="1"/>
    <col min="11" max="11" width="9.88671875" customWidth="1"/>
    <col min="12" max="12" width="9.6640625" bestFit="1" customWidth="1"/>
  </cols>
  <sheetData>
    <row r="1" spans="1:10" ht="23.25" customHeight="1">
      <c r="A1" s="866" t="s">
        <v>202</v>
      </c>
      <c r="B1" s="866"/>
      <c r="C1" s="866"/>
      <c r="D1" s="866"/>
      <c r="E1" s="866"/>
      <c r="F1" s="866"/>
      <c r="G1" s="867" t="s">
        <v>203</v>
      </c>
      <c r="H1" s="867"/>
      <c r="I1" s="36"/>
      <c r="J1" s="6"/>
    </row>
    <row r="2" spans="1:10">
      <c r="A2" s="6"/>
      <c r="B2" s="6"/>
      <c r="C2" s="6"/>
      <c r="D2" s="6"/>
      <c r="E2" s="6"/>
      <c r="F2" s="6"/>
      <c r="G2" s="6"/>
      <c r="H2" s="6"/>
      <c r="I2" s="37"/>
      <c r="J2" s="6"/>
    </row>
    <row r="3" spans="1:10" ht="16.5" thickBot="1">
      <c r="A3" s="868" t="s">
        <v>204</v>
      </c>
      <c r="B3" s="868"/>
      <c r="C3" s="868"/>
      <c r="D3" s="868"/>
      <c r="E3" s="6"/>
      <c r="F3" s="869" t="s">
        <v>205</v>
      </c>
      <c r="G3" s="869"/>
      <c r="H3" s="869"/>
      <c r="I3" s="6"/>
      <c r="J3" s="38" t="s">
        <v>206</v>
      </c>
    </row>
    <row r="4" spans="1:10" ht="16.5" thickBot="1">
      <c r="A4" s="863" t="s">
        <v>180</v>
      </c>
      <c r="B4" s="864"/>
      <c r="C4" s="865"/>
      <c r="D4" s="40">
        <f>CHECKLIST!B18</f>
        <v>0</v>
      </c>
      <c r="E4" s="6"/>
      <c r="F4" s="863" t="s">
        <v>207</v>
      </c>
      <c r="G4" s="865"/>
      <c r="H4" s="41">
        <f>((1+D6/J5)^(J5/J7))-1</f>
        <v>5.0121021507945063E-3</v>
      </c>
      <c r="I4" s="6"/>
      <c r="J4" s="42" t="s">
        <v>208</v>
      </c>
    </row>
    <row r="5" spans="1:10" ht="16.5" thickBot="1">
      <c r="A5" s="863" t="s">
        <v>209</v>
      </c>
      <c r="B5" s="864"/>
      <c r="C5" s="865"/>
      <c r="D5" s="43">
        <f>'Key Drivers'!E22</f>
        <v>36</v>
      </c>
      <c r="E5" s="6" t="s">
        <v>210</v>
      </c>
      <c r="F5" s="863" t="s">
        <v>211</v>
      </c>
      <c r="G5" s="865"/>
      <c r="H5" s="44">
        <f>IF($D$7=$J$10,ROUNDDOWN(D4*H4*((1+H4)^D5)/(((1+H4)^D5)-1),2),ROUNDDOWN(D4*H4,2))</f>
        <v>0</v>
      </c>
      <c r="I5" s="6"/>
      <c r="J5" s="45">
        <v>360</v>
      </c>
    </row>
    <row r="6" spans="1:10" ht="16.5" thickBot="1">
      <c r="A6" s="863" t="s">
        <v>212</v>
      </c>
      <c r="B6" s="864"/>
      <c r="C6" s="865"/>
      <c r="D6" s="46">
        <f>CHECKLIST!D18</f>
        <v>0.06</v>
      </c>
      <c r="E6" s="6"/>
      <c r="F6" s="6"/>
      <c r="G6" s="6"/>
      <c r="H6" s="6"/>
      <c r="I6" s="6"/>
      <c r="J6" s="47" t="s">
        <v>213</v>
      </c>
    </row>
    <row r="7" spans="1:10" ht="16.5" thickBot="1">
      <c r="A7" s="863" t="s">
        <v>214</v>
      </c>
      <c r="B7" s="864"/>
      <c r="C7" s="865"/>
      <c r="D7" s="48" t="s">
        <v>215</v>
      </c>
      <c r="E7" s="6"/>
      <c r="F7" s="6"/>
      <c r="G7" s="6"/>
      <c r="H7" s="6"/>
      <c r="I7" s="6"/>
      <c r="J7" s="45">
        <v>12</v>
      </c>
    </row>
    <row r="8" spans="1:10" ht="16.5" thickBot="1">
      <c r="A8" s="863" t="s">
        <v>216</v>
      </c>
      <c r="B8" s="864"/>
      <c r="C8" s="865"/>
      <c r="D8" s="49">
        <v>44347</v>
      </c>
      <c r="E8" s="6"/>
      <c r="F8" s="6"/>
      <c r="G8" s="6"/>
      <c r="H8" s="6"/>
      <c r="I8" s="6"/>
      <c r="J8" s="6"/>
    </row>
    <row r="9" spans="1:10" ht="16.5" thickBot="1">
      <c r="A9" s="863" t="s">
        <v>217</v>
      </c>
      <c r="B9" s="864"/>
      <c r="C9" s="865"/>
      <c r="D9" s="50">
        <v>44377</v>
      </c>
      <c r="E9" s="6"/>
      <c r="F9" s="6"/>
      <c r="G9" s="6"/>
      <c r="H9" s="6"/>
      <c r="I9" s="6"/>
      <c r="J9" s="51" t="s">
        <v>218</v>
      </c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42" t="s">
        <v>215</v>
      </c>
    </row>
    <row r="11" spans="1:10">
      <c r="A11" s="860" t="s">
        <v>219</v>
      </c>
      <c r="B11" s="860"/>
      <c r="C11" s="860"/>
      <c r="D11" s="860"/>
      <c r="E11" s="860"/>
      <c r="F11" s="860"/>
      <c r="G11" s="860"/>
      <c r="H11" s="860"/>
      <c r="I11" s="53"/>
      <c r="J11" s="54" t="s">
        <v>220</v>
      </c>
    </row>
    <row r="12" spans="1:10">
      <c r="A12" s="55"/>
      <c r="B12" s="56"/>
      <c r="C12" s="6"/>
      <c r="D12" s="6"/>
      <c r="E12" s="6"/>
      <c r="F12" s="6"/>
      <c r="G12" s="6"/>
      <c r="H12" s="6"/>
      <c r="I12" s="53"/>
      <c r="J12" s="57"/>
    </row>
    <row r="13" spans="1:10">
      <c r="A13" s="58" t="s">
        <v>221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861" t="s">
        <v>222</v>
      </c>
      <c r="B14" s="861"/>
      <c r="C14" s="861"/>
      <c r="D14" s="861"/>
      <c r="E14" s="861"/>
      <c r="F14" s="861"/>
      <c r="G14" s="861"/>
      <c r="H14" s="861"/>
      <c r="I14" s="6"/>
      <c r="J14" s="6"/>
    </row>
    <row r="15" spans="1:10">
      <c r="A15" s="861" t="s">
        <v>223</v>
      </c>
      <c r="B15" s="861"/>
      <c r="C15" s="861"/>
      <c r="D15" s="861"/>
      <c r="E15" s="861"/>
      <c r="F15" s="861"/>
      <c r="G15" s="861"/>
      <c r="H15" s="861"/>
      <c r="I15" s="6"/>
      <c r="J15" s="6"/>
    </row>
    <row r="16" spans="1:10">
      <c r="A16" s="862" t="s">
        <v>224</v>
      </c>
      <c r="B16" s="862"/>
      <c r="C16" s="862"/>
      <c r="D16" s="862"/>
      <c r="E16" s="862"/>
      <c r="F16" s="862"/>
      <c r="G16" s="862"/>
      <c r="H16" s="862"/>
      <c r="I16" s="6"/>
      <c r="J16" s="6"/>
    </row>
    <row r="17" spans="1:8">
      <c r="A17" s="861" t="s">
        <v>225</v>
      </c>
      <c r="B17" s="861"/>
      <c r="C17" s="861"/>
      <c r="D17" s="861"/>
      <c r="E17" s="861"/>
      <c r="F17" s="861"/>
      <c r="G17" s="861"/>
      <c r="H17" s="861"/>
    </row>
    <row r="18" spans="1:8" ht="16.5" thickBot="1">
      <c r="A18" s="6"/>
      <c r="B18" s="6"/>
      <c r="C18" s="6"/>
      <c r="D18" s="6"/>
      <c r="E18" s="6"/>
      <c r="F18" s="7"/>
      <c r="G18" s="7"/>
      <c r="H18" s="6"/>
    </row>
    <row r="19" spans="1:8" ht="16.5" thickBot="1">
      <c r="A19" s="6"/>
      <c r="B19" s="59" t="s">
        <v>226</v>
      </c>
      <c r="C19" s="60">
        <f>SUM(C22:C171)</f>
        <v>0</v>
      </c>
      <c r="D19" s="60">
        <f>SUM(D22:D171)</f>
        <v>0</v>
      </c>
      <c r="E19" s="61">
        <f>SUM(E22:E171)</f>
        <v>0</v>
      </c>
      <c r="F19" s="62"/>
      <c r="G19" s="63"/>
      <c r="H19" s="7"/>
    </row>
    <row r="20" spans="1:8">
      <c r="A20" s="6"/>
      <c r="B20" s="6"/>
      <c r="C20" s="6"/>
      <c r="D20" s="6"/>
      <c r="E20" s="6"/>
      <c r="F20" s="6"/>
      <c r="G20" s="6"/>
      <c r="H20" s="7"/>
    </row>
    <row r="21" spans="1:8" ht="30.75" customHeight="1">
      <c r="A21" s="64" t="s">
        <v>227</v>
      </c>
      <c r="B21" s="64" t="s">
        <v>228</v>
      </c>
      <c r="C21" s="65" t="s">
        <v>229</v>
      </c>
      <c r="D21" s="65" t="s">
        <v>230</v>
      </c>
      <c r="E21" s="64" t="s">
        <v>231</v>
      </c>
      <c r="F21" s="64" t="s">
        <v>232</v>
      </c>
      <c r="G21" s="64" t="s">
        <v>233</v>
      </c>
      <c r="H21" s="64" t="s">
        <v>234</v>
      </c>
    </row>
    <row r="22" spans="1:8">
      <c r="A22" s="66">
        <v>1</v>
      </c>
      <c r="B22" s="67">
        <f>D9</f>
        <v>44377</v>
      </c>
      <c r="C22" s="68">
        <f>D22+E22</f>
        <v>0</v>
      </c>
      <c r="D22" s="68">
        <f>ROUNDDOWN(((D4*H4)/30)*(D9-D8),2)</f>
        <v>0</v>
      </c>
      <c r="E22" s="68">
        <f>IF($D$7=$J$10,ROUNDDOWN((H5-D22)*((D9-D8)/30),2),0)</f>
        <v>0</v>
      </c>
      <c r="F22" s="68">
        <f>D4-E22</f>
        <v>0</v>
      </c>
      <c r="G22" s="69">
        <f>D22</f>
        <v>0</v>
      </c>
      <c r="H22" s="69">
        <f>E22</f>
        <v>0</v>
      </c>
    </row>
    <row r="23" spans="1:8">
      <c r="A23" s="66">
        <f>IF(A22&gt;=$D$5,"",A22+1)</f>
        <v>2</v>
      </c>
      <c r="B23" s="70">
        <f>IF(A23="","",DATE(YEAR(B22),MONTH(B22)+1,DAY(B22)))</f>
        <v>44407</v>
      </c>
      <c r="C23" s="69">
        <f t="shared" ref="C23:C86" si="0">IF(A23&lt;$D$5, $H$5,IF(A23=$D$5,F22+D23,""))</f>
        <v>0</v>
      </c>
      <c r="D23" s="69">
        <f t="shared" ref="D23:D86" si="1">IF(A23="","",ROUNDDOWN(F22*$H$4,2))</f>
        <v>0</v>
      </c>
      <c r="E23" s="69">
        <f>IF(A23="","",C23-D23)</f>
        <v>0</v>
      </c>
      <c r="F23" s="69">
        <f>IF(A23="","",F22-E23)</f>
        <v>0</v>
      </c>
      <c r="G23" s="69">
        <f>IF(A23="","",D23+G22)</f>
        <v>0</v>
      </c>
      <c r="H23" s="69">
        <f>IF(A23="","",E23+H22)</f>
        <v>0</v>
      </c>
    </row>
    <row r="24" spans="1:8">
      <c r="A24" s="66">
        <f>IF(A23&gt;=$D$5,"",A23+1)</f>
        <v>3</v>
      </c>
      <c r="B24" s="70">
        <f t="shared" ref="B24:B87" si="2">IF(A24="","",DATE(YEAR(B23),MONTH(B23)+1,DAY(B23)))</f>
        <v>44438</v>
      </c>
      <c r="C24" s="69">
        <f t="shared" si="0"/>
        <v>0</v>
      </c>
      <c r="D24" s="69">
        <f t="shared" si="1"/>
        <v>0</v>
      </c>
      <c r="E24" s="69">
        <f t="shared" ref="E24:E87" si="3">IF(A24="","",C24-D24)</f>
        <v>0</v>
      </c>
      <c r="F24" s="69">
        <f t="shared" ref="F24:F87" si="4">IF(A24="","",F23-E24)</f>
        <v>0</v>
      </c>
      <c r="G24" s="69">
        <f t="shared" ref="G24:G87" si="5">IF(A24="","",D24+G23)</f>
        <v>0</v>
      </c>
      <c r="H24" s="69">
        <f t="shared" ref="H24:H87" si="6">IF(A24="","",E24+H23)</f>
        <v>0</v>
      </c>
    </row>
    <row r="25" spans="1:8">
      <c r="A25" s="66">
        <f t="shared" ref="A25:A88" si="7">IF(A24&gt;=$D$5,"",A24+1)</f>
        <v>4</v>
      </c>
      <c r="B25" s="70">
        <f t="shared" si="2"/>
        <v>44469</v>
      </c>
      <c r="C25" s="69">
        <f t="shared" si="0"/>
        <v>0</v>
      </c>
      <c r="D25" s="69">
        <f t="shared" si="1"/>
        <v>0</v>
      </c>
      <c r="E25" s="69">
        <f t="shared" si="3"/>
        <v>0</v>
      </c>
      <c r="F25" s="69">
        <f t="shared" si="4"/>
        <v>0</v>
      </c>
      <c r="G25" s="69">
        <f t="shared" si="5"/>
        <v>0</v>
      </c>
      <c r="H25" s="69">
        <f t="shared" si="6"/>
        <v>0</v>
      </c>
    </row>
    <row r="26" spans="1:8">
      <c r="A26" s="66">
        <f t="shared" si="7"/>
        <v>5</v>
      </c>
      <c r="B26" s="70">
        <f t="shared" si="2"/>
        <v>44499</v>
      </c>
      <c r="C26" s="69">
        <f t="shared" si="0"/>
        <v>0</v>
      </c>
      <c r="D26" s="69">
        <f t="shared" si="1"/>
        <v>0</v>
      </c>
      <c r="E26" s="69">
        <f t="shared" si="3"/>
        <v>0</v>
      </c>
      <c r="F26" s="69">
        <f t="shared" si="4"/>
        <v>0</v>
      </c>
      <c r="G26" s="69">
        <f t="shared" si="5"/>
        <v>0</v>
      </c>
      <c r="H26" s="69">
        <f t="shared" si="6"/>
        <v>0</v>
      </c>
    </row>
    <row r="27" spans="1:8">
      <c r="A27" s="66">
        <f t="shared" si="7"/>
        <v>6</v>
      </c>
      <c r="B27" s="70">
        <f t="shared" si="2"/>
        <v>44530</v>
      </c>
      <c r="C27" s="69">
        <f t="shared" si="0"/>
        <v>0</v>
      </c>
      <c r="D27" s="69">
        <f t="shared" si="1"/>
        <v>0</v>
      </c>
      <c r="E27" s="69">
        <f t="shared" si="3"/>
        <v>0</v>
      </c>
      <c r="F27" s="69">
        <f t="shared" si="4"/>
        <v>0</v>
      </c>
      <c r="G27" s="69">
        <f t="shared" si="5"/>
        <v>0</v>
      </c>
      <c r="H27" s="69">
        <f t="shared" si="6"/>
        <v>0</v>
      </c>
    </row>
    <row r="28" spans="1:8">
      <c r="A28" s="66">
        <f t="shared" si="7"/>
        <v>7</v>
      </c>
      <c r="B28" s="70">
        <f t="shared" si="2"/>
        <v>44560</v>
      </c>
      <c r="C28" s="69">
        <f t="shared" si="0"/>
        <v>0</v>
      </c>
      <c r="D28" s="69">
        <f t="shared" si="1"/>
        <v>0</v>
      </c>
      <c r="E28" s="69">
        <f t="shared" si="3"/>
        <v>0</v>
      </c>
      <c r="F28" s="69">
        <f t="shared" si="4"/>
        <v>0</v>
      </c>
      <c r="G28" s="69">
        <f t="shared" si="5"/>
        <v>0</v>
      </c>
      <c r="H28" s="69">
        <f t="shared" si="6"/>
        <v>0</v>
      </c>
    </row>
    <row r="29" spans="1:8">
      <c r="A29" s="66">
        <f t="shared" si="7"/>
        <v>8</v>
      </c>
      <c r="B29" s="70">
        <f t="shared" si="2"/>
        <v>44591</v>
      </c>
      <c r="C29" s="69">
        <f t="shared" si="0"/>
        <v>0</v>
      </c>
      <c r="D29" s="69">
        <f t="shared" si="1"/>
        <v>0</v>
      </c>
      <c r="E29" s="69">
        <f t="shared" si="3"/>
        <v>0</v>
      </c>
      <c r="F29" s="69">
        <f t="shared" si="4"/>
        <v>0</v>
      </c>
      <c r="G29" s="69">
        <f t="shared" si="5"/>
        <v>0</v>
      </c>
      <c r="H29" s="69">
        <f t="shared" si="6"/>
        <v>0</v>
      </c>
    </row>
    <row r="30" spans="1:8">
      <c r="A30" s="66">
        <f t="shared" si="7"/>
        <v>9</v>
      </c>
      <c r="B30" s="70">
        <f t="shared" si="2"/>
        <v>44622</v>
      </c>
      <c r="C30" s="69">
        <f t="shared" si="0"/>
        <v>0</v>
      </c>
      <c r="D30" s="69">
        <f t="shared" si="1"/>
        <v>0</v>
      </c>
      <c r="E30" s="69">
        <f t="shared" si="3"/>
        <v>0</v>
      </c>
      <c r="F30" s="69">
        <f t="shared" si="4"/>
        <v>0</v>
      </c>
      <c r="G30" s="69">
        <f t="shared" si="5"/>
        <v>0</v>
      </c>
      <c r="H30" s="69">
        <f t="shared" si="6"/>
        <v>0</v>
      </c>
    </row>
    <row r="31" spans="1:8">
      <c r="A31" s="66">
        <f t="shared" si="7"/>
        <v>10</v>
      </c>
      <c r="B31" s="70">
        <f t="shared" si="2"/>
        <v>44653</v>
      </c>
      <c r="C31" s="69">
        <f t="shared" si="0"/>
        <v>0</v>
      </c>
      <c r="D31" s="69">
        <f t="shared" si="1"/>
        <v>0</v>
      </c>
      <c r="E31" s="69">
        <f t="shared" si="3"/>
        <v>0</v>
      </c>
      <c r="F31" s="69">
        <f t="shared" si="4"/>
        <v>0</v>
      </c>
      <c r="G31" s="69">
        <f t="shared" si="5"/>
        <v>0</v>
      </c>
      <c r="H31" s="69">
        <f t="shared" si="6"/>
        <v>0</v>
      </c>
    </row>
    <row r="32" spans="1:8">
      <c r="A32" s="66">
        <f t="shared" si="7"/>
        <v>11</v>
      </c>
      <c r="B32" s="70">
        <f t="shared" si="2"/>
        <v>44683</v>
      </c>
      <c r="C32" s="69">
        <f t="shared" si="0"/>
        <v>0</v>
      </c>
      <c r="D32" s="69">
        <f t="shared" si="1"/>
        <v>0</v>
      </c>
      <c r="E32" s="69">
        <f t="shared" si="3"/>
        <v>0</v>
      </c>
      <c r="F32" s="69">
        <f t="shared" si="4"/>
        <v>0</v>
      </c>
      <c r="G32" s="69">
        <f t="shared" si="5"/>
        <v>0</v>
      </c>
      <c r="H32" s="69">
        <f t="shared" si="6"/>
        <v>0</v>
      </c>
    </row>
    <row r="33" spans="1:8">
      <c r="A33" s="66">
        <f t="shared" si="7"/>
        <v>12</v>
      </c>
      <c r="B33" s="70">
        <f t="shared" si="2"/>
        <v>44714</v>
      </c>
      <c r="C33" s="69">
        <f t="shared" si="0"/>
        <v>0</v>
      </c>
      <c r="D33" s="69">
        <f t="shared" si="1"/>
        <v>0</v>
      </c>
      <c r="E33" s="69">
        <f t="shared" si="3"/>
        <v>0</v>
      </c>
      <c r="F33" s="69">
        <f t="shared" si="4"/>
        <v>0</v>
      </c>
      <c r="G33" s="69">
        <f t="shared" si="5"/>
        <v>0</v>
      </c>
      <c r="H33" s="69">
        <f t="shared" si="6"/>
        <v>0</v>
      </c>
    </row>
    <row r="34" spans="1:8">
      <c r="A34" s="66">
        <f t="shared" si="7"/>
        <v>13</v>
      </c>
      <c r="B34" s="70">
        <f t="shared" si="2"/>
        <v>44744</v>
      </c>
      <c r="C34" s="69">
        <f t="shared" si="0"/>
        <v>0</v>
      </c>
      <c r="D34" s="69">
        <f t="shared" si="1"/>
        <v>0</v>
      </c>
      <c r="E34" s="69">
        <f t="shared" si="3"/>
        <v>0</v>
      </c>
      <c r="F34" s="69">
        <f t="shared" si="4"/>
        <v>0</v>
      </c>
      <c r="G34" s="69">
        <f t="shared" si="5"/>
        <v>0</v>
      </c>
      <c r="H34" s="69">
        <f t="shared" si="6"/>
        <v>0</v>
      </c>
    </row>
    <row r="35" spans="1:8">
      <c r="A35" s="66">
        <f t="shared" si="7"/>
        <v>14</v>
      </c>
      <c r="B35" s="70">
        <f t="shared" si="2"/>
        <v>44775</v>
      </c>
      <c r="C35" s="69">
        <f t="shared" si="0"/>
        <v>0</v>
      </c>
      <c r="D35" s="69">
        <f t="shared" si="1"/>
        <v>0</v>
      </c>
      <c r="E35" s="69">
        <f t="shared" si="3"/>
        <v>0</v>
      </c>
      <c r="F35" s="69">
        <f t="shared" si="4"/>
        <v>0</v>
      </c>
      <c r="G35" s="69">
        <f t="shared" si="5"/>
        <v>0</v>
      </c>
      <c r="H35" s="69">
        <f t="shared" si="6"/>
        <v>0</v>
      </c>
    </row>
    <row r="36" spans="1:8">
      <c r="A36" s="66">
        <f t="shared" si="7"/>
        <v>15</v>
      </c>
      <c r="B36" s="70">
        <f t="shared" si="2"/>
        <v>44806</v>
      </c>
      <c r="C36" s="69">
        <f t="shared" si="0"/>
        <v>0</v>
      </c>
      <c r="D36" s="69">
        <f t="shared" si="1"/>
        <v>0</v>
      </c>
      <c r="E36" s="69">
        <f t="shared" si="3"/>
        <v>0</v>
      </c>
      <c r="F36" s="69">
        <f t="shared" si="4"/>
        <v>0</v>
      </c>
      <c r="G36" s="69">
        <f t="shared" si="5"/>
        <v>0</v>
      </c>
      <c r="H36" s="69">
        <f t="shared" si="6"/>
        <v>0</v>
      </c>
    </row>
    <row r="37" spans="1:8">
      <c r="A37" s="66">
        <f t="shared" si="7"/>
        <v>16</v>
      </c>
      <c r="B37" s="70">
        <f t="shared" si="2"/>
        <v>44836</v>
      </c>
      <c r="C37" s="69">
        <f t="shared" si="0"/>
        <v>0</v>
      </c>
      <c r="D37" s="69">
        <f t="shared" si="1"/>
        <v>0</v>
      </c>
      <c r="E37" s="69">
        <f t="shared" si="3"/>
        <v>0</v>
      </c>
      <c r="F37" s="69">
        <f t="shared" si="4"/>
        <v>0</v>
      </c>
      <c r="G37" s="69">
        <f t="shared" si="5"/>
        <v>0</v>
      </c>
      <c r="H37" s="69">
        <f t="shared" si="6"/>
        <v>0</v>
      </c>
    </row>
    <row r="38" spans="1:8">
      <c r="A38" s="66">
        <f t="shared" si="7"/>
        <v>17</v>
      </c>
      <c r="B38" s="70">
        <f t="shared" si="2"/>
        <v>44867</v>
      </c>
      <c r="C38" s="69">
        <f t="shared" si="0"/>
        <v>0</v>
      </c>
      <c r="D38" s="69">
        <f t="shared" si="1"/>
        <v>0</v>
      </c>
      <c r="E38" s="69">
        <f t="shared" si="3"/>
        <v>0</v>
      </c>
      <c r="F38" s="69">
        <f t="shared" si="4"/>
        <v>0</v>
      </c>
      <c r="G38" s="69">
        <f t="shared" si="5"/>
        <v>0</v>
      </c>
      <c r="H38" s="69">
        <f t="shared" si="6"/>
        <v>0</v>
      </c>
    </row>
    <row r="39" spans="1:8">
      <c r="A39" s="66">
        <f t="shared" si="7"/>
        <v>18</v>
      </c>
      <c r="B39" s="70">
        <f t="shared" si="2"/>
        <v>44897</v>
      </c>
      <c r="C39" s="69">
        <f t="shared" si="0"/>
        <v>0</v>
      </c>
      <c r="D39" s="69">
        <f t="shared" si="1"/>
        <v>0</v>
      </c>
      <c r="E39" s="69">
        <f t="shared" si="3"/>
        <v>0</v>
      </c>
      <c r="F39" s="69">
        <f t="shared" si="4"/>
        <v>0</v>
      </c>
      <c r="G39" s="69">
        <f t="shared" si="5"/>
        <v>0</v>
      </c>
      <c r="H39" s="69">
        <f t="shared" si="6"/>
        <v>0</v>
      </c>
    </row>
    <row r="40" spans="1:8">
      <c r="A40" s="66">
        <f t="shared" si="7"/>
        <v>19</v>
      </c>
      <c r="B40" s="70">
        <f t="shared" si="2"/>
        <v>44928</v>
      </c>
      <c r="C40" s="69">
        <f t="shared" si="0"/>
        <v>0</v>
      </c>
      <c r="D40" s="69">
        <f t="shared" si="1"/>
        <v>0</v>
      </c>
      <c r="E40" s="69">
        <f t="shared" si="3"/>
        <v>0</v>
      </c>
      <c r="F40" s="69">
        <f t="shared" si="4"/>
        <v>0</v>
      </c>
      <c r="G40" s="69">
        <f t="shared" si="5"/>
        <v>0</v>
      </c>
      <c r="H40" s="69">
        <f t="shared" si="6"/>
        <v>0</v>
      </c>
    </row>
    <row r="41" spans="1:8">
      <c r="A41" s="66">
        <f t="shared" si="7"/>
        <v>20</v>
      </c>
      <c r="B41" s="70">
        <f t="shared" si="2"/>
        <v>44959</v>
      </c>
      <c r="C41" s="69">
        <f t="shared" si="0"/>
        <v>0</v>
      </c>
      <c r="D41" s="69">
        <f t="shared" si="1"/>
        <v>0</v>
      </c>
      <c r="E41" s="69">
        <f t="shared" si="3"/>
        <v>0</v>
      </c>
      <c r="F41" s="69">
        <f t="shared" si="4"/>
        <v>0</v>
      </c>
      <c r="G41" s="69">
        <f t="shared" si="5"/>
        <v>0</v>
      </c>
      <c r="H41" s="69">
        <f t="shared" si="6"/>
        <v>0</v>
      </c>
    </row>
    <row r="42" spans="1:8">
      <c r="A42" s="66">
        <f t="shared" si="7"/>
        <v>21</v>
      </c>
      <c r="B42" s="70">
        <f t="shared" si="2"/>
        <v>44987</v>
      </c>
      <c r="C42" s="69">
        <f t="shared" si="0"/>
        <v>0</v>
      </c>
      <c r="D42" s="69">
        <f t="shared" si="1"/>
        <v>0</v>
      </c>
      <c r="E42" s="69">
        <f t="shared" si="3"/>
        <v>0</v>
      </c>
      <c r="F42" s="69">
        <f t="shared" si="4"/>
        <v>0</v>
      </c>
      <c r="G42" s="69">
        <f t="shared" si="5"/>
        <v>0</v>
      </c>
      <c r="H42" s="69">
        <f t="shared" si="6"/>
        <v>0</v>
      </c>
    </row>
    <row r="43" spans="1:8">
      <c r="A43" s="66">
        <f t="shared" si="7"/>
        <v>22</v>
      </c>
      <c r="B43" s="70">
        <f t="shared" si="2"/>
        <v>45018</v>
      </c>
      <c r="C43" s="69">
        <f t="shared" si="0"/>
        <v>0</v>
      </c>
      <c r="D43" s="69">
        <f t="shared" si="1"/>
        <v>0</v>
      </c>
      <c r="E43" s="69">
        <f t="shared" si="3"/>
        <v>0</v>
      </c>
      <c r="F43" s="69">
        <f t="shared" si="4"/>
        <v>0</v>
      </c>
      <c r="G43" s="69">
        <f t="shared" si="5"/>
        <v>0</v>
      </c>
      <c r="H43" s="69">
        <f t="shared" si="6"/>
        <v>0</v>
      </c>
    </row>
    <row r="44" spans="1:8">
      <c r="A44" s="66">
        <f t="shared" si="7"/>
        <v>23</v>
      </c>
      <c r="B44" s="70">
        <f t="shared" si="2"/>
        <v>45048</v>
      </c>
      <c r="C44" s="69">
        <f t="shared" si="0"/>
        <v>0</v>
      </c>
      <c r="D44" s="69">
        <f t="shared" si="1"/>
        <v>0</v>
      </c>
      <c r="E44" s="69">
        <f t="shared" si="3"/>
        <v>0</v>
      </c>
      <c r="F44" s="69">
        <f t="shared" si="4"/>
        <v>0</v>
      </c>
      <c r="G44" s="69">
        <f t="shared" si="5"/>
        <v>0</v>
      </c>
      <c r="H44" s="69">
        <f t="shared" si="6"/>
        <v>0</v>
      </c>
    </row>
    <row r="45" spans="1:8">
      <c r="A45" s="66">
        <f t="shared" si="7"/>
        <v>24</v>
      </c>
      <c r="B45" s="70">
        <f t="shared" si="2"/>
        <v>45079</v>
      </c>
      <c r="C45" s="69">
        <f t="shared" si="0"/>
        <v>0</v>
      </c>
      <c r="D45" s="69">
        <f t="shared" si="1"/>
        <v>0</v>
      </c>
      <c r="E45" s="69">
        <f t="shared" si="3"/>
        <v>0</v>
      </c>
      <c r="F45" s="69">
        <f t="shared" si="4"/>
        <v>0</v>
      </c>
      <c r="G45" s="69">
        <f t="shared" si="5"/>
        <v>0</v>
      </c>
      <c r="H45" s="69">
        <f t="shared" si="6"/>
        <v>0</v>
      </c>
    </row>
    <row r="46" spans="1:8">
      <c r="A46" s="66">
        <f t="shared" si="7"/>
        <v>25</v>
      </c>
      <c r="B46" s="70">
        <f t="shared" si="2"/>
        <v>45109</v>
      </c>
      <c r="C46" s="69">
        <f t="shared" si="0"/>
        <v>0</v>
      </c>
      <c r="D46" s="69">
        <f t="shared" si="1"/>
        <v>0</v>
      </c>
      <c r="E46" s="69">
        <f t="shared" si="3"/>
        <v>0</v>
      </c>
      <c r="F46" s="69">
        <f t="shared" si="4"/>
        <v>0</v>
      </c>
      <c r="G46" s="69">
        <f t="shared" si="5"/>
        <v>0</v>
      </c>
      <c r="H46" s="69">
        <f t="shared" si="6"/>
        <v>0</v>
      </c>
    </row>
    <row r="47" spans="1:8">
      <c r="A47" s="66">
        <f t="shared" si="7"/>
        <v>26</v>
      </c>
      <c r="B47" s="70">
        <f t="shared" si="2"/>
        <v>45140</v>
      </c>
      <c r="C47" s="69">
        <f t="shared" si="0"/>
        <v>0</v>
      </c>
      <c r="D47" s="69">
        <f t="shared" si="1"/>
        <v>0</v>
      </c>
      <c r="E47" s="69">
        <f t="shared" si="3"/>
        <v>0</v>
      </c>
      <c r="F47" s="69">
        <f t="shared" si="4"/>
        <v>0</v>
      </c>
      <c r="G47" s="69">
        <f t="shared" si="5"/>
        <v>0</v>
      </c>
      <c r="H47" s="69">
        <f t="shared" si="6"/>
        <v>0</v>
      </c>
    </row>
    <row r="48" spans="1:8">
      <c r="A48" s="66">
        <f t="shared" si="7"/>
        <v>27</v>
      </c>
      <c r="B48" s="70">
        <f t="shared" si="2"/>
        <v>45171</v>
      </c>
      <c r="C48" s="69">
        <f t="shared" si="0"/>
        <v>0</v>
      </c>
      <c r="D48" s="69">
        <f t="shared" si="1"/>
        <v>0</v>
      </c>
      <c r="E48" s="69">
        <f t="shared" si="3"/>
        <v>0</v>
      </c>
      <c r="F48" s="69">
        <f t="shared" si="4"/>
        <v>0</v>
      </c>
      <c r="G48" s="69">
        <f t="shared" si="5"/>
        <v>0</v>
      </c>
      <c r="H48" s="69">
        <f t="shared" si="6"/>
        <v>0</v>
      </c>
    </row>
    <row r="49" spans="1:8">
      <c r="A49" s="66">
        <f t="shared" si="7"/>
        <v>28</v>
      </c>
      <c r="B49" s="70">
        <f t="shared" si="2"/>
        <v>45201</v>
      </c>
      <c r="C49" s="69">
        <f t="shared" si="0"/>
        <v>0</v>
      </c>
      <c r="D49" s="69">
        <f t="shared" si="1"/>
        <v>0</v>
      </c>
      <c r="E49" s="69">
        <f t="shared" si="3"/>
        <v>0</v>
      </c>
      <c r="F49" s="69">
        <f t="shared" si="4"/>
        <v>0</v>
      </c>
      <c r="G49" s="69">
        <f t="shared" si="5"/>
        <v>0</v>
      </c>
      <c r="H49" s="69">
        <f t="shared" si="6"/>
        <v>0</v>
      </c>
    </row>
    <row r="50" spans="1:8">
      <c r="A50" s="66">
        <f t="shared" si="7"/>
        <v>29</v>
      </c>
      <c r="B50" s="70">
        <f t="shared" si="2"/>
        <v>45232</v>
      </c>
      <c r="C50" s="69">
        <f t="shared" si="0"/>
        <v>0</v>
      </c>
      <c r="D50" s="69">
        <f t="shared" si="1"/>
        <v>0</v>
      </c>
      <c r="E50" s="69">
        <f t="shared" si="3"/>
        <v>0</v>
      </c>
      <c r="F50" s="69">
        <f t="shared" si="4"/>
        <v>0</v>
      </c>
      <c r="G50" s="69">
        <f t="shared" si="5"/>
        <v>0</v>
      </c>
      <c r="H50" s="69">
        <f t="shared" si="6"/>
        <v>0</v>
      </c>
    </row>
    <row r="51" spans="1:8">
      <c r="A51" s="66">
        <f t="shared" si="7"/>
        <v>30</v>
      </c>
      <c r="B51" s="70">
        <f t="shared" si="2"/>
        <v>45262</v>
      </c>
      <c r="C51" s="69">
        <f t="shared" si="0"/>
        <v>0</v>
      </c>
      <c r="D51" s="69">
        <f t="shared" si="1"/>
        <v>0</v>
      </c>
      <c r="E51" s="69">
        <f t="shared" si="3"/>
        <v>0</v>
      </c>
      <c r="F51" s="69">
        <f t="shared" si="4"/>
        <v>0</v>
      </c>
      <c r="G51" s="69">
        <f t="shared" si="5"/>
        <v>0</v>
      </c>
      <c r="H51" s="69">
        <f t="shared" si="6"/>
        <v>0</v>
      </c>
    </row>
    <row r="52" spans="1:8">
      <c r="A52" s="66">
        <f t="shared" si="7"/>
        <v>31</v>
      </c>
      <c r="B52" s="70">
        <f t="shared" si="2"/>
        <v>45293</v>
      </c>
      <c r="C52" s="69">
        <f t="shared" si="0"/>
        <v>0</v>
      </c>
      <c r="D52" s="69">
        <f t="shared" si="1"/>
        <v>0</v>
      </c>
      <c r="E52" s="69">
        <f t="shared" si="3"/>
        <v>0</v>
      </c>
      <c r="F52" s="69">
        <f t="shared" si="4"/>
        <v>0</v>
      </c>
      <c r="G52" s="69">
        <f t="shared" si="5"/>
        <v>0</v>
      </c>
      <c r="H52" s="69">
        <f t="shared" si="6"/>
        <v>0</v>
      </c>
    </row>
    <row r="53" spans="1:8">
      <c r="A53" s="66">
        <f t="shared" si="7"/>
        <v>32</v>
      </c>
      <c r="B53" s="70">
        <f t="shared" si="2"/>
        <v>45324</v>
      </c>
      <c r="C53" s="69">
        <f t="shared" si="0"/>
        <v>0</v>
      </c>
      <c r="D53" s="69">
        <f t="shared" si="1"/>
        <v>0</v>
      </c>
      <c r="E53" s="69">
        <f t="shared" si="3"/>
        <v>0</v>
      </c>
      <c r="F53" s="69">
        <f t="shared" si="4"/>
        <v>0</v>
      </c>
      <c r="G53" s="69">
        <f t="shared" si="5"/>
        <v>0</v>
      </c>
      <c r="H53" s="69">
        <f t="shared" si="6"/>
        <v>0</v>
      </c>
    </row>
    <row r="54" spans="1:8">
      <c r="A54" s="66">
        <f t="shared" si="7"/>
        <v>33</v>
      </c>
      <c r="B54" s="70">
        <f t="shared" si="2"/>
        <v>45353</v>
      </c>
      <c r="C54" s="69">
        <f t="shared" si="0"/>
        <v>0</v>
      </c>
      <c r="D54" s="69">
        <f t="shared" si="1"/>
        <v>0</v>
      </c>
      <c r="E54" s="69">
        <f t="shared" si="3"/>
        <v>0</v>
      </c>
      <c r="F54" s="69">
        <f t="shared" si="4"/>
        <v>0</v>
      </c>
      <c r="G54" s="69">
        <f t="shared" si="5"/>
        <v>0</v>
      </c>
      <c r="H54" s="69">
        <f t="shared" si="6"/>
        <v>0</v>
      </c>
    </row>
    <row r="55" spans="1:8">
      <c r="A55" s="66">
        <f t="shared" si="7"/>
        <v>34</v>
      </c>
      <c r="B55" s="70">
        <f t="shared" si="2"/>
        <v>45384</v>
      </c>
      <c r="C55" s="69">
        <f t="shared" si="0"/>
        <v>0</v>
      </c>
      <c r="D55" s="69">
        <f t="shared" si="1"/>
        <v>0</v>
      </c>
      <c r="E55" s="69">
        <f t="shared" si="3"/>
        <v>0</v>
      </c>
      <c r="F55" s="69">
        <f t="shared" si="4"/>
        <v>0</v>
      </c>
      <c r="G55" s="69">
        <f t="shared" si="5"/>
        <v>0</v>
      </c>
      <c r="H55" s="69">
        <f t="shared" si="6"/>
        <v>0</v>
      </c>
    </row>
    <row r="56" spans="1:8">
      <c r="A56" s="66">
        <f t="shared" si="7"/>
        <v>35</v>
      </c>
      <c r="B56" s="70">
        <f t="shared" si="2"/>
        <v>45414</v>
      </c>
      <c r="C56" s="69">
        <f t="shared" si="0"/>
        <v>0</v>
      </c>
      <c r="D56" s="69">
        <f t="shared" si="1"/>
        <v>0</v>
      </c>
      <c r="E56" s="69">
        <f t="shared" si="3"/>
        <v>0</v>
      </c>
      <c r="F56" s="69">
        <f t="shared" si="4"/>
        <v>0</v>
      </c>
      <c r="G56" s="69">
        <f t="shared" si="5"/>
        <v>0</v>
      </c>
      <c r="H56" s="69">
        <f t="shared" si="6"/>
        <v>0</v>
      </c>
    </row>
    <row r="57" spans="1:8">
      <c r="A57" s="66">
        <f t="shared" si="7"/>
        <v>36</v>
      </c>
      <c r="B57" s="70">
        <f t="shared" si="2"/>
        <v>45445</v>
      </c>
      <c r="C57" s="69">
        <f t="shared" si="0"/>
        <v>0</v>
      </c>
      <c r="D57" s="69">
        <f t="shared" si="1"/>
        <v>0</v>
      </c>
      <c r="E57" s="69">
        <f t="shared" si="3"/>
        <v>0</v>
      </c>
      <c r="F57" s="69">
        <f t="shared" si="4"/>
        <v>0</v>
      </c>
      <c r="G57" s="69">
        <f t="shared" si="5"/>
        <v>0</v>
      </c>
      <c r="H57" s="69">
        <f t="shared" si="6"/>
        <v>0</v>
      </c>
    </row>
    <row r="58" spans="1:8">
      <c r="A58" s="66" t="str">
        <f t="shared" si="7"/>
        <v/>
      </c>
      <c r="B58" s="70" t="str">
        <f t="shared" si="2"/>
        <v/>
      </c>
      <c r="C58" s="69" t="str">
        <f>IF(A58&lt;$D$5, $H$5,IF(A58=$D$5,F57+D58,""))</f>
        <v/>
      </c>
      <c r="D58" s="90" t="str">
        <f>IF(A58="","",ROUNDDOWN(F57*$H$4,2))</f>
        <v/>
      </c>
      <c r="E58" s="69" t="str">
        <f t="shared" si="3"/>
        <v/>
      </c>
      <c r="F58" s="69" t="str">
        <f t="shared" si="4"/>
        <v/>
      </c>
      <c r="G58" s="69" t="str">
        <f t="shared" si="5"/>
        <v/>
      </c>
      <c r="H58" s="69" t="str">
        <f t="shared" si="6"/>
        <v/>
      </c>
    </row>
    <row r="59" spans="1:8">
      <c r="A59" s="66" t="str">
        <f t="shared" si="7"/>
        <v/>
      </c>
      <c r="B59" s="70" t="str">
        <f t="shared" si="2"/>
        <v/>
      </c>
      <c r="C59" s="69" t="str">
        <f t="shared" si="0"/>
        <v/>
      </c>
      <c r="D59" s="69" t="str">
        <f t="shared" si="1"/>
        <v/>
      </c>
      <c r="E59" s="69" t="str">
        <f t="shared" si="3"/>
        <v/>
      </c>
      <c r="F59" s="69" t="str">
        <f t="shared" si="4"/>
        <v/>
      </c>
      <c r="G59" s="69" t="str">
        <f t="shared" si="5"/>
        <v/>
      </c>
      <c r="H59" s="69" t="str">
        <f t="shared" si="6"/>
        <v/>
      </c>
    </row>
    <row r="60" spans="1:8">
      <c r="A60" s="66" t="str">
        <f t="shared" si="7"/>
        <v/>
      </c>
      <c r="B60" s="70" t="str">
        <f t="shared" si="2"/>
        <v/>
      </c>
      <c r="C60" s="69" t="str">
        <f t="shared" si="0"/>
        <v/>
      </c>
      <c r="D60" s="69" t="str">
        <f t="shared" si="1"/>
        <v/>
      </c>
      <c r="E60" s="69" t="str">
        <f t="shared" si="3"/>
        <v/>
      </c>
      <c r="F60" s="69" t="str">
        <f t="shared" si="4"/>
        <v/>
      </c>
      <c r="G60" s="69" t="str">
        <f t="shared" si="5"/>
        <v/>
      </c>
      <c r="H60" s="69" t="str">
        <f t="shared" si="6"/>
        <v/>
      </c>
    </row>
    <row r="61" spans="1:8">
      <c r="A61" s="66" t="str">
        <f t="shared" si="7"/>
        <v/>
      </c>
      <c r="B61" s="70" t="str">
        <f t="shared" si="2"/>
        <v/>
      </c>
      <c r="C61" s="69" t="str">
        <f t="shared" si="0"/>
        <v/>
      </c>
      <c r="D61" s="69" t="str">
        <f t="shared" si="1"/>
        <v/>
      </c>
      <c r="E61" s="69" t="str">
        <f t="shared" si="3"/>
        <v/>
      </c>
      <c r="F61" s="69" t="str">
        <f t="shared" si="4"/>
        <v/>
      </c>
      <c r="G61" s="69" t="str">
        <f t="shared" si="5"/>
        <v/>
      </c>
      <c r="H61" s="69" t="str">
        <f t="shared" si="6"/>
        <v/>
      </c>
    </row>
    <row r="62" spans="1:8">
      <c r="A62" s="66" t="str">
        <f t="shared" si="7"/>
        <v/>
      </c>
      <c r="B62" s="70" t="str">
        <f t="shared" si="2"/>
        <v/>
      </c>
      <c r="C62" s="69" t="str">
        <f t="shared" si="0"/>
        <v/>
      </c>
      <c r="D62" s="69" t="str">
        <f t="shared" si="1"/>
        <v/>
      </c>
      <c r="E62" s="69" t="str">
        <f t="shared" si="3"/>
        <v/>
      </c>
      <c r="F62" s="69" t="str">
        <f t="shared" si="4"/>
        <v/>
      </c>
      <c r="G62" s="69" t="str">
        <f t="shared" si="5"/>
        <v/>
      </c>
      <c r="H62" s="69" t="str">
        <f t="shared" si="6"/>
        <v/>
      </c>
    </row>
    <row r="63" spans="1:8">
      <c r="A63" s="66" t="str">
        <f t="shared" si="7"/>
        <v/>
      </c>
      <c r="B63" s="70" t="str">
        <f t="shared" si="2"/>
        <v/>
      </c>
      <c r="C63" s="69" t="str">
        <f t="shared" si="0"/>
        <v/>
      </c>
      <c r="D63" s="69" t="str">
        <f t="shared" si="1"/>
        <v/>
      </c>
      <c r="E63" s="69" t="str">
        <f t="shared" si="3"/>
        <v/>
      </c>
      <c r="F63" s="69" t="str">
        <f t="shared" si="4"/>
        <v/>
      </c>
      <c r="G63" s="69" t="str">
        <f t="shared" si="5"/>
        <v/>
      </c>
      <c r="H63" s="69" t="str">
        <f t="shared" si="6"/>
        <v/>
      </c>
    </row>
    <row r="64" spans="1:8">
      <c r="A64" s="66" t="str">
        <f t="shared" si="7"/>
        <v/>
      </c>
      <c r="B64" s="70" t="str">
        <f t="shared" si="2"/>
        <v/>
      </c>
      <c r="C64" s="69" t="str">
        <f t="shared" si="0"/>
        <v/>
      </c>
      <c r="D64" s="69" t="str">
        <f t="shared" si="1"/>
        <v/>
      </c>
      <c r="E64" s="69" t="str">
        <f t="shared" si="3"/>
        <v/>
      </c>
      <c r="F64" s="69" t="str">
        <f t="shared" si="4"/>
        <v/>
      </c>
      <c r="G64" s="69" t="str">
        <f t="shared" si="5"/>
        <v/>
      </c>
      <c r="H64" s="69" t="str">
        <f t="shared" si="6"/>
        <v/>
      </c>
    </row>
    <row r="65" spans="1:8">
      <c r="A65" s="66" t="str">
        <f t="shared" si="7"/>
        <v/>
      </c>
      <c r="B65" s="70" t="str">
        <f t="shared" si="2"/>
        <v/>
      </c>
      <c r="C65" s="69" t="str">
        <f t="shared" si="0"/>
        <v/>
      </c>
      <c r="D65" s="69" t="str">
        <f t="shared" si="1"/>
        <v/>
      </c>
      <c r="E65" s="69" t="str">
        <f t="shared" si="3"/>
        <v/>
      </c>
      <c r="F65" s="69" t="str">
        <f t="shared" si="4"/>
        <v/>
      </c>
      <c r="G65" s="69" t="str">
        <f t="shared" si="5"/>
        <v/>
      </c>
      <c r="H65" s="69" t="str">
        <f t="shared" si="6"/>
        <v/>
      </c>
    </row>
    <row r="66" spans="1:8">
      <c r="A66" s="66" t="str">
        <f t="shared" si="7"/>
        <v/>
      </c>
      <c r="B66" s="70" t="str">
        <f t="shared" si="2"/>
        <v/>
      </c>
      <c r="C66" s="69" t="str">
        <f t="shared" si="0"/>
        <v/>
      </c>
      <c r="D66" s="69" t="str">
        <f t="shared" si="1"/>
        <v/>
      </c>
      <c r="E66" s="69" t="str">
        <f t="shared" si="3"/>
        <v/>
      </c>
      <c r="F66" s="69" t="str">
        <f t="shared" si="4"/>
        <v/>
      </c>
      <c r="G66" s="69" t="str">
        <f t="shared" si="5"/>
        <v/>
      </c>
      <c r="H66" s="69" t="str">
        <f t="shared" si="6"/>
        <v/>
      </c>
    </row>
    <row r="67" spans="1:8">
      <c r="A67" s="66" t="str">
        <f t="shared" si="7"/>
        <v/>
      </c>
      <c r="B67" s="70" t="str">
        <f t="shared" si="2"/>
        <v/>
      </c>
      <c r="C67" s="69" t="str">
        <f t="shared" si="0"/>
        <v/>
      </c>
      <c r="D67" s="69" t="str">
        <f t="shared" si="1"/>
        <v/>
      </c>
      <c r="E67" s="69" t="str">
        <f t="shared" si="3"/>
        <v/>
      </c>
      <c r="F67" s="69" t="str">
        <f t="shared" si="4"/>
        <v/>
      </c>
      <c r="G67" s="69" t="str">
        <f t="shared" si="5"/>
        <v/>
      </c>
      <c r="H67" s="69" t="str">
        <f t="shared" si="6"/>
        <v/>
      </c>
    </row>
    <row r="68" spans="1:8">
      <c r="A68" s="66" t="str">
        <f t="shared" si="7"/>
        <v/>
      </c>
      <c r="B68" s="70" t="str">
        <f t="shared" si="2"/>
        <v/>
      </c>
      <c r="C68" s="69" t="str">
        <f t="shared" si="0"/>
        <v/>
      </c>
      <c r="D68" s="69" t="str">
        <f t="shared" si="1"/>
        <v/>
      </c>
      <c r="E68" s="69" t="str">
        <f t="shared" si="3"/>
        <v/>
      </c>
      <c r="F68" s="69" t="str">
        <f t="shared" si="4"/>
        <v/>
      </c>
      <c r="G68" s="69" t="str">
        <f t="shared" si="5"/>
        <v/>
      </c>
      <c r="H68" s="69" t="str">
        <f t="shared" si="6"/>
        <v/>
      </c>
    </row>
    <row r="69" spans="1:8">
      <c r="A69" s="66" t="str">
        <f t="shared" si="7"/>
        <v/>
      </c>
      <c r="B69" s="70" t="str">
        <f t="shared" si="2"/>
        <v/>
      </c>
      <c r="C69" s="69" t="str">
        <f t="shared" si="0"/>
        <v/>
      </c>
      <c r="D69" s="69" t="str">
        <f t="shared" si="1"/>
        <v/>
      </c>
      <c r="E69" s="69" t="str">
        <f t="shared" si="3"/>
        <v/>
      </c>
      <c r="F69" s="69" t="str">
        <f t="shared" si="4"/>
        <v/>
      </c>
      <c r="G69" s="69" t="str">
        <f t="shared" si="5"/>
        <v/>
      </c>
      <c r="H69" s="69" t="str">
        <f t="shared" si="6"/>
        <v/>
      </c>
    </row>
    <row r="70" spans="1:8">
      <c r="A70" s="66" t="str">
        <f t="shared" si="7"/>
        <v/>
      </c>
      <c r="B70" s="70" t="str">
        <f t="shared" si="2"/>
        <v/>
      </c>
      <c r="C70" s="69" t="str">
        <f t="shared" si="0"/>
        <v/>
      </c>
      <c r="D70" s="69" t="str">
        <f t="shared" si="1"/>
        <v/>
      </c>
      <c r="E70" s="69" t="str">
        <f t="shared" si="3"/>
        <v/>
      </c>
      <c r="F70" s="69" t="str">
        <f t="shared" si="4"/>
        <v/>
      </c>
      <c r="G70" s="69" t="str">
        <f t="shared" si="5"/>
        <v/>
      </c>
      <c r="H70" s="69" t="str">
        <f t="shared" si="6"/>
        <v/>
      </c>
    </row>
    <row r="71" spans="1:8">
      <c r="A71" s="66" t="str">
        <f t="shared" si="7"/>
        <v/>
      </c>
      <c r="B71" s="70" t="str">
        <f t="shared" si="2"/>
        <v/>
      </c>
      <c r="C71" s="69" t="str">
        <f t="shared" si="0"/>
        <v/>
      </c>
      <c r="D71" s="69" t="str">
        <f t="shared" si="1"/>
        <v/>
      </c>
      <c r="E71" s="69" t="str">
        <f t="shared" si="3"/>
        <v/>
      </c>
      <c r="F71" s="69" t="str">
        <f t="shared" si="4"/>
        <v/>
      </c>
      <c r="G71" s="69" t="str">
        <f t="shared" si="5"/>
        <v/>
      </c>
      <c r="H71" s="69" t="str">
        <f t="shared" si="6"/>
        <v/>
      </c>
    </row>
    <row r="72" spans="1:8">
      <c r="A72" s="66" t="str">
        <f t="shared" si="7"/>
        <v/>
      </c>
      <c r="B72" s="70" t="str">
        <f t="shared" si="2"/>
        <v/>
      </c>
      <c r="C72" s="69" t="str">
        <f t="shared" si="0"/>
        <v/>
      </c>
      <c r="D72" s="69" t="str">
        <f t="shared" si="1"/>
        <v/>
      </c>
      <c r="E72" s="69" t="str">
        <f t="shared" si="3"/>
        <v/>
      </c>
      <c r="F72" s="69" t="str">
        <f t="shared" si="4"/>
        <v/>
      </c>
      <c r="G72" s="69" t="str">
        <f t="shared" si="5"/>
        <v/>
      </c>
      <c r="H72" s="69" t="str">
        <f t="shared" si="6"/>
        <v/>
      </c>
    </row>
    <row r="73" spans="1:8">
      <c r="A73" s="66" t="str">
        <f t="shared" si="7"/>
        <v/>
      </c>
      <c r="B73" s="70" t="str">
        <f t="shared" si="2"/>
        <v/>
      </c>
      <c r="C73" s="69" t="str">
        <f t="shared" si="0"/>
        <v/>
      </c>
      <c r="D73" s="69" t="str">
        <f t="shared" si="1"/>
        <v/>
      </c>
      <c r="E73" s="69" t="str">
        <f t="shared" si="3"/>
        <v/>
      </c>
      <c r="F73" s="69" t="str">
        <f t="shared" si="4"/>
        <v/>
      </c>
      <c r="G73" s="69" t="str">
        <f t="shared" si="5"/>
        <v/>
      </c>
      <c r="H73" s="69" t="str">
        <f t="shared" si="6"/>
        <v/>
      </c>
    </row>
    <row r="74" spans="1:8">
      <c r="A74" s="66" t="str">
        <f t="shared" si="7"/>
        <v/>
      </c>
      <c r="B74" s="70" t="str">
        <f t="shared" si="2"/>
        <v/>
      </c>
      <c r="C74" s="69" t="str">
        <f t="shared" si="0"/>
        <v/>
      </c>
      <c r="D74" s="69" t="str">
        <f t="shared" si="1"/>
        <v/>
      </c>
      <c r="E74" s="69" t="str">
        <f t="shared" si="3"/>
        <v/>
      </c>
      <c r="F74" s="69" t="str">
        <f t="shared" si="4"/>
        <v/>
      </c>
      <c r="G74" s="69" t="str">
        <f t="shared" si="5"/>
        <v/>
      </c>
      <c r="H74" s="69" t="str">
        <f t="shared" si="6"/>
        <v/>
      </c>
    </row>
    <row r="75" spans="1:8">
      <c r="A75" s="66" t="str">
        <f t="shared" si="7"/>
        <v/>
      </c>
      <c r="B75" s="70" t="str">
        <f t="shared" si="2"/>
        <v/>
      </c>
      <c r="C75" s="69" t="str">
        <f t="shared" si="0"/>
        <v/>
      </c>
      <c r="D75" s="69" t="str">
        <f t="shared" si="1"/>
        <v/>
      </c>
      <c r="E75" s="69" t="str">
        <f t="shared" si="3"/>
        <v/>
      </c>
      <c r="F75" s="69" t="str">
        <f t="shared" si="4"/>
        <v/>
      </c>
      <c r="G75" s="69" t="str">
        <f t="shared" si="5"/>
        <v/>
      </c>
      <c r="H75" s="69" t="str">
        <f t="shared" si="6"/>
        <v/>
      </c>
    </row>
    <row r="76" spans="1:8">
      <c r="A76" s="66" t="str">
        <f t="shared" si="7"/>
        <v/>
      </c>
      <c r="B76" s="70" t="str">
        <f t="shared" si="2"/>
        <v/>
      </c>
      <c r="C76" s="69" t="str">
        <f t="shared" si="0"/>
        <v/>
      </c>
      <c r="D76" s="69" t="str">
        <f t="shared" si="1"/>
        <v/>
      </c>
      <c r="E76" s="69" t="str">
        <f t="shared" si="3"/>
        <v/>
      </c>
      <c r="F76" s="69" t="str">
        <f t="shared" si="4"/>
        <v/>
      </c>
      <c r="G76" s="69" t="str">
        <f t="shared" si="5"/>
        <v/>
      </c>
      <c r="H76" s="69" t="str">
        <f t="shared" si="6"/>
        <v/>
      </c>
    </row>
    <row r="77" spans="1:8">
      <c r="A77" s="66" t="str">
        <f t="shared" si="7"/>
        <v/>
      </c>
      <c r="B77" s="70" t="str">
        <f t="shared" si="2"/>
        <v/>
      </c>
      <c r="C77" s="69" t="str">
        <f t="shared" si="0"/>
        <v/>
      </c>
      <c r="D77" s="69" t="str">
        <f t="shared" si="1"/>
        <v/>
      </c>
      <c r="E77" s="69" t="str">
        <f t="shared" si="3"/>
        <v/>
      </c>
      <c r="F77" s="69" t="str">
        <f t="shared" si="4"/>
        <v/>
      </c>
      <c r="G77" s="69" t="str">
        <f t="shared" si="5"/>
        <v/>
      </c>
      <c r="H77" s="69" t="str">
        <f t="shared" si="6"/>
        <v/>
      </c>
    </row>
    <row r="78" spans="1:8">
      <c r="A78" s="66" t="str">
        <f t="shared" si="7"/>
        <v/>
      </c>
      <c r="B78" s="70" t="str">
        <f t="shared" si="2"/>
        <v/>
      </c>
      <c r="C78" s="69" t="str">
        <f t="shared" si="0"/>
        <v/>
      </c>
      <c r="D78" s="69" t="str">
        <f t="shared" si="1"/>
        <v/>
      </c>
      <c r="E78" s="69" t="str">
        <f t="shared" si="3"/>
        <v/>
      </c>
      <c r="F78" s="69" t="str">
        <f t="shared" si="4"/>
        <v/>
      </c>
      <c r="G78" s="69" t="str">
        <f t="shared" si="5"/>
        <v/>
      </c>
      <c r="H78" s="69" t="str">
        <f t="shared" si="6"/>
        <v/>
      </c>
    </row>
    <row r="79" spans="1:8">
      <c r="A79" s="66" t="str">
        <f t="shared" si="7"/>
        <v/>
      </c>
      <c r="B79" s="70" t="str">
        <f t="shared" si="2"/>
        <v/>
      </c>
      <c r="C79" s="69" t="str">
        <f t="shared" si="0"/>
        <v/>
      </c>
      <c r="D79" s="69" t="str">
        <f t="shared" si="1"/>
        <v/>
      </c>
      <c r="E79" s="69" t="str">
        <f t="shared" si="3"/>
        <v/>
      </c>
      <c r="F79" s="69" t="str">
        <f t="shared" si="4"/>
        <v/>
      </c>
      <c r="G79" s="69" t="str">
        <f t="shared" si="5"/>
        <v/>
      </c>
      <c r="H79" s="69" t="str">
        <f t="shared" si="6"/>
        <v/>
      </c>
    </row>
    <row r="80" spans="1:8">
      <c r="A80" s="66" t="str">
        <f t="shared" si="7"/>
        <v/>
      </c>
      <c r="B80" s="70" t="str">
        <f t="shared" si="2"/>
        <v/>
      </c>
      <c r="C80" s="69" t="str">
        <f t="shared" si="0"/>
        <v/>
      </c>
      <c r="D80" s="69" t="str">
        <f t="shared" si="1"/>
        <v/>
      </c>
      <c r="E80" s="69" t="str">
        <f t="shared" si="3"/>
        <v/>
      </c>
      <c r="F80" s="69" t="str">
        <f t="shared" si="4"/>
        <v/>
      </c>
      <c r="G80" s="69" t="str">
        <f t="shared" si="5"/>
        <v/>
      </c>
      <c r="H80" s="69" t="str">
        <f t="shared" si="6"/>
        <v/>
      </c>
    </row>
    <row r="81" spans="1:8">
      <c r="A81" s="66" t="str">
        <f t="shared" si="7"/>
        <v/>
      </c>
      <c r="B81" s="70" t="str">
        <f t="shared" si="2"/>
        <v/>
      </c>
      <c r="C81" s="69" t="str">
        <f t="shared" si="0"/>
        <v/>
      </c>
      <c r="D81" s="69" t="str">
        <f t="shared" si="1"/>
        <v/>
      </c>
      <c r="E81" s="69" t="str">
        <f t="shared" si="3"/>
        <v/>
      </c>
      <c r="F81" s="69" t="str">
        <f t="shared" si="4"/>
        <v/>
      </c>
      <c r="G81" s="69" t="str">
        <f t="shared" si="5"/>
        <v/>
      </c>
      <c r="H81" s="69" t="str">
        <f t="shared" si="6"/>
        <v/>
      </c>
    </row>
    <row r="82" spans="1:8">
      <c r="A82" s="66" t="str">
        <f t="shared" si="7"/>
        <v/>
      </c>
      <c r="B82" s="70" t="str">
        <f t="shared" si="2"/>
        <v/>
      </c>
      <c r="C82" s="69" t="str">
        <f t="shared" si="0"/>
        <v/>
      </c>
      <c r="D82" s="69" t="str">
        <f t="shared" si="1"/>
        <v/>
      </c>
      <c r="E82" s="69" t="str">
        <f t="shared" si="3"/>
        <v/>
      </c>
      <c r="F82" s="69" t="str">
        <f t="shared" si="4"/>
        <v/>
      </c>
      <c r="G82" s="69" t="str">
        <f t="shared" si="5"/>
        <v/>
      </c>
      <c r="H82" s="69" t="str">
        <f t="shared" si="6"/>
        <v/>
      </c>
    </row>
    <row r="83" spans="1:8">
      <c r="A83" s="66" t="str">
        <f t="shared" si="7"/>
        <v/>
      </c>
      <c r="B83" s="70" t="str">
        <f t="shared" si="2"/>
        <v/>
      </c>
      <c r="C83" s="69" t="str">
        <f t="shared" si="0"/>
        <v/>
      </c>
      <c r="D83" s="69" t="str">
        <f t="shared" si="1"/>
        <v/>
      </c>
      <c r="E83" s="69" t="str">
        <f t="shared" si="3"/>
        <v/>
      </c>
      <c r="F83" s="69" t="str">
        <f t="shared" si="4"/>
        <v/>
      </c>
      <c r="G83" s="69" t="str">
        <f t="shared" si="5"/>
        <v/>
      </c>
      <c r="H83" s="69" t="str">
        <f t="shared" si="6"/>
        <v/>
      </c>
    </row>
    <row r="84" spans="1:8">
      <c r="A84" s="66" t="str">
        <f t="shared" si="7"/>
        <v/>
      </c>
      <c r="B84" s="70" t="str">
        <f t="shared" si="2"/>
        <v/>
      </c>
      <c r="C84" s="69" t="str">
        <f t="shared" si="0"/>
        <v/>
      </c>
      <c r="D84" s="69" t="str">
        <f t="shared" si="1"/>
        <v/>
      </c>
      <c r="E84" s="69" t="str">
        <f t="shared" si="3"/>
        <v/>
      </c>
      <c r="F84" s="69" t="str">
        <f t="shared" si="4"/>
        <v/>
      </c>
      <c r="G84" s="69" t="str">
        <f t="shared" si="5"/>
        <v/>
      </c>
      <c r="H84" s="69" t="str">
        <f t="shared" si="6"/>
        <v/>
      </c>
    </row>
    <row r="85" spans="1:8">
      <c r="A85" s="66" t="str">
        <f t="shared" si="7"/>
        <v/>
      </c>
      <c r="B85" s="70" t="str">
        <f t="shared" si="2"/>
        <v/>
      </c>
      <c r="C85" s="69" t="str">
        <f t="shared" si="0"/>
        <v/>
      </c>
      <c r="D85" s="69" t="str">
        <f t="shared" si="1"/>
        <v/>
      </c>
      <c r="E85" s="69" t="str">
        <f t="shared" si="3"/>
        <v/>
      </c>
      <c r="F85" s="69" t="str">
        <f t="shared" si="4"/>
        <v/>
      </c>
      <c r="G85" s="69" t="str">
        <f t="shared" si="5"/>
        <v/>
      </c>
      <c r="H85" s="69" t="str">
        <f t="shared" si="6"/>
        <v/>
      </c>
    </row>
    <row r="86" spans="1:8">
      <c r="A86" s="66" t="str">
        <f t="shared" si="7"/>
        <v/>
      </c>
      <c r="B86" s="70" t="str">
        <f t="shared" si="2"/>
        <v/>
      </c>
      <c r="C86" s="69" t="str">
        <f t="shared" si="0"/>
        <v/>
      </c>
      <c r="D86" s="69" t="str">
        <f t="shared" si="1"/>
        <v/>
      </c>
      <c r="E86" s="69" t="str">
        <f t="shared" si="3"/>
        <v/>
      </c>
      <c r="F86" s="69" t="str">
        <f t="shared" si="4"/>
        <v/>
      </c>
      <c r="G86" s="69" t="str">
        <f t="shared" si="5"/>
        <v/>
      </c>
      <c r="H86" s="69" t="str">
        <f t="shared" si="6"/>
        <v/>
      </c>
    </row>
    <row r="87" spans="1:8">
      <c r="A87" s="66" t="str">
        <f t="shared" si="7"/>
        <v/>
      </c>
      <c r="B87" s="70" t="str">
        <f t="shared" si="2"/>
        <v/>
      </c>
      <c r="C87" s="69" t="str">
        <f t="shared" ref="C87:C150" si="8">IF(A87&lt;$D$5, $H$5,IF(A87=$D$5,F86+D87,""))</f>
        <v/>
      </c>
      <c r="D87" s="69" t="str">
        <f t="shared" ref="D87:D150" si="9">IF(A87="","",ROUNDDOWN(F86*$H$4,2))</f>
        <v/>
      </c>
      <c r="E87" s="69" t="str">
        <f t="shared" si="3"/>
        <v/>
      </c>
      <c r="F87" s="69" t="str">
        <f t="shared" si="4"/>
        <v/>
      </c>
      <c r="G87" s="69" t="str">
        <f t="shared" si="5"/>
        <v/>
      </c>
      <c r="H87" s="69" t="str">
        <f t="shared" si="6"/>
        <v/>
      </c>
    </row>
    <row r="88" spans="1:8">
      <c r="A88" s="66" t="str">
        <f t="shared" si="7"/>
        <v/>
      </c>
      <c r="B88" s="70" t="str">
        <f t="shared" ref="B88:B151" si="10">IF(A88="","",DATE(YEAR(B87),MONTH(B87)+1,DAY(B87)))</f>
        <v/>
      </c>
      <c r="C88" s="69" t="str">
        <f t="shared" si="8"/>
        <v/>
      </c>
      <c r="D88" s="69" t="str">
        <f t="shared" si="9"/>
        <v/>
      </c>
      <c r="E88" s="69" t="str">
        <f t="shared" ref="E88:E151" si="11">IF(A88="","",C88-D88)</f>
        <v/>
      </c>
      <c r="F88" s="69" t="str">
        <f t="shared" ref="F88:F151" si="12">IF(A88="","",F87-E88)</f>
        <v/>
      </c>
      <c r="G88" s="69" t="str">
        <f t="shared" ref="G88:G151" si="13">IF(A88="","",D88+G87)</f>
        <v/>
      </c>
      <c r="H88" s="69" t="str">
        <f t="shared" ref="H88:H151" si="14">IF(A88="","",E88+H87)</f>
        <v/>
      </c>
    </row>
    <row r="89" spans="1:8">
      <c r="A89" s="66" t="str">
        <f t="shared" ref="A89:A152" si="15">IF(A88&gt;=$D$5,"",A88+1)</f>
        <v/>
      </c>
      <c r="B89" s="70" t="str">
        <f t="shared" si="10"/>
        <v/>
      </c>
      <c r="C89" s="69" t="str">
        <f t="shared" si="8"/>
        <v/>
      </c>
      <c r="D89" s="69" t="str">
        <f t="shared" si="9"/>
        <v/>
      </c>
      <c r="E89" s="69" t="str">
        <f t="shared" si="11"/>
        <v/>
      </c>
      <c r="F89" s="69" t="str">
        <f t="shared" si="12"/>
        <v/>
      </c>
      <c r="G89" s="69" t="str">
        <f t="shared" si="13"/>
        <v/>
      </c>
      <c r="H89" s="69" t="str">
        <f t="shared" si="14"/>
        <v/>
      </c>
    </row>
    <row r="90" spans="1:8">
      <c r="A90" s="66" t="str">
        <f t="shared" si="15"/>
        <v/>
      </c>
      <c r="B90" s="70" t="str">
        <f t="shared" si="10"/>
        <v/>
      </c>
      <c r="C90" s="69" t="str">
        <f t="shared" si="8"/>
        <v/>
      </c>
      <c r="D90" s="69" t="str">
        <f t="shared" si="9"/>
        <v/>
      </c>
      <c r="E90" s="69" t="str">
        <f t="shared" si="11"/>
        <v/>
      </c>
      <c r="F90" s="69" t="str">
        <f t="shared" si="12"/>
        <v/>
      </c>
      <c r="G90" s="69" t="str">
        <f t="shared" si="13"/>
        <v/>
      </c>
      <c r="H90" s="69" t="str">
        <f t="shared" si="14"/>
        <v/>
      </c>
    </row>
    <row r="91" spans="1:8">
      <c r="A91" s="66" t="str">
        <f t="shared" si="15"/>
        <v/>
      </c>
      <c r="B91" s="70" t="str">
        <f t="shared" si="10"/>
        <v/>
      </c>
      <c r="C91" s="69" t="str">
        <f t="shared" si="8"/>
        <v/>
      </c>
      <c r="D91" s="69" t="str">
        <f t="shared" si="9"/>
        <v/>
      </c>
      <c r="E91" s="69" t="str">
        <f t="shared" si="11"/>
        <v/>
      </c>
      <c r="F91" s="69" t="str">
        <f t="shared" si="12"/>
        <v/>
      </c>
      <c r="G91" s="69" t="str">
        <f t="shared" si="13"/>
        <v/>
      </c>
      <c r="H91" s="69" t="str">
        <f t="shared" si="14"/>
        <v/>
      </c>
    </row>
    <row r="92" spans="1:8">
      <c r="A92" s="66" t="str">
        <f t="shared" si="15"/>
        <v/>
      </c>
      <c r="B92" s="70" t="str">
        <f t="shared" si="10"/>
        <v/>
      </c>
      <c r="C92" s="69" t="str">
        <f t="shared" si="8"/>
        <v/>
      </c>
      <c r="D92" s="69" t="str">
        <f t="shared" si="9"/>
        <v/>
      </c>
      <c r="E92" s="69" t="str">
        <f t="shared" si="11"/>
        <v/>
      </c>
      <c r="F92" s="69" t="str">
        <f t="shared" si="12"/>
        <v/>
      </c>
      <c r="G92" s="69" t="str">
        <f t="shared" si="13"/>
        <v/>
      </c>
      <c r="H92" s="69" t="str">
        <f t="shared" si="14"/>
        <v/>
      </c>
    </row>
    <row r="93" spans="1:8">
      <c r="A93" s="66" t="str">
        <f t="shared" si="15"/>
        <v/>
      </c>
      <c r="B93" s="70" t="str">
        <f t="shared" si="10"/>
        <v/>
      </c>
      <c r="C93" s="69" t="str">
        <f t="shared" si="8"/>
        <v/>
      </c>
      <c r="D93" s="69" t="str">
        <f t="shared" si="9"/>
        <v/>
      </c>
      <c r="E93" s="69" t="str">
        <f t="shared" si="11"/>
        <v/>
      </c>
      <c r="F93" s="69" t="str">
        <f t="shared" si="12"/>
        <v/>
      </c>
      <c r="G93" s="69" t="str">
        <f t="shared" si="13"/>
        <v/>
      </c>
      <c r="H93" s="69" t="str">
        <f t="shared" si="14"/>
        <v/>
      </c>
    </row>
    <row r="94" spans="1:8">
      <c r="A94" s="66" t="str">
        <f t="shared" si="15"/>
        <v/>
      </c>
      <c r="B94" s="70" t="str">
        <f t="shared" si="10"/>
        <v/>
      </c>
      <c r="C94" s="69" t="str">
        <f t="shared" si="8"/>
        <v/>
      </c>
      <c r="D94" s="69" t="str">
        <f t="shared" si="9"/>
        <v/>
      </c>
      <c r="E94" s="69" t="str">
        <f t="shared" si="11"/>
        <v/>
      </c>
      <c r="F94" s="69" t="str">
        <f t="shared" si="12"/>
        <v/>
      </c>
      <c r="G94" s="69" t="str">
        <f t="shared" si="13"/>
        <v/>
      </c>
      <c r="H94" s="69" t="str">
        <f t="shared" si="14"/>
        <v/>
      </c>
    </row>
    <row r="95" spans="1:8">
      <c r="A95" s="66" t="str">
        <f t="shared" si="15"/>
        <v/>
      </c>
      <c r="B95" s="70" t="str">
        <f t="shared" si="10"/>
        <v/>
      </c>
      <c r="C95" s="69" t="str">
        <f t="shared" si="8"/>
        <v/>
      </c>
      <c r="D95" s="69" t="str">
        <f t="shared" si="9"/>
        <v/>
      </c>
      <c r="E95" s="69" t="str">
        <f t="shared" si="11"/>
        <v/>
      </c>
      <c r="F95" s="69" t="str">
        <f t="shared" si="12"/>
        <v/>
      </c>
      <c r="G95" s="69" t="str">
        <f t="shared" si="13"/>
        <v/>
      </c>
      <c r="H95" s="69" t="str">
        <f t="shared" si="14"/>
        <v/>
      </c>
    </row>
    <row r="96" spans="1:8">
      <c r="A96" s="66" t="str">
        <f t="shared" si="15"/>
        <v/>
      </c>
      <c r="B96" s="70" t="str">
        <f t="shared" si="10"/>
        <v/>
      </c>
      <c r="C96" s="69" t="str">
        <f t="shared" si="8"/>
        <v/>
      </c>
      <c r="D96" s="69" t="str">
        <f t="shared" si="9"/>
        <v/>
      </c>
      <c r="E96" s="69" t="str">
        <f t="shared" si="11"/>
        <v/>
      </c>
      <c r="F96" s="69" t="str">
        <f t="shared" si="12"/>
        <v/>
      </c>
      <c r="G96" s="69" t="str">
        <f t="shared" si="13"/>
        <v/>
      </c>
      <c r="H96" s="69" t="str">
        <f t="shared" si="14"/>
        <v/>
      </c>
    </row>
    <row r="97" spans="1:8">
      <c r="A97" s="66" t="str">
        <f t="shared" si="15"/>
        <v/>
      </c>
      <c r="B97" s="70" t="str">
        <f t="shared" si="10"/>
        <v/>
      </c>
      <c r="C97" s="69" t="str">
        <f t="shared" si="8"/>
        <v/>
      </c>
      <c r="D97" s="69" t="str">
        <f t="shared" si="9"/>
        <v/>
      </c>
      <c r="E97" s="69" t="str">
        <f t="shared" si="11"/>
        <v/>
      </c>
      <c r="F97" s="69" t="str">
        <f t="shared" si="12"/>
        <v/>
      </c>
      <c r="G97" s="69" t="str">
        <f t="shared" si="13"/>
        <v/>
      </c>
      <c r="H97" s="69" t="str">
        <f t="shared" si="14"/>
        <v/>
      </c>
    </row>
    <row r="98" spans="1:8">
      <c r="A98" s="66" t="str">
        <f t="shared" si="15"/>
        <v/>
      </c>
      <c r="B98" s="70" t="str">
        <f t="shared" si="10"/>
        <v/>
      </c>
      <c r="C98" s="69" t="str">
        <f t="shared" si="8"/>
        <v/>
      </c>
      <c r="D98" s="69" t="str">
        <f t="shared" si="9"/>
        <v/>
      </c>
      <c r="E98" s="69" t="str">
        <f t="shared" si="11"/>
        <v/>
      </c>
      <c r="F98" s="69" t="str">
        <f t="shared" si="12"/>
        <v/>
      </c>
      <c r="G98" s="69" t="str">
        <f t="shared" si="13"/>
        <v/>
      </c>
      <c r="H98" s="69" t="str">
        <f t="shared" si="14"/>
        <v/>
      </c>
    </row>
    <row r="99" spans="1:8">
      <c r="A99" s="66" t="str">
        <f t="shared" si="15"/>
        <v/>
      </c>
      <c r="B99" s="70" t="str">
        <f t="shared" si="10"/>
        <v/>
      </c>
      <c r="C99" s="69" t="str">
        <f t="shared" si="8"/>
        <v/>
      </c>
      <c r="D99" s="69" t="str">
        <f t="shared" si="9"/>
        <v/>
      </c>
      <c r="E99" s="69" t="str">
        <f t="shared" si="11"/>
        <v/>
      </c>
      <c r="F99" s="69" t="str">
        <f t="shared" si="12"/>
        <v/>
      </c>
      <c r="G99" s="69" t="str">
        <f t="shared" si="13"/>
        <v/>
      </c>
      <c r="H99" s="69" t="str">
        <f t="shared" si="14"/>
        <v/>
      </c>
    </row>
    <row r="100" spans="1:8">
      <c r="A100" s="66" t="str">
        <f t="shared" si="15"/>
        <v/>
      </c>
      <c r="B100" s="70" t="str">
        <f t="shared" si="10"/>
        <v/>
      </c>
      <c r="C100" s="69" t="str">
        <f t="shared" si="8"/>
        <v/>
      </c>
      <c r="D100" s="69" t="str">
        <f t="shared" si="9"/>
        <v/>
      </c>
      <c r="E100" s="69" t="str">
        <f t="shared" si="11"/>
        <v/>
      </c>
      <c r="F100" s="69" t="str">
        <f t="shared" si="12"/>
        <v/>
      </c>
      <c r="G100" s="69" t="str">
        <f t="shared" si="13"/>
        <v/>
      </c>
      <c r="H100" s="69" t="str">
        <f t="shared" si="14"/>
        <v/>
      </c>
    </row>
    <row r="101" spans="1:8">
      <c r="A101" s="66" t="str">
        <f t="shared" si="15"/>
        <v/>
      </c>
      <c r="B101" s="70" t="str">
        <f t="shared" si="10"/>
        <v/>
      </c>
      <c r="C101" s="69" t="str">
        <f t="shared" si="8"/>
        <v/>
      </c>
      <c r="D101" s="69" t="str">
        <f t="shared" si="9"/>
        <v/>
      </c>
      <c r="E101" s="69" t="str">
        <f t="shared" si="11"/>
        <v/>
      </c>
      <c r="F101" s="69" t="str">
        <f t="shared" si="12"/>
        <v/>
      </c>
      <c r="G101" s="69" t="str">
        <f t="shared" si="13"/>
        <v/>
      </c>
      <c r="H101" s="69" t="str">
        <f t="shared" si="14"/>
        <v/>
      </c>
    </row>
    <row r="102" spans="1:8">
      <c r="A102" s="66" t="str">
        <f t="shared" si="15"/>
        <v/>
      </c>
      <c r="B102" s="70" t="str">
        <f t="shared" si="10"/>
        <v/>
      </c>
      <c r="C102" s="69" t="str">
        <f t="shared" si="8"/>
        <v/>
      </c>
      <c r="D102" s="69" t="str">
        <f t="shared" si="9"/>
        <v/>
      </c>
      <c r="E102" s="69" t="str">
        <f t="shared" si="11"/>
        <v/>
      </c>
      <c r="F102" s="69" t="str">
        <f t="shared" si="12"/>
        <v/>
      </c>
      <c r="G102" s="69" t="str">
        <f t="shared" si="13"/>
        <v/>
      </c>
      <c r="H102" s="69" t="str">
        <f t="shared" si="14"/>
        <v/>
      </c>
    </row>
    <row r="103" spans="1:8">
      <c r="A103" s="66" t="str">
        <f t="shared" si="15"/>
        <v/>
      </c>
      <c r="B103" s="70" t="str">
        <f t="shared" si="10"/>
        <v/>
      </c>
      <c r="C103" s="69" t="str">
        <f t="shared" si="8"/>
        <v/>
      </c>
      <c r="D103" s="69" t="str">
        <f t="shared" si="9"/>
        <v/>
      </c>
      <c r="E103" s="69" t="str">
        <f t="shared" si="11"/>
        <v/>
      </c>
      <c r="F103" s="69" t="str">
        <f t="shared" si="12"/>
        <v/>
      </c>
      <c r="G103" s="69" t="str">
        <f t="shared" si="13"/>
        <v/>
      </c>
      <c r="H103" s="69" t="str">
        <f t="shared" si="14"/>
        <v/>
      </c>
    </row>
    <row r="104" spans="1:8">
      <c r="A104" s="66" t="str">
        <f t="shared" si="15"/>
        <v/>
      </c>
      <c r="B104" s="70" t="str">
        <f t="shared" si="10"/>
        <v/>
      </c>
      <c r="C104" s="69" t="str">
        <f t="shared" si="8"/>
        <v/>
      </c>
      <c r="D104" s="69" t="str">
        <f t="shared" si="9"/>
        <v/>
      </c>
      <c r="E104" s="69" t="str">
        <f t="shared" si="11"/>
        <v/>
      </c>
      <c r="F104" s="69" t="str">
        <f t="shared" si="12"/>
        <v/>
      </c>
      <c r="G104" s="69" t="str">
        <f t="shared" si="13"/>
        <v/>
      </c>
      <c r="H104" s="69" t="str">
        <f t="shared" si="14"/>
        <v/>
      </c>
    </row>
    <row r="105" spans="1:8">
      <c r="A105" s="66" t="str">
        <f t="shared" si="15"/>
        <v/>
      </c>
      <c r="B105" s="70" t="str">
        <f t="shared" si="10"/>
        <v/>
      </c>
      <c r="C105" s="69" t="str">
        <f t="shared" si="8"/>
        <v/>
      </c>
      <c r="D105" s="69" t="str">
        <f t="shared" si="9"/>
        <v/>
      </c>
      <c r="E105" s="69" t="str">
        <f t="shared" si="11"/>
        <v/>
      </c>
      <c r="F105" s="69" t="str">
        <f t="shared" si="12"/>
        <v/>
      </c>
      <c r="G105" s="69" t="str">
        <f t="shared" si="13"/>
        <v/>
      </c>
      <c r="H105" s="69" t="str">
        <f t="shared" si="14"/>
        <v/>
      </c>
    </row>
    <row r="106" spans="1:8">
      <c r="A106" s="66" t="str">
        <f t="shared" si="15"/>
        <v/>
      </c>
      <c r="B106" s="70" t="str">
        <f t="shared" si="10"/>
        <v/>
      </c>
      <c r="C106" s="69" t="str">
        <f t="shared" si="8"/>
        <v/>
      </c>
      <c r="D106" s="69" t="str">
        <f t="shared" si="9"/>
        <v/>
      </c>
      <c r="E106" s="69" t="str">
        <f t="shared" si="11"/>
        <v/>
      </c>
      <c r="F106" s="69" t="str">
        <f t="shared" si="12"/>
        <v/>
      </c>
      <c r="G106" s="69" t="str">
        <f t="shared" si="13"/>
        <v/>
      </c>
      <c r="H106" s="69" t="str">
        <f t="shared" si="14"/>
        <v/>
      </c>
    </row>
    <row r="107" spans="1:8">
      <c r="A107" s="66" t="str">
        <f t="shared" si="15"/>
        <v/>
      </c>
      <c r="B107" s="70" t="str">
        <f t="shared" si="10"/>
        <v/>
      </c>
      <c r="C107" s="69" t="str">
        <f t="shared" si="8"/>
        <v/>
      </c>
      <c r="D107" s="69" t="str">
        <f t="shared" si="9"/>
        <v/>
      </c>
      <c r="E107" s="69" t="str">
        <f t="shared" si="11"/>
        <v/>
      </c>
      <c r="F107" s="69" t="str">
        <f t="shared" si="12"/>
        <v/>
      </c>
      <c r="G107" s="69" t="str">
        <f t="shared" si="13"/>
        <v/>
      </c>
      <c r="H107" s="69" t="str">
        <f t="shared" si="14"/>
        <v/>
      </c>
    </row>
    <row r="108" spans="1:8">
      <c r="A108" s="66" t="str">
        <f t="shared" si="15"/>
        <v/>
      </c>
      <c r="B108" s="70" t="str">
        <f t="shared" si="10"/>
        <v/>
      </c>
      <c r="C108" s="69" t="str">
        <f t="shared" si="8"/>
        <v/>
      </c>
      <c r="D108" s="69" t="str">
        <f t="shared" si="9"/>
        <v/>
      </c>
      <c r="E108" s="69" t="str">
        <f t="shared" si="11"/>
        <v/>
      </c>
      <c r="F108" s="69" t="str">
        <f t="shared" si="12"/>
        <v/>
      </c>
      <c r="G108" s="69" t="str">
        <f t="shared" si="13"/>
        <v/>
      </c>
      <c r="H108" s="69" t="str">
        <f t="shared" si="14"/>
        <v/>
      </c>
    </row>
    <row r="109" spans="1:8">
      <c r="A109" s="66" t="str">
        <f t="shared" si="15"/>
        <v/>
      </c>
      <c r="B109" s="70" t="str">
        <f t="shared" si="10"/>
        <v/>
      </c>
      <c r="C109" s="69" t="str">
        <f t="shared" si="8"/>
        <v/>
      </c>
      <c r="D109" s="69" t="str">
        <f t="shared" si="9"/>
        <v/>
      </c>
      <c r="E109" s="69" t="str">
        <f t="shared" si="11"/>
        <v/>
      </c>
      <c r="F109" s="69" t="str">
        <f t="shared" si="12"/>
        <v/>
      </c>
      <c r="G109" s="69" t="str">
        <f t="shared" si="13"/>
        <v/>
      </c>
      <c r="H109" s="69" t="str">
        <f t="shared" si="14"/>
        <v/>
      </c>
    </row>
    <row r="110" spans="1:8">
      <c r="A110" s="66" t="str">
        <f t="shared" si="15"/>
        <v/>
      </c>
      <c r="B110" s="70" t="str">
        <f t="shared" si="10"/>
        <v/>
      </c>
      <c r="C110" s="69" t="str">
        <f t="shared" si="8"/>
        <v/>
      </c>
      <c r="D110" s="69" t="str">
        <f t="shared" si="9"/>
        <v/>
      </c>
      <c r="E110" s="69" t="str">
        <f t="shared" si="11"/>
        <v/>
      </c>
      <c r="F110" s="69" t="str">
        <f t="shared" si="12"/>
        <v/>
      </c>
      <c r="G110" s="69" t="str">
        <f t="shared" si="13"/>
        <v/>
      </c>
      <c r="H110" s="69" t="str">
        <f t="shared" si="14"/>
        <v/>
      </c>
    </row>
    <row r="111" spans="1:8">
      <c r="A111" s="66" t="str">
        <f t="shared" si="15"/>
        <v/>
      </c>
      <c r="B111" s="70" t="str">
        <f t="shared" si="10"/>
        <v/>
      </c>
      <c r="C111" s="69" t="str">
        <f t="shared" si="8"/>
        <v/>
      </c>
      <c r="D111" s="69" t="str">
        <f t="shared" si="9"/>
        <v/>
      </c>
      <c r="E111" s="69" t="str">
        <f t="shared" si="11"/>
        <v/>
      </c>
      <c r="F111" s="69" t="str">
        <f t="shared" si="12"/>
        <v/>
      </c>
      <c r="G111" s="69" t="str">
        <f t="shared" si="13"/>
        <v/>
      </c>
      <c r="H111" s="69" t="str">
        <f t="shared" si="14"/>
        <v/>
      </c>
    </row>
    <row r="112" spans="1:8">
      <c r="A112" s="66" t="str">
        <f t="shared" si="15"/>
        <v/>
      </c>
      <c r="B112" s="70" t="str">
        <f t="shared" si="10"/>
        <v/>
      </c>
      <c r="C112" s="69" t="str">
        <f t="shared" si="8"/>
        <v/>
      </c>
      <c r="D112" s="69" t="str">
        <f t="shared" si="9"/>
        <v/>
      </c>
      <c r="E112" s="69" t="str">
        <f t="shared" si="11"/>
        <v/>
      </c>
      <c r="F112" s="69" t="str">
        <f t="shared" si="12"/>
        <v/>
      </c>
      <c r="G112" s="69" t="str">
        <f t="shared" si="13"/>
        <v/>
      </c>
      <c r="H112" s="69" t="str">
        <f t="shared" si="14"/>
        <v/>
      </c>
    </row>
    <row r="113" spans="1:8">
      <c r="A113" s="66" t="str">
        <f t="shared" si="15"/>
        <v/>
      </c>
      <c r="B113" s="70" t="str">
        <f t="shared" si="10"/>
        <v/>
      </c>
      <c r="C113" s="69" t="str">
        <f t="shared" si="8"/>
        <v/>
      </c>
      <c r="D113" s="69" t="str">
        <f t="shared" si="9"/>
        <v/>
      </c>
      <c r="E113" s="69" t="str">
        <f t="shared" si="11"/>
        <v/>
      </c>
      <c r="F113" s="69" t="str">
        <f t="shared" si="12"/>
        <v/>
      </c>
      <c r="G113" s="69" t="str">
        <f t="shared" si="13"/>
        <v/>
      </c>
      <c r="H113" s="69" t="str">
        <f t="shared" si="14"/>
        <v/>
      </c>
    </row>
    <row r="114" spans="1:8">
      <c r="A114" s="66" t="str">
        <f t="shared" si="15"/>
        <v/>
      </c>
      <c r="B114" s="70" t="str">
        <f t="shared" si="10"/>
        <v/>
      </c>
      <c r="C114" s="69" t="str">
        <f t="shared" si="8"/>
        <v/>
      </c>
      <c r="D114" s="69" t="str">
        <f t="shared" si="9"/>
        <v/>
      </c>
      <c r="E114" s="69" t="str">
        <f t="shared" si="11"/>
        <v/>
      </c>
      <c r="F114" s="69" t="str">
        <f t="shared" si="12"/>
        <v/>
      </c>
      <c r="G114" s="69" t="str">
        <f t="shared" si="13"/>
        <v/>
      </c>
      <c r="H114" s="69" t="str">
        <f t="shared" si="14"/>
        <v/>
      </c>
    </row>
    <row r="115" spans="1:8">
      <c r="A115" s="66" t="str">
        <f t="shared" si="15"/>
        <v/>
      </c>
      <c r="B115" s="70" t="str">
        <f t="shared" si="10"/>
        <v/>
      </c>
      <c r="C115" s="69" t="str">
        <f t="shared" si="8"/>
        <v/>
      </c>
      <c r="D115" s="69" t="str">
        <f t="shared" si="9"/>
        <v/>
      </c>
      <c r="E115" s="69" t="str">
        <f t="shared" si="11"/>
        <v/>
      </c>
      <c r="F115" s="69" t="str">
        <f t="shared" si="12"/>
        <v/>
      </c>
      <c r="G115" s="69" t="str">
        <f t="shared" si="13"/>
        <v/>
      </c>
      <c r="H115" s="69" t="str">
        <f t="shared" si="14"/>
        <v/>
      </c>
    </row>
    <row r="116" spans="1:8">
      <c r="A116" s="66" t="str">
        <f t="shared" si="15"/>
        <v/>
      </c>
      <c r="B116" s="70" t="str">
        <f t="shared" si="10"/>
        <v/>
      </c>
      <c r="C116" s="69" t="str">
        <f t="shared" si="8"/>
        <v/>
      </c>
      <c r="D116" s="69" t="str">
        <f t="shared" si="9"/>
        <v/>
      </c>
      <c r="E116" s="69" t="str">
        <f t="shared" si="11"/>
        <v/>
      </c>
      <c r="F116" s="69" t="str">
        <f t="shared" si="12"/>
        <v/>
      </c>
      <c r="G116" s="69" t="str">
        <f t="shared" si="13"/>
        <v/>
      </c>
      <c r="H116" s="69" t="str">
        <f t="shared" si="14"/>
        <v/>
      </c>
    </row>
    <row r="117" spans="1:8">
      <c r="A117" s="66" t="str">
        <f t="shared" si="15"/>
        <v/>
      </c>
      <c r="B117" s="70" t="str">
        <f t="shared" si="10"/>
        <v/>
      </c>
      <c r="C117" s="69" t="str">
        <f t="shared" si="8"/>
        <v/>
      </c>
      <c r="D117" s="69" t="str">
        <f t="shared" si="9"/>
        <v/>
      </c>
      <c r="E117" s="69" t="str">
        <f t="shared" si="11"/>
        <v/>
      </c>
      <c r="F117" s="69" t="str">
        <f t="shared" si="12"/>
        <v/>
      </c>
      <c r="G117" s="69" t="str">
        <f t="shared" si="13"/>
        <v/>
      </c>
      <c r="H117" s="69" t="str">
        <f t="shared" si="14"/>
        <v/>
      </c>
    </row>
    <row r="118" spans="1:8">
      <c r="A118" s="66" t="str">
        <f t="shared" si="15"/>
        <v/>
      </c>
      <c r="B118" s="70" t="str">
        <f t="shared" si="10"/>
        <v/>
      </c>
      <c r="C118" s="69" t="str">
        <f t="shared" si="8"/>
        <v/>
      </c>
      <c r="D118" s="69" t="str">
        <f t="shared" si="9"/>
        <v/>
      </c>
      <c r="E118" s="69" t="str">
        <f t="shared" si="11"/>
        <v/>
      </c>
      <c r="F118" s="69" t="str">
        <f t="shared" si="12"/>
        <v/>
      </c>
      <c r="G118" s="69" t="str">
        <f t="shared" si="13"/>
        <v/>
      </c>
      <c r="H118" s="69" t="str">
        <f t="shared" si="14"/>
        <v/>
      </c>
    </row>
    <row r="119" spans="1:8">
      <c r="A119" s="66" t="str">
        <f t="shared" si="15"/>
        <v/>
      </c>
      <c r="B119" s="70" t="str">
        <f t="shared" si="10"/>
        <v/>
      </c>
      <c r="C119" s="69" t="str">
        <f t="shared" si="8"/>
        <v/>
      </c>
      <c r="D119" s="69" t="str">
        <f t="shared" si="9"/>
        <v/>
      </c>
      <c r="E119" s="69" t="str">
        <f t="shared" si="11"/>
        <v/>
      </c>
      <c r="F119" s="69" t="str">
        <f t="shared" si="12"/>
        <v/>
      </c>
      <c r="G119" s="69" t="str">
        <f t="shared" si="13"/>
        <v/>
      </c>
      <c r="H119" s="69" t="str">
        <f t="shared" si="14"/>
        <v/>
      </c>
    </row>
    <row r="120" spans="1:8">
      <c r="A120" s="66" t="str">
        <f t="shared" si="15"/>
        <v/>
      </c>
      <c r="B120" s="70" t="str">
        <f t="shared" si="10"/>
        <v/>
      </c>
      <c r="C120" s="69" t="str">
        <f t="shared" si="8"/>
        <v/>
      </c>
      <c r="D120" s="69" t="str">
        <f t="shared" si="9"/>
        <v/>
      </c>
      <c r="E120" s="69" t="str">
        <f t="shared" si="11"/>
        <v/>
      </c>
      <c r="F120" s="69" t="str">
        <f t="shared" si="12"/>
        <v/>
      </c>
      <c r="G120" s="69" t="str">
        <f t="shared" si="13"/>
        <v/>
      </c>
      <c r="H120" s="69" t="str">
        <f t="shared" si="14"/>
        <v/>
      </c>
    </row>
    <row r="121" spans="1:8">
      <c r="A121" s="66" t="str">
        <f t="shared" si="15"/>
        <v/>
      </c>
      <c r="B121" s="70" t="str">
        <f t="shared" si="10"/>
        <v/>
      </c>
      <c r="C121" s="69" t="str">
        <f t="shared" si="8"/>
        <v/>
      </c>
      <c r="D121" s="69" t="str">
        <f t="shared" si="9"/>
        <v/>
      </c>
      <c r="E121" s="69" t="str">
        <f t="shared" si="11"/>
        <v/>
      </c>
      <c r="F121" s="69" t="str">
        <f t="shared" si="12"/>
        <v/>
      </c>
      <c r="G121" s="69" t="str">
        <f t="shared" si="13"/>
        <v/>
      </c>
      <c r="H121" s="69" t="str">
        <f t="shared" si="14"/>
        <v/>
      </c>
    </row>
    <row r="122" spans="1:8">
      <c r="A122" s="66" t="str">
        <f t="shared" si="15"/>
        <v/>
      </c>
      <c r="B122" s="70" t="str">
        <f t="shared" si="10"/>
        <v/>
      </c>
      <c r="C122" s="69" t="str">
        <f t="shared" si="8"/>
        <v/>
      </c>
      <c r="D122" s="69" t="str">
        <f t="shared" si="9"/>
        <v/>
      </c>
      <c r="E122" s="69" t="str">
        <f t="shared" si="11"/>
        <v/>
      </c>
      <c r="F122" s="69" t="str">
        <f t="shared" si="12"/>
        <v/>
      </c>
      <c r="G122" s="69" t="str">
        <f t="shared" si="13"/>
        <v/>
      </c>
      <c r="H122" s="69" t="str">
        <f t="shared" si="14"/>
        <v/>
      </c>
    </row>
    <row r="123" spans="1:8">
      <c r="A123" s="66" t="str">
        <f t="shared" si="15"/>
        <v/>
      </c>
      <c r="B123" s="70" t="str">
        <f t="shared" si="10"/>
        <v/>
      </c>
      <c r="C123" s="69" t="str">
        <f t="shared" si="8"/>
        <v/>
      </c>
      <c r="D123" s="69" t="str">
        <f t="shared" si="9"/>
        <v/>
      </c>
      <c r="E123" s="69" t="str">
        <f t="shared" si="11"/>
        <v/>
      </c>
      <c r="F123" s="69" t="str">
        <f t="shared" si="12"/>
        <v/>
      </c>
      <c r="G123" s="69" t="str">
        <f t="shared" si="13"/>
        <v/>
      </c>
      <c r="H123" s="69" t="str">
        <f t="shared" si="14"/>
        <v/>
      </c>
    </row>
    <row r="124" spans="1:8">
      <c r="A124" s="66" t="str">
        <f t="shared" si="15"/>
        <v/>
      </c>
      <c r="B124" s="70" t="str">
        <f t="shared" si="10"/>
        <v/>
      </c>
      <c r="C124" s="69" t="str">
        <f t="shared" si="8"/>
        <v/>
      </c>
      <c r="D124" s="69" t="str">
        <f t="shared" si="9"/>
        <v/>
      </c>
      <c r="E124" s="69" t="str">
        <f t="shared" si="11"/>
        <v/>
      </c>
      <c r="F124" s="69" t="str">
        <f t="shared" si="12"/>
        <v/>
      </c>
      <c r="G124" s="69" t="str">
        <f t="shared" si="13"/>
        <v/>
      </c>
      <c r="H124" s="69" t="str">
        <f t="shared" si="14"/>
        <v/>
      </c>
    </row>
    <row r="125" spans="1:8">
      <c r="A125" s="66" t="str">
        <f t="shared" si="15"/>
        <v/>
      </c>
      <c r="B125" s="70" t="str">
        <f t="shared" si="10"/>
        <v/>
      </c>
      <c r="C125" s="69" t="str">
        <f t="shared" si="8"/>
        <v/>
      </c>
      <c r="D125" s="69" t="str">
        <f t="shared" si="9"/>
        <v/>
      </c>
      <c r="E125" s="69" t="str">
        <f t="shared" si="11"/>
        <v/>
      </c>
      <c r="F125" s="69" t="str">
        <f t="shared" si="12"/>
        <v/>
      </c>
      <c r="G125" s="69" t="str">
        <f t="shared" si="13"/>
        <v/>
      </c>
      <c r="H125" s="69" t="str">
        <f t="shared" si="14"/>
        <v/>
      </c>
    </row>
    <row r="126" spans="1:8">
      <c r="A126" s="66" t="str">
        <f t="shared" si="15"/>
        <v/>
      </c>
      <c r="B126" s="70" t="str">
        <f t="shared" si="10"/>
        <v/>
      </c>
      <c r="C126" s="69" t="str">
        <f t="shared" si="8"/>
        <v/>
      </c>
      <c r="D126" s="69" t="str">
        <f t="shared" si="9"/>
        <v/>
      </c>
      <c r="E126" s="69" t="str">
        <f t="shared" si="11"/>
        <v/>
      </c>
      <c r="F126" s="69" t="str">
        <f t="shared" si="12"/>
        <v/>
      </c>
      <c r="G126" s="69" t="str">
        <f t="shared" si="13"/>
        <v/>
      </c>
      <c r="H126" s="69" t="str">
        <f t="shared" si="14"/>
        <v/>
      </c>
    </row>
    <row r="127" spans="1:8">
      <c r="A127" s="66" t="str">
        <f t="shared" si="15"/>
        <v/>
      </c>
      <c r="B127" s="70" t="str">
        <f t="shared" si="10"/>
        <v/>
      </c>
      <c r="C127" s="69" t="str">
        <f t="shared" si="8"/>
        <v/>
      </c>
      <c r="D127" s="69" t="str">
        <f t="shared" si="9"/>
        <v/>
      </c>
      <c r="E127" s="69" t="str">
        <f t="shared" si="11"/>
        <v/>
      </c>
      <c r="F127" s="69" t="str">
        <f t="shared" si="12"/>
        <v/>
      </c>
      <c r="G127" s="69" t="str">
        <f t="shared" si="13"/>
        <v/>
      </c>
      <c r="H127" s="69" t="str">
        <f t="shared" si="14"/>
        <v/>
      </c>
    </row>
    <row r="128" spans="1:8">
      <c r="A128" s="66" t="str">
        <f t="shared" si="15"/>
        <v/>
      </c>
      <c r="B128" s="70" t="str">
        <f t="shared" si="10"/>
        <v/>
      </c>
      <c r="C128" s="69" t="str">
        <f t="shared" si="8"/>
        <v/>
      </c>
      <c r="D128" s="69" t="str">
        <f t="shared" si="9"/>
        <v/>
      </c>
      <c r="E128" s="69" t="str">
        <f t="shared" si="11"/>
        <v/>
      </c>
      <c r="F128" s="69" t="str">
        <f t="shared" si="12"/>
        <v/>
      </c>
      <c r="G128" s="69" t="str">
        <f t="shared" si="13"/>
        <v/>
      </c>
      <c r="H128" s="69" t="str">
        <f t="shared" si="14"/>
        <v/>
      </c>
    </row>
    <row r="129" spans="1:8">
      <c r="A129" s="66" t="str">
        <f t="shared" si="15"/>
        <v/>
      </c>
      <c r="B129" s="70" t="str">
        <f t="shared" si="10"/>
        <v/>
      </c>
      <c r="C129" s="69" t="str">
        <f t="shared" si="8"/>
        <v/>
      </c>
      <c r="D129" s="69" t="str">
        <f t="shared" si="9"/>
        <v/>
      </c>
      <c r="E129" s="69" t="str">
        <f t="shared" si="11"/>
        <v/>
      </c>
      <c r="F129" s="69" t="str">
        <f t="shared" si="12"/>
        <v/>
      </c>
      <c r="G129" s="69" t="str">
        <f t="shared" si="13"/>
        <v/>
      </c>
      <c r="H129" s="69" t="str">
        <f t="shared" si="14"/>
        <v/>
      </c>
    </row>
    <row r="130" spans="1:8">
      <c r="A130" s="66" t="str">
        <f t="shared" si="15"/>
        <v/>
      </c>
      <c r="B130" s="70" t="str">
        <f t="shared" si="10"/>
        <v/>
      </c>
      <c r="C130" s="69" t="str">
        <f t="shared" si="8"/>
        <v/>
      </c>
      <c r="D130" s="69" t="str">
        <f t="shared" si="9"/>
        <v/>
      </c>
      <c r="E130" s="69" t="str">
        <f t="shared" si="11"/>
        <v/>
      </c>
      <c r="F130" s="69" t="str">
        <f t="shared" si="12"/>
        <v/>
      </c>
      <c r="G130" s="69" t="str">
        <f t="shared" si="13"/>
        <v/>
      </c>
      <c r="H130" s="69" t="str">
        <f t="shared" si="14"/>
        <v/>
      </c>
    </row>
    <row r="131" spans="1:8">
      <c r="A131" s="66" t="str">
        <f t="shared" si="15"/>
        <v/>
      </c>
      <c r="B131" s="70" t="str">
        <f t="shared" si="10"/>
        <v/>
      </c>
      <c r="C131" s="69" t="str">
        <f t="shared" si="8"/>
        <v/>
      </c>
      <c r="D131" s="69" t="str">
        <f t="shared" si="9"/>
        <v/>
      </c>
      <c r="E131" s="69" t="str">
        <f t="shared" si="11"/>
        <v/>
      </c>
      <c r="F131" s="69" t="str">
        <f t="shared" si="12"/>
        <v/>
      </c>
      <c r="G131" s="69" t="str">
        <f t="shared" si="13"/>
        <v/>
      </c>
      <c r="H131" s="69" t="str">
        <f t="shared" si="14"/>
        <v/>
      </c>
    </row>
    <row r="132" spans="1:8">
      <c r="A132" s="66" t="str">
        <f t="shared" si="15"/>
        <v/>
      </c>
      <c r="B132" s="70" t="str">
        <f t="shared" si="10"/>
        <v/>
      </c>
      <c r="C132" s="69" t="str">
        <f t="shared" si="8"/>
        <v/>
      </c>
      <c r="D132" s="69" t="str">
        <f t="shared" si="9"/>
        <v/>
      </c>
      <c r="E132" s="69" t="str">
        <f t="shared" si="11"/>
        <v/>
      </c>
      <c r="F132" s="69" t="str">
        <f t="shared" si="12"/>
        <v/>
      </c>
      <c r="G132" s="69" t="str">
        <f t="shared" si="13"/>
        <v/>
      </c>
      <c r="H132" s="69" t="str">
        <f t="shared" si="14"/>
        <v/>
      </c>
    </row>
    <row r="133" spans="1:8">
      <c r="A133" s="66" t="str">
        <f t="shared" si="15"/>
        <v/>
      </c>
      <c r="B133" s="70" t="str">
        <f t="shared" si="10"/>
        <v/>
      </c>
      <c r="C133" s="69" t="str">
        <f t="shared" si="8"/>
        <v/>
      </c>
      <c r="D133" s="69" t="str">
        <f t="shared" si="9"/>
        <v/>
      </c>
      <c r="E133" s="69" t="str">
        <f t="shared" si="11"/>
        <v/>
      </c>
      <c r="F133" s="69" t="str">
        <f t="shared" si="12"/>
        <v/>
      </c>
      <c r="G133" s="69" t="str">
        <f t="shared" si="13"/>
        <v/>
      </c>
      <c r="H133" s="69" t="str">
        <f t="shared" si="14"/>
        <v/>
      </c>
    </row>
    <row r="134" spans="1:8">
      <c r="A134" s="66" t="str">
        <f t="shared" si="15"/>
        <v/>
      </c>
      <c r="B134" s="70" t="str">
        <f t="shared" si="10"/>
        <v/>
      </c>
      <c r="C134" s="69" t="str">
        <f t="shared" si="8"/>
        <v/>
      </c>
      <c r="D134" s="69" t="str">
        <f t="shared" si="9"/>
        <v/>
      </c>
      <c r="E134" s="69" t="str">
        <f t="shared" si="11"/>
        <v/>
      </c>
      <c r="F134" s="69" t="str">
        <f t="shared" si="12"/>
        <v/>
      </c>
      <c r="G134" s="69" t="str">
        <f t="shared" si="13"/>
        <v/>
      </c>
      <c r="H134" s="69" t="str">
        <f t="shared" si="14"/>
        <v/>
      </c>
    </row>
    <row r="135" spans="1:8">
      <c r="A135" s="66" t="str">
        <f t="shared" si="15"/>
        <v/>
      </c>
      <c r="B135" s="70" t="str">
        <f t="shared" si="10"/>
        <v/>
      </c>
      <c r="C135" s="69" t="str">
        <f t="shared" si="8"/>
        <v/>
      </c>
      <c r="D135" s="69" t="str">
        <f t="shared" si="9"/>
        <v/>
      </c>
      <c r="E135" s="69" t="str">
        <f t="shared" si="11"/>
        <v/>
      </c>
      <c r="F135" s="69" t="str">
        <f t="shared" si="12"/>
        <v/>
      </c>
      <c r="G135" s="69" t="str">
        <f t="shared" si="13"/>
        <v/>
      </c>
      <c r="H135" s="69" t="str">
        <f t="shared" si="14"/>
        <v/>
      </c>
    </row>
    <row r="136" spans="1:8">
      <c r="A136" s="66" t="str">
        <f t="shared" si="15"/>
        <v/>
      </c>
      <c r="B136" s="70" t="str">
        <f t="shared" si="10"/>
        <v/>
      </c>
      <c r="C136" s="69" t="str">
        <f t="shared" si="8"/>
        <v/>
      </c>
      <c r="D136" s="69" t="str">
        <f t="shared" si="9"/>
        <v/>
      </c>
      <c r="E136" s="69" t="str">
        <f t="shared" si="11"/>
        <v/>
      </c>
      <c r="F136" s="69" t="str">
        <f t="shared" si="12"/>
        <v/>
      </c>
      <c r="G136" s="69" t="str">
        <f t="shared" si="13"/>
        <v/>
      </c>
      <c r="H136" s="69" t="str">
        <f t="shared" si="14"/>
        <v/>
      </c>
    </row>
    <row r="137" spans="1:8">
      <c r="A137" s="66" t="str">
        <f t="shared" si="15"/>
        <v/>
      </c>
      <c r="B137" s="70" t="str">
        <f t="shared" si="10"/>
        <v/>
      </c>
      <c r="C137" s="69" t="str">
        <f t="shared" si="8"/>
        <v/>
      </c>
      <c r="D137" s="69" t="str">
        <f t="shared" si="9"/>
        <v/>
      </c>
      <c r="E137" s="69" t="str">
        <f t="shared" si="11"/>
        <v/>
      </c>
      <c r="F137" s="69" t="str">
        <f t="shared" si="12"/>
        <v/>
      </c>
      <c r="G137" s="69" t="str">
        <f t="shared" si="13"/>
        <v/>
      </c>
      <c r="H137" s="69" t="str">
        <f t="shared" si="14"/>
        <v/>
      </c>
    </row>
    <row r="138" spans="1:8">
      <c r="A138" s="66" t="str">
        <f t="shared" si="15"/>
        <v/>
      </c>
      <c r="B138" s="70" t="str">
        <f t="shared" si="10"/>
        <v/>
      </c>
      <c r="C138" s="69" t="str">
        <f t="shared" si="8"/>
        <v/>
      </c>
      <c r="D138" s="69" t="str">
        <f t="shared" si="9"/>
        <v/>
      </c>
      <c r="E138" s="69" t="str">
        <f t="shared" si="11"/>
        <v/>
      </c>
      <c r="F138" s="69" t="str">
        <f t="shared" si="12"/>
        <v/>
      </c>
      <c r="G138" s="69" t="str">
        <f t="shared" si="13"/>
        <v/>
      </c>
      <c r="H138" s="69" t="str">
        <f t="shared" si="14"/>
        <v/>
      </c>
    </row>
    <row r="139" spans="1:8">
      <c r="A139" s="66" t="str">
        <f t="shared" si="15"/>
        <v/>
      </c>
      <c r="B139" s="70" t="str">
        <f t="shared" si="10"/>
        <v/>
      </c>
      <c r="C139" s="69" t="str">
        <f t="shared" si="8"/>
        <v/>
      </c>
      <c r="D139" s="69" t="str">
        <f t="shared" si="9"/>
        <v/>
      </c>
      <c r="E139" s="69" t="str">
        <f t="shared" si="11"/>
        <v/>
      </c>
      <c r="F139" s="69" t="str">
        <f t="shared" si="12"/>
        <v/>
      </c>
      <c r="G139" s="69" t="str">
        <f t="shared" si="13"/>
        <v/>
      </c>
      <c r="H139" s="69" t="str">
        <f t="shared" si="14"/>
        <v/>
      </c>
    </row>
    <row r="140" spans="1:8">
      <c r="A140" s="66" t="str">
        <f t="shared" si="15"/>
        <v/>
      </c>
      <c r="B140" s="70" t="str">
        <f t="shared" si="10"/>
        <v/>
      </c>
      <c r="C140" s="69" t="str">
        <f t="shared" si="8"/>
        <v/>
      </c>
      <c r="D140" s="69" t="str">
        <f t="shared" si="9"/>
        <v/>
      </c>
      <c r="E140" s="69" t="str">
        <f t="shared" si="11"/>
        <v/>
      </c>
      <c r="F140" s="69" t="str">
        <f t="shared" si="12"/>
        <v/>
      </c>
      <c r="G140" s="69" t="str">
        <f t="shared" si="13"/>
        <v/>
      </c>
      <c r="H140" s="69" t="str">
        <f t="shared" si="14"/>
        <v/>
      </c>
    </row>
    <row r="141" spans="1:8">
      <c r="A141" s="66" t="str">
        <f t="shared" si="15"/>
        <v/>
      </c>
      <c r="B141" s="70" t="str">
        <f t="shared" si="10"/>
        <v/>
      </c>
      <c r="C141" s="69" t="str">
        <f t="shared" si="8"/>
        <v/>
      </c>
      <c r="D141" s="69" t="str">
        <f t="shared" si="9"/>
        <v/>
      </c>
      <c r="E141" s="69" t="str">
        <f t="shared" si="11"/>
        <v/>
      </c>
      <c r="F141" s="69" t="str">
        <f t="shared" si="12"/>
        <v/>
      </c>
      <c r="G141" s="69" t="str">
        <f t="shared" si="13"/>
        <v/>
      </c>
      <c r="H141" s="69" t="str">
        <f t="shared" si="14"/>
        <v/>
      </c>
    </row>
    <row r="142" spans="1:8">
      <c r="A142" s="66" t="str">
        <f t="shared" si="15"/>
        <v/>
      </c>
      <c r="B142" s="70" t="str">
        <f t="shared" si="10"/>
        <v/>
      </c>
      <c r="C142" s="69" t="str">
        <f t="shared" si="8"/>
        <v/>
      </c>
      <c r="D142" s="69" t="str">
        <f t="shared" si="9"/>
        <v/>
      </c>
      <c r="E142" s="69" t="str">
        <f t="shared" si="11"/>
        <v/>
      </c>
      <c r="F142" s="69" t="str">
        <f t="shared" si="12"/>
        <v/>
      </c>
      <c r="G142" s="69" t="str">
        <f t="shared" si="13"/>
        <v/>
      </c>
      <c r="H142" s="69" t="str">
        <f t="shared" si="14"/>
        <v/>
      </c>
    </row>
    <row r="143" spans="1:8">
      <c r="A143" s="66" t="str">
        <f t="shared" si="15"/>
        <v/>
      </c>
      <c r="B143" s="70" t="str">
        <f t="shared" si="10"/>
        <v/>
      </c>
      <c r="C143" s="69" t="str">
        <f t="shared" si="8"/>
        <v/>
      </c>
      <c r="D143" s="69" t="str">
        <f t="shared" si="9"/>
        <v/>
      </c>
      <c r="E143" s="69" t="str">
        <f t="shared" si="11"/>
        <v/>
      </c>
      <c r="F143" s="69" t="str">
        <f t="shared" si="12"/>
        <v/>
      </c>
      <c r="G143" s="69" t="str">
        <f t="shared" si="13"/>
        <v/>
      </c>
      <c r="H143" s="69" t="str">
        <f t="shared" si="14"/>
        <v/>
      </c>
    </row>
    <row r="144" spans="1:8">
      <c r="A144" s="66" t="str">
        <f t="shared" si="15"/>
        <v/>
      </c>
      <c r="B144" s="70" t="str">
        <f t="shared" si="10"/>
        <v/>
      </c>
      <c r="C144" s="69" t="str">
        <f t="shared" si="8"/>
        <v/>
      </c>
      <c r="D144" s="69" t="str">
        <f t="shared" si="9"/>
        <v/>
      </c>
      <c r="E144" s="69" t="str">
        <f t="shared" si="11"/>
        <v/>
      </c>
      <c r="F144" s="69" t="str">
        <f t="shared" si="12"/>
        <v/>
      </c>
      <c r="G144" s="69" t="str">
        <f t="shared" si="13"/>
        <v/>
      </c>
      <c r="H144" s="69" t="str">
        <f t="shared" si="14"/>
        <v/>
      </c>
    </row>
    <row r="145" spans="1:8">
      <c r="A145" s="66" t="str">
        <f t="shared" si="15"/>
        <v/>
      </c>
      <c r="B145" s="70" t="str">
        <f t="shared" si="10"/>
        <v/>
      </c>
      <c r="C145" s="69" t="str">
        <f t="shared" si="8"/>
        <v/>
      </c>
      <c r="D145" s="69" t="str">
        <f t="shared" si="9"/>
        <v/>
      </c>
      <c r="E145" s="69" t="str">
        <f t="shared" si="11"/>
        <v/>
      </c>
      <c r="F145" s="69" t="str">
        <f t="shared" si="12"/>
        <v/>
      </c>
      <c r="G145" s="69" t="str">
        <f t="shared" si="13"/>
        <v/>
      </c>
      <c r="H145" s="69" t="str">
        <f t="shared" si="14"/>
        <v/>
      </c>
    </row>
    <row r="146" spans="1:8">
      <c r="A146" s="66" t="str">
        <f t="shared" si="15"/>
        <v/>
      </c>
      <c r="B146" s="70" t="str">
        <f t="shared" si="10"/>
        <v/>
      </c>
      <c r="C146" s="69" t="str">
        <f t="shared" si="8"/>
        <v/>
      </c>
      <c r="D146" s="69" t="str">
        <f t="shared" si="9"/>
        <v/>
      </c>
      <c r="E146" s="69" t="str">
        <f t="shared" si="11"/>
        <v/>
      </c>
      <c r="F146" s="69" t="str">
        <f t="shared" si="12"/>
        <v/>
      </c>
      <c r="G146" s="69" t="str">
        <f t="shared" si="13"/>
        <v/>
      </c>
      <c r="H146" s="69" t="str">
        <f t="shared" si="14"/>
        <v/>
      </c>
    </row>
    <row r="147" spans="1:8">
      <c r="A147" s="66" t="str">
        <f t="shared" si="15"/>
        <v/>
      </c>
      <c r="B147" s="70" t="str">
        <f t="shared" si="10"/>
        <v/>
      </c>
      <c r="C147" s="69" t="str">
        <f t="shared" si="8"/>
        <v/>
      </c>
      <c r="D147" s="69" t="str">
        <f t="shared" si="9"/>
        <v/>
      </c>
      <c r="E147" s="69" t="str">
        <f t="shared" si="11"/>
        <v/>
      </c>
      <c r="F147" s="69" t="str">
        <f t="shared" si="12"/>
        <v/>
      </c>
      <c r="G147" s="69" t="str">
        <f t="shared" si="13"/>
        <v/>
      </c>
      <c r="H147" s="69" t="str">
        <f t="shared" si="14"/>
        <v/>
      </c>
    </row>
    <row r="148" spans="1:8">
      <c r="A148" s="66" t="str">
        <f t="shared" si="15"/>
        <v/>
      </c>
      <c r="B148" s="70" t="str">
        <f t="shared" si="10"/>
        <v/>
      </c>
      <c r="C148" s="69" t="str">
        <f t="shared" si="8"/>
        <v/>
      </c>
      <c r="D148" s="69" t="str">
        <f t="shared" si="9"/>
        <v/>
      </c>
      <c r="E148" s="69" t="str">
        <f t="shared" si="11"/>
        <v/>
      </c>
      <c r="F148" s="69" t="str">
        <f t="shared" si="12"/>
        <v/>
      </c>
      <c r="G148" s="69" t="str">
        <f t="shared" si="13"/>
        <v/>
      </c>
      <c r="H148" s="69" t="str">
        <f t="shared" si="14"/>
        <v/>
      </c>
    </row>
    <row r="149" spans="1:8">
      <c r="A149" s="66" t="str">
        <f t="shared" si="15"/>
        <v/>
      </c>
      <c r="B149" s="70" t="str">
        <f t="shared" si="10"/>
        <v/>
      </c>
      <c r="C149" s="69" t="str">
        <f t="shared" si="8"/>
        <v/>
      </c>
      <c r="D149" s="69" t="str">
        <f t="shared" si="9"/>
        <v/>
      </c>
      <c r="E149" s="69" t="str">
        <f t="shared" si="11"/>
        <v/>
      </c>
      <c r="F149" s="69" t="str">
        <f t="shared" si="12"/>
        <v/>
      </c>
      <c r="G149" s="69" t="str">
        <f t="shared" si="13"/>
        <v/>
      </c>
      <c r="H149" s="69" t="str">
        <f t="shared" si="14"/>
        <v/>
      </c>
    </row>
    <row r="150" spans="1:8">
      <c r="A150" s="66" t="str">
        <f t="shared" si="15"/>
        <v/>
      </c>
      <c r="B150" s="70" t="str">
        <f t="shared" si="10"/>
        <v/>
      </c>
      <c r="C150" s="69" t="str">
        <f t="shared" si="8"/>
        <v/>
      </c>
      <c r="D150" s="69" t="str">
        <f t="shared" si="9"/>
        <v/>
      </c>
      <c r="E150" s="69" t="str">
        <f t="shared" si="11"/>
        <v/>
      </c>
      <c r="F150" s="69" t="str">
        <f t="shared" si="12"/>
        <v/>
      </c>
      <c r="G150" s="69" t="str">
        <f t="shared" si="13"/>
        <v/>
      </c>
      <c r="H150" s="69" t="str">
        <f t="shared" si="14"/>
        <v/>
      </c>
    </row>
    <row r="151" spans="1:8">
      <c r="A151" s="66" t="str">
        <f t="shared" si="15"/>
        <v/>
      </c>
      <c r="B151" s="70" t="str">
        <f t="shared" si="10"/>
        <v/>
      </c>
      <c r="C151" s="69" t="str">
        <f t="shared" ref="C151:C171" si="16">IF(A151&lt;$D$5, $H$5,IF(A151=$D$5,F150+D151,""))</f>
        <v/>
      </c>
      <c r="D151" s="69" t="str">
        <f t="shared" ref="D151:D171" si="17">IF(A151="","",ROUNDDOWN(F150*$H$4,2))</f>
        <v/>
      </c>
      <c r="E151" s="69" t="str">
        <f t="shared" si="11"/>
        <v/>
      </c>
      <c r="F151" s="69" t="str">
        <f t="shared" si="12"/>
        <v/>
      </c>
      <c r="G151" s="69" t="str">
        <f t="shared" si="13"/>
        <v/>
      </c>
      <c r="H151" s="69" t="str">
        <f t="shared" si="14"/>
        <v/>
      </c>
    </row>
    <row r="152" spans="1:8">
      <c r="A152" s="66" t="str">
        <f t="shared" si="15"/>
        <v/>
      </c>
      <c r="B152" s="70" t="str">
        <f t="shared" ref="B152:B171" si="18">IF(A152="","",DATE(YEAR(B151),MONTH(B151)+1,DAY(B151)))</f>
        <v/>
      </c>
      <c r="C152" s="69" t="str">
        <f t="shared" si="16"/>
        <v/>
      </c>
      <c r="D152" s="69" t="str">
        <f t="shared" si="17"/>
        <v/>
      </c>
      <c r="E152" s="69" t="str">
        <f t="shared" ref="E152:E171" si="19">IF(A152="","",C152-D152)</f>
        <v/>
      </c>
      <c r="F152" s="69" t="str">
        <f t="shared" ref="F152:F171" si="20">IF(A152="","",F151-E152)</f>
        <v/>
      </c>
      <c r="G152" s="69" t="str">
        <f t="shared" ref="G152:G171" si="21">IF(A152="","",D152+G151)</f>
        <v/>
      </c>
      <c r="H152" s="69" t="str">
        <f t="shared" ref="H152:H171" si="22">IF(A152="","",E152+H151)</f>
        <v/>
      </c>
    </row>
    <row r="153" spans="1:8">
      <c r="A153" s="66" t="str">
        <f t="shared" ref="A153:A171" si="23">IF(A152&gt;=$D$5,"",A152+1)</f>
        <v/>
      </c>
      <c r="B153" s="70" t="str">
        <f t="shared" si="18"/>
        <v/>
      </c>
      <c r="C153" s="69" t="str">
        <f t="shared" si="16"/>
        <v/>
      </c>
      <c r="D153" s="69" t="str">
        <f t="shared" si="17"/>
        <v/>
      </c>
      <c r="E153" s="69" t="str">
        <f t="shared" si="19"/>
        <v/>
      </c>
      <c r="F153" s="69" t="str">
        <f t="shared" si="20"/>
        <v/>
      </c>
      <c r="G153" s="69" t="str">
        <f t="shared" si="21"/>
        <v/>
      </c>
      <c r="H153" s="69" t="str">
        <f t="shared" si="22"/>
        <v/>
      </c>
    </row>
    <row r="154" spans="1:8">
      <c r="A154" s="66" t="str">
        <f t="shared" si="23"/>
        <v/>
      </c>
      <c r="B154" s="70" t="str">
        <f t="shared" si="18"/>
        <v/>
      </c>
      <c r="C154" s="69" t="str">
        <f t="shared" si="16"/>
        <v/>
      </c>
      <c r="D154" s="69" t="str">
        <f t="shared" si="17"/>
        <v/>
      </c>
      <c r="E154" s="69" t="str">
        <f t="shared" si="19"/>
        <v/>
      </c>
      <c r="F154" s="69" t="str">
        <f t="shared" si="20"/>
        <v/>
      </c>
      <c r="G154" s="69" t="str">
        <f t="shared" si="21"/>
        <v/>
      </c>
      <c r="H154" s="69" t="str">
        <f t="shared" si="22"/>
        <v/>
      </c>
    </row>
    <row r="155" spans="1:8">
      <c r="A155" s="66" t="str">
        <f t="shared" si="23"/>
        <v/>
      </c>
      <c r="B155" s="70" t="str">
        <f t="shared" si="18"/>
        <v/>
      </c>
      <c r="C155" s="69" t="str">
        <f t="shared" si="16"/>
        <v/>
      </c>
      <c r="D155" s="69" t="str">
        <f t="shared" si="17"/>
        <v/>
      </c>
      <c r="E155" s="69" t="str">
        <f t="shared" si="19"/>
        <v/>
      </c>
      <c r="F155" s="69" t="str">
        <f t="shared" si="20"/>
        <v/>
      </c>
      <c r="G155" s="69" t="str">
        <f t="shared" si="21"/>
        <v/>
      </c>
      <c r="H155" s="69" t="str">
        <f t="shared" si="22"/>
        <v/>
      </c>
    </row>
    <row r="156" spans="1:8">
      <c r="A156" s="66" t="str">
        <f t="shared" si="23"/>
        <v/>
      </c>
      <c r="B156" s="70" t="str">
        <f t="shared" si="18"/>
        <v/>
      </c>
      <c r="C156" s="69" t="str">
        <f t="shared" si="16"/>
        <v/>
      </c>
      <c r="D156" s="69" t="str">
        <f t="shared" si="17"/>
        <v/>
      </c>
      <c r="E156" s="69" t="str">
        <f t="shared" si="19"/>
        <v/>
      </c>
      <c r="F156" s="69" t="str">
        <f t="shared" si="20"/>
        <v/>
      </c>
      <c r="G156" s="69" t="str">
        <f t="shared" si="21"/>
        <v/>
      </c>
      <c r="H156" s="69" t="str">
        <f t="shared" si="22"/>
        <v/>
      </c>
    </row>
    <row r="157" spans="1:8">
      <c r="A157" s="66" t="str">
        <f t="shared" si="23"/>
        <v/>
      </c>
      <c r="B157" s="70" t="str">
        <f t="shared" si="18"/>
        <v/>
      </c>
      <c r="C157" s="69" t="str">
        <f t="shared" si="16"/>
        <v/>
      </c>
      <c r="D157" s="69" t="str">
        <f t="shared" si="17"/>
        <v/>
      </c>
      <c r="E157" s="69" t="str">
        <f t="shared" si="19"/>
        <v/>
      </c>
      <c r="F157" s="69" t="str">
        <f t="shared" si="20"/>
        <v/>
      </c>
      <c r="G157" s="69" t="str">
        <f t="shared" si="21"/>
        <v/>
      </c>
      <c r="H157" s="69" t="str">
        <f t="shared" si="22"/>
        <v/>
      </c>
    </row>
    <row r="158" spans="1:8">
      <c r="A158" s="66" t="str">
        <f t="shared" si="23"/>
        <v/>
      </c>
      <c r="B158" s="70" t="str">
        <f t="shared" si="18"/>
        <v/>
      </c>
      <c r="C158" s="69" t="str">
        <f t="shared" si="16"/>
        <v/>
      </c>
      <c r="D158" s="69" t="str">
        <f t="shared" si="17"/>
        <v/>
      </c>
      <c r="E158" s="69" t="str">
        <f t="shared" si="19"/>
        <v/>
      </c>
      <c r="F158" s="69" t="str">
        <f t="shared" si="20"/>
        <v/>
      </c>
      <c r="G158" s="69" t="str">
        <f t="shared" si="21"/>
        <v/>
      </c>
      <c r="H158" s="69" t="str">
        <f t="shared" si="22"/>
        <v/>
      </c>
    </row>
    <row r="159" spans="1:8">
      <c r="A159" s="66" t="str">
        <f t="shared" si="23"/>
        <v/>
      </c>
      <c r="B159" s="70" t="str">
        <f t="shared" si="18"/>
        <v/>
      </c>
      <c r="C159" s="69" t="str">
        <f t="shared" si="16"/>
        <v/>
      </c>
      <c r="D159" s="69" t="str">
        <f t="shared" si="17"/>
        <v/>
      </c>
      <c r="E159" s="69" t="str">
        <f t="shared" si="19"/>
        <v/>
      </c>
      <c r="F159" s="69" t="str">
        <f t="shared" si="20"/>
        <v/>
      </c>
      <c r="G159" s="69" t="str">
        <f t="shared" si="21"/>
        <v/>
      </c>
      <c r="H159" s="69" t="str">
        <f t="shared" si="22"/>
        <v/>
      </c>
    </row>
    <row r="160" spans="1:8">
      <c r="A160" s="66" t="str">
        <f t="shared" si="23"/>
        <v/>
      </c>
      <c r="B160" s="70" t="str">
        <f t="shared" si="18"/>
        <v/>
      </c>
      <c r="C160" s="69" t="str">
        <f t="shared" si="16"/>
        <v/>
      </c>
      <c r="D160" s="69" t="str">
        <f t="shared" si="17"/>
        <v/>
      </c>
      <c r="E160" s="69" t="str">
        <f t="shared" si="19"/>
        <v/>
      </c>
      <c r="F160" s="69" t="str">
        <f t="shared" si="20"/>
        <v/>
      </c>
      <c r="G160" s="69" t="str">
        <f t="shared" si="21"/>
        <v/>
      </c>
      <c r="H160" s="69" t="str">
        <f t="shared" si="22"/>
        <v/>
      </c>
    </row>
    <row r="161" spans="1:8">
      <c r="A161" s="66" t="str">
        <f t="shared" si="23"/>
        <v/>
      </c>
      <c r="B161" s="70" t="str">
        <f t="shared" si="18"/>
        <v/>
      </c>
      <c r="C161" s="69" t="str">
        <f t="shared" si="16"/>
        <v/>
      </c>
      <c r="D161" s="69" t="str">
        <f t="shared" si="17"/>
        <v/>
      </c>
      <c r="E161" s="69" t="str">
        <f t="shared" si="19"/>
        <v/>
      </c>
      <c r="F161" s="69" t="str">
        <f t="shared" si="20"/>
        <v/>
      </c>
      <c r="G161" s="69" t="str">
        <f t="shared" si="21"/>
        <v/>
      </c>
      <c r="H161" s="69" t="str">
        <f t="shared" si="22"/>
        <v/>
      </c>
    </row>
    <row r="162" spans="1:8">
      <c r="A162" s="66" t="str">
        <f t="shared" si="23"/>
        <v/>
      </c>
      <c r="B162" s="70" t="str">
        <f t="shared" si="18"/>
        <v/>
      </c>
      <c r="C162" s="69" t="str">
        <f t="shared" si="16"/>
        <v/>
      </c>
      <c r="D162" s="69" t="str">
        <f t="shared" si="17"/>
        <v/>
      </c>
      <c r="E162" s="69" t="str">
        <f t="shared" si="19"/>
        <v/>
      </c>
      <c r="F162" s="69" t="str">
        <f t="shared" si="20"/>
        <v/>
      </c>
      <c r="G162" s="69" t="str">
        <f t="shared" si="21"/>
        <v/>
      </c>
      <c r="H162" s="69" t="str">
        <f t="shared" si="22"/>
        <v/>
      </c>
    </row>
    <row r="163" spans="1:8">
      <c r="A163" s="66" t="str">
        <f t="shared" si="23"/>
        <v/>
      </c>
      <c r="B163" s="70" t="str">
        <f t="shared" si="18"/>
        <v/>
      </c>
      <c r="C163" s="69" t="str">
        <f t="shared" si="16"/>
        <v/>
      </c>
      <c r="D163" s="69" t="str">
        <f t="shared" si="17"/>
        <v/>
      </c>
      <c r="E163" s="69" t="str">
        <f t="shared" si="19"/>
        <v/>
      </c>
      <c r="F163" s="69" t="str">
        <f t="shared" si="20"/>
        <v/>
      </c>
      <c r="G163" s="69" t="str">
        <f t="shared" si="21"/>
        <v/>
      </c>
      <c r="H163" s="69" t="str">
        <f t="shared" si="22"/>
        <v/>
      </c>
    </row>
    <row r="164" spans="1:8">
      <c r="A164" s="66" t="str">
        <f t="shared" si="23"/>
        <v/>
      </c>
      <c r="B164" s="70" t="str">
        <f t="shared" si="18"/>
        <v/>
      </c>
      <c r="C164" s="69" t="str">
        <f t="shared" si="16"/>
        <v/>
      </c>
      <c r="D164" s="69" t="str">
        <f t="shared" si="17"/>
        <v/>
      </c>
      <c r="E164" s="69" t="str">
        <f t="shared" si="19"/>
        <v/>
      </c>
      <c r="F164" s="69" t="str">
        <f t="shared" si="20"/>
        <v/>
      </c>
      <c r="G164" s="69" t="str">
        <f t="shared" si="21"/>
        <v/>
      </c>
      <c r="H164" s="69" t="str">
        <f t="shared" si="22"/>
        <v/>
      </c>
    </row>
    <row r="165" spans="1:8">
      <c r="A165" s="66" t="str">
        <f t="shared" si="23"/>
        <v/>
      </c>
      <c r="B165" s="70" t="str">
        <f t="shared" si="18"/>
        <v/>
      </c>
      <c r="C165" s="69" t="str">
        <f t="shared" si="16"/>
        <v/>
      </c>
      <c r="D165" s="69" t="str">
        <f t="shared" si="17"/>
        <v/>
      </c>
      <c r="E165" s="69" t="str">
        <f t="shared" si="19"/>
        <v/>
      </c>
      <c r="F165" s="69" t="str">
        <f t="shared" si="20"/>
        <v/>
      </c>
      <c r="G165" s="69" t="str">
        <f t="shared" si="21"/>
        <v/>
      </c>
      <c r="H165" s="69" t="str">
        <f t="shared" si="22"/>
        <v/>
      </c>
    </row>
    <row r="166" spans="1:8">
      <c r="A166" s="66" t="str">
        <f t="shared" si="23"/>
        <v/>
      </c>
      <c r="B166" s="70" t="str">
        <f t="shared" si="18"/>
        <v/>
      </c>
      <c r="C166" s="69" t="str">
        <f t="shared" si="16"/>
        <v/>
      </c>
      <c r="D166" s="69" t="str">
        <f t="shared" si="17"/>
        <v/>
      </c>
      <c r="E166" s="69" t="str">
        <f t="shared" si="19"/>
        <v/>
      </c>
      <c r="F166" s="69" t="str">
        <f t="shared" si="20"/>
        <v/>
      </c>
      <c r="G166" s="69" t="str">
        <f t="shared" si="21"/>
        <v/>
      </c>
      <c r="H166" s="69" t="str">
        <f t="shared" si="22"/>
        <v/>
      </c>
    </row>
    <row r="167" spans="1:8">
      <c r="A167" s="66" t="str">
        <f t="shared" si="23"/>
        <v/>
      </c>
      <c r="B167" s="70" t="str">
        <f t="shared" si="18"/>
        <v/>
      </c>
      <c r="C167" s="69" t="str">
        <f t="shared" si="16"/>
        <v/>
      </c>
      <c r="D167" s="69" t="str">
        <f t="shared" si="17"/>
        <v/>
      </c>
      <c r="E167" s="69" t="str">
        <f t="shared" si="19"/>
        <v/>
      </c>
      <c r="F167" s="69" t="str">
        <f t="shared" si="20"/>
        <v/>
      </c>
      <c r="G167" s="69" t="str">
        <f t="shared" si="21"/>
        <v/>
      </c>
      <c r="H167" s="69" t="str">
        <f t="shared" si="22"/>
        <v/>
      </c>
    </row>
    <row r="168" spans="1:8">
      <c r="A168" s="66" t="str">
        <f t="shared" si="23"/>
        <v/>
      </c>
      <c r="B168" s="70" t="str">
        <f t="shared" si="18"/>
        <v/>
      </c>
      <c r="C168" s="69" t="str">
        <f t="shared" si="16"/>
        <v/>
      </c>
      <c r="D168" s="69" t="str">
        <f t="shared" si="17"/>
        <v/>
      </c>
      <c r="E168" s="69" t="str">
        <f t="shared" si="19"/>
        <v/>
      </c>
      <c r="F168" s="69" t="str">
        <f t="shared" si="20"/>
        <v/>
      </c>
      <c r="G168" s="69" t="str">
        <f t="shared" si="21"/>
        <v/>
      </c>
      <c r="H168" s="69" t="str">
        <f t="shared" si="22"/>
        <v/>
      </c>
    </row>
    <row r="169" spans="1:8">
      <c r="A169" s="66" t="str">
        <f t="shared" si="23"/>
        <v/>
      </c>
      <c r="B169" s="70" t="str">
        <f t="shared" si="18"/>
        <v/>
      </c>
      <c r="C169" s="69" t="str">
        <f t="shared" si="16"/>
        <v/>
      </c>
      <c r="D169" s="69" t="str">
        <f t="shared" si="17"/>
        <v/>
      </c>
      <c r="E169" s="69" t="str">
        <f t="shared" si="19"/>
        <v/>
      </c>
      <c r="F169" s="69" t="str">
        <f t="shared" si="20"/>
        <v/>
      </c>
      <c r="G169" s="69" t="str">
        <f t="shared" si="21"/>
        <v/>
      </c>
      <c r="H169" s="69" t="str">
        <f t="shared" si="22"/>
        <v/>
      </c>
    </row>
    <row r="170" spans="1:8">
      <c r="A170" s="66" t="str">
        <f t="shared" si="23"/>
        <v/>
      </c>
      <c r="B170" s="70" t="str">
        <f t="shared" si="18"/>
        <v/>
      </c>
      <c r="C170" s="69" t="str">
        <f t="shared" si="16"/>
        <v/>
      </c>
      <c r="D170" s="69" t="str">
        <f t="shared" si="17"/>
        <v/>
      </c>
      <c r="E170" s="69" t="str">
        <f t="shared" si="19"/>
        <v/>
      </c>
      <c r="F170" s="69" t="str">
        <f t="shared" si="20"/>
        <v/>
      </c>
      <c r="G170" s="69" t="str">
        <f t="shared" si="21"/>
        <v/>
      </c>
      <c r="H170" s="69" t="str">
        <f t="shared" si="22"/>
        <v/>
      </c>
    </row>
    <row r="171" spans="1:8">
      <c r="A171" s="66" t="str">
        <f t="shared" si="23"/>
        <v/>
      </c>
      <c r="B171" s="70" t="str">
        <f t="shared" si="18"/>
        <v/>
      </c>
      <c r="C171" s="69" t="str">
        <f t="shared" si="16"/>
        <v/>
      </c>
      <c r="D171" s="69" t="str">
        <f t="shared" si="17"/>
        <v/>
      </c>
      <c r="E171" s="69" t="str">
        <f t="shared" si="19"/>
        <v/>
      </c>
      <c r="F171" s="69" t="str">
        <f t="shared" si="20"/>
        <v/>
      </c>
      <c r="G171" s="69" t="str">
        <f t="shared" si="21"/>
        <v/>
      </c>
      <c r="H171" s="69" t="str">
        <f t="shared" si="22"/>
        <v/>
      </c>
    </row>
  </sheetData>
  <mergeCells count="17">
    <mergeCell ref="A9:C9"/>
    <mergeCell ref="A1:F1"/>
    <mergeCell ref="G1:H1"/>
    <mergeCell ref="A3:D3"/>
    <mergeCell ref="F3:H3"/>
    <mergeCell ref="A4:C4"/>
    <mergeCell ref="F4:G4"/>
    <mergeCell ref="A5:C5"/>
    <mergeCell ref="F5:G5"/>
    <mergeCell ref="A6:C6"/>
    <mergeCell ref="A7:C7"/>
    <mergeCell ref="A8:C8"/>
    <mergeCell ref="A11:H11"/>
    <mergeCell ref="A14:H14"/>
    <mergeCell ref="A15:H15"/>
    <mergeCell ref="A16:H16"/>
    <mergeCell ref="A17:H17"/>
  </mergeCells>
  <dataValidations count="1">
    <dataValidation type="list" allowBlank="1" showInputMessage="1" showErrorMessage="1" sqref="D7" xr:uid="{CBA716B3-BE99-5B43-83A8-BF497137C851}">
      <formula1>$J$10:$J$11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F223-B61B-4EC1-A2C6-AF63BED74BAC}">
  <dimension ref="A1:J171"/>
  <sheetViews>
    <sheetView showGridLines="0" workbookViewId="0">
      <selection activeCell="I23" sqref="I23"/>
    </sheetView>
  </sheetViews>
  <sheetFormatPr defaultColWidth="7.6640625" defaultRowHeight="15.75"/>
  <cols>
    <col min="1" max="1" width="6.33203125" customWidth="1"/>
    <col min="2" max="2" width="10.44140625" customWidth="1"/>
    <col min="3" max="3" width="13.5546875" customWidth="1"/>
    <col min="4" max="4" width="13.88671875" customWidth="1"/>
    <col min="5" max="5" width="11.109375" customWidth="1"/>
    <col min="6" max="6" width="11.33203125" bestFit="1" customWidth="1"/>
    <col min="7" max="7" width="12" customWidth="1"/>
    <col min="8" max="8" width="12.33203125" bestFit="1" customWidth="1"/>
    <col min="9" max="9" width="13.33203125" customWidth="1"/>
    <col min="10" max="10" width="14.6640625" hidden="1" customWidth="1"/>
    <col min="11" max="11" width="9.88671875" customWidth="1"/>
    <col min="12" max="12" width="9.6640625" bestFit="1" customWidth="1"/>
  </cols>
  <sheetData>
    <row r="1" spans="1:10" ht="23.25" customHeight="1">
      <c r="A1" s="866" t="s">
        <v>236</v>
      </c>
      <c r="B1" s="866"/>
      <c r="C1" s="866"/>
      <c r="D1" s="866"/>
      <c r="E1" s="866"/>
      <c r="F1" s="866"/>
      <c r="G1" s="867" t="s">
        <v>203</v>
      </c>
      <c r="H1" s="867"/>
      <c r="I1" s="36"/>
      <c r="J1" s="6"/>
    </row>
    <row r="2" spans="1:10">
      <c r="A2" s="6"/>
      <c r="B2" s="6"/>
      <c r="C2" s="6"/>
      <c r="D2" s="6"/>
      <c r="E2" s="6"/>
      <c r="F2" s="6"/>
      <c r="G2" s="6"/>
      <c r="H2" s="6"/>
      <c r="I2" s="37"/>
      <c r="J2" s="6"/>
    </row>
    <row r="3" spans="1:10" ht="16.5" thickBot="1">
      <c r="A3" s="868" t="s">
        <v>204</v>
      </c>
      <c r="B3" s="868"/>
      <c r="C3" s="868"/>
      <c r="D3" s="868"/>
      <c r="E3" s="6"/>
      <c r="F3" s="869" t="s">
        <v>205</v>
      </c>
      <c r="G3" s="869"/>
      <c r="H3" s="869"/>
      <c r="I3" s="6"/>
      <c r="J3" s="38" t="s">
        <v>206</v>
      </c>
    </row>
    <row r="4" spans="1:10" ht="16.5" thickBot="1">
      <c r="A4" s="863" t="s">
        <v>180</v>
      </c>
      <c r="B4" s="864"/>
      <c r="C4" s="865"/>
      <c r="D4" s="40">
        <f>'Key Drivers'!B24</f>
        <v>0</v>
      </c>
      <c r="E4" s="6"/>
      <c r="F4" s="863" t="s">
        <v>207</v>
      </c>
      <c r="G4" s="865"/>
      <c r="H4" s="41">
        <f>((1+D6/J5)^(J5/J7))-1</f>
        <v>1.0048484042624706E-2</v>
      </c>
      <c r="I4" s="6"/>
      <c r="J4" s="42" t="s">
        <v>208</v>
      </c>
    </row>
    <row r="5" spans="1:10" ht="16.5" thickBot="1">
      <c r="A5" s="863" t="s">
        <v>209</v>
      </c>
      <c r="B5" s="864"/>
      <c r="C5" s="865"/>
      <c r="D5" s="43">
        <f>'Key Drivers'!E25</f>
        <v>60</v>
      </c>
      <c r="E5" s="6" t="s">
        <v>210</v>
      </c>
      <c r="F5" s="863" t="s">
        <v>211</v>
      </c>
      <c r="G5" s="865"/>
      <c r="H5" s="44">
        <f>IF($D$7=$J$10,ROUNDDOWN(D4*H4*((1+H4)^D5)/(((1+H4)^D5)-1),2),ROUNDDOWN(D4*H4,2))</f>
        <v>0</v>
      </c>
      <c r="I5" s="6"/>
      <c r="J5" s="45">
        <v>360</v>
      </c>
    </row>
    <row r="6" spans="1:10" ht="16.5" thickBot="1">
      <c r="A6" s="863" t="s">
        <v>212</v>
      </c>
      <c r="B6" s="864"/>
      <c r="C6" s="865"/>
      <c r="D6" s="46">
        <f>'Key Drivers'!D25</f>
        <v>0.12</v>
      </c>
      <c r="E6" s="6"/>
      <c r="F6" s="6"/>
      <c r="G6" s="6"/>
      <c r="H6" s="6"/>
      <c r="I6" s="6"/>
      <c r="J6" s="47" t="s">
        <v>213</v>
      </c>
    </row>
    <row r="7" spans="1:10" ht="16.5" thickBot="1">
      <c r="A7" s="863" t="s">
        <v>214</v>
      </c>
      <c r="B7" s="864"/>
      <c r="C7" s="865"/>
      <c r="D7" s="48" t="s">
        <v>215</v>
      </c>
      <c r="E7" s="6"/>
      <c r="F7" s="6"/>
      <c r="G7" s="6"/>
      <c r="H7" s="6"/>
      <c r="I7" s="6"/>
      <c r="J7" s="45">
        <v>12</v>
      </c>
    </row>
    <row r="8" spans="1:10" ht="16.5" thickBot="1">
      <c r="A8" s="863" t="s">
        <v>216</v>
      </c>
      <c r="B8" s="864"/>
      <c r="C8" s="865"/>
      <c r="D8" s="49">
        <v>44286</v>
      </c>
      <c r="E8" s="6"/>
      <c r="F8" s="6"/>
      <c r="G8" s="6"/>
      <c r="H8" s="6"/>
      <c r="I8" s="6"/>
      <c r="J8" s="6"/>
    </row>
    <row r="9" spans="1:10" ht="16.5" thickBot="1">
      <c r="A9" s="863" t="s">
        <v>217</v>
      </c>
      <c r="B9" s="864"/>
      <c r="C9" s="865"/>
      <c r="D9" s="50">
        <v>44316</v>
      </c>
      <c r="E9" s="6"/>
      <c r="F9" s="6"/>
      <c r="G9" s="6"/>
      <c r="H9" s="6"/>
      <c r="I9" s="6"/>
      <c r="J9" s="51" t="s">
        <v>218</v>
      </c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42" t="s">
        <v>215</v>
      </c>
    </row>
    <row r="11" spans="1:10">
      <c r="A11" s="860" t="s">
        <v>219</v>
      </c>
      <c r="B11" s="860"/>
      <c r="C11" s="860"/>
      <c r="D11" s="860"/>
      <c r="E11" s="860"/>
      <c r="F11" s="860"/>
      <c r="G11" s="860"/>
      <c r="H11" s="860"/>
      <c r="I11" s="53"/>
      <c r="J11" s="54" t="s">
        <v>220</v>
      </c>
    </row>
    <row r="12" spans="1:10">
      <c r="A12" s="55"/>
      <c r="B12" s="56"/>
      <c r="C12" s="6"/>
      <c r="D12" s="6"/>
      <c r="E12" s="6"/>
      <c r="F12" s="6"/>
      <c r="G12" s="6"/>
      <c r="H12" s="6"/>
      <c r="I12" s="53"/>
      <c r="J12" s="57"/>
    </row>
    <row r="13" spans="1:10">
      <c r="A13" s="58" t="s">
        <v>221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861" t="s">
        <v>222</v>
      </c>
      <c r="B14" s="861"/>
      <c r="C14" s="861"/>
      <c r="D14" s="861"/>
      <c r="E14" s="861"/>
      <c r="F14" s="861"/>
      <c r="G14" s="861"/>
      <c r="H14" s="861"/>
      <c r="I14" s="6"/>
      <c r="J14" s="6"/>
    </row>
    <row r="15" spans="1:10">
      <c r="A15" s="861" t="s">
        <v>223</v>
      </c>
      <c r="B15" s="861"/>
      <c r="C15" s="861"/>
      <c r="D15" s="861"/>
      <c r="E15" s="861"/>
      <c r="F15" s="861"/>
      <c r="G15" s="861"/>
      <c r="H15" s="861"/>
      <c r="I15" s="6"/>
      <c r="J15" s="6"/>
    </row>
    <row r="16" spans="1:10">
      <c r="A16" s="862" t="s">
        <v>224</v>
      </c>
      <c r="B16" s="862"/>
      <c r="C16" s="862"/>
      <c r="D16" s="862"/>
      <c r="E16" s="862"/>
      <c r="F16" s="862"/>
      <c r="G16" s="862"/>
      <c r="H16" s="862"/>
      <c r="I16" s="6"/>
      <c r="J16" s="6"/>
    </row>
    <row r="17" spans="1:8">
      <c r="A17" s="861" t="s">
        <v>225</v>
      </c>
      <c r="B17" s="861"/>
      <c r="C17" s="861"/>
      <c r="D17" s="861"/>
      <c r="E17" s="861"/>
      <c r="F17" s="861"/>
      <c r="G17" s="861"/>
      <c r="H17" s="861"/>
    </row>
    <row r="18" spans="1:8" ht="16.5" thickBot="1">
      <c r="A18" s="6"/>
      <c r="B18" s="6"/>
      <c r="C18" s="6"/>
      <c r="D18" s="6"/>
      <c r="E18" s="6"/>
      <c r="F18" s="7"/>
      <c r="G18" s="7"/>
      <c r="H18" s="6"/>
    </row>
    <row r="19" spans="1:8" ht="16.5" thickBot="1">
      <c r="A19" s="6"/>
      <c r="B19" s="59" t="s">
        <v>226</v>
      </c>
      <c r="C19" s="60">
        <f>SUM(C22:C171)</f>
        <v>0</v>
      </c>
      <c r="D19" s="60">
        <f>SUM(D22:D171)</f>
        <v>0</v>
      </c>
      <c r="E19" s="61">
        <f>SUM(E22:E171)</f>
        <v>0</v>
      </c>
      <c r="F19" s="62"/>
      <c r="G19" s="63"/>
      <c r="H19" s="7"/>
    </row>
    <row r="20" spans="1:8">
      <c r="A20" s="6"/>
      <c r="B20" s="6"/>
      <c r="C20" s="6"/>
      <c r="D20" s="6"/>
      <c r="E20" s="6"/>
      <c r="F20" s="6"/>
      <c r="G20" s="6"/>
      <c r="H20" s="7"/>
    </row>
    <row r="21" spans="1:8" ht="30.75" customHeight="1">
      <c r="A21" s="64" t="s">
        <v>227</v>
      </c>
      <c r="B21" s="64" t="s">
        <v>228</v>
      </c>
      <c r="C21" s="65" t="s">
        <v>229</v>
      </c>
      <c r="D21" s="65" t="s">
        <v>230</v>
      </c>
      <c r="E21" s="64" t="s">
        <v>231</v>
      </c>
      <c r="F21" s="64" t="s">
        <v>232</v>
      </c>
      <c r="G21" s="64" t="s">
        <v>233</v>
      </c>
      <c r="H21" s="64" t="s">
        <v>234</v>
      </c>
    </row>
    <row r="22" spans="1:8">
      <c r="A22" s="66">
        <v>1</v>
      </c>
      <c r="B22" s="67">
        <f>D9</f>
        <v>44316</v>
      </c>
      <c r="C22" s="68">
        <f>D22+E22</f>
        <v>0</v>
      </c>
      <c r="D22" s="68">
        <f>ROUNDDOWN(((D4*H4)/30)*(D9-D8),2)</f>
        <v>0</v>
      </c>
      <c r="E22" s="68">
        <f>IF($D$7=$J$10,ROUNDDOWN((H5-D22)*((D9-D8)/30),2),0)</f>
        <v>0</v>
      </c>
      <c r="F22" s="68">
        <f>D4-E22</f>
        <v>0</v>
      </c>
      <c r="G22" s="69">
        <f>D22</f>
        <v>0</v>
      </c>
      <c r="H22" s="69">
        <f>E22</f>
        <v>0</v>
      </c>
    </row>
    <row r="23" spans="1:8">
      <c r="A23" s="66">
        <f>IF(A22&gt;=$D$5,"",A22+1)</f>
        <v>2</v>
      </c>
      <c r="B23" s="70">
        <f>IF(A23="","",DATE(YEAR(B22),MONTH(B22)+1,DAY(B22)))</f>
        <v>44346</v>
      </c>
      <c r="C23" s="69">
        <f t="shared" ref="C23:C86" si="0">IF(A23&lt;$D$5, $H$5,IF(A23=$D$5,F22+D23,""))</f>
        <v>0</v>
      </c>
      <c r="D23" s="69">
        <f t="shared" ref="D23:D86" si="1">IF(A23="","",ROUNDDOWN(F22*$H$4,2))</f>
        <v>0</v>
      </c>
      <c r="E23" s="69">
        <f>IF(A23="","",C23-D23)</f>
        <v>0</v>
      </c>
      <c r="F23" s="69">
        <f>IF(A23="","",F22-E23)</f>
        <v>0</v>
      </c>
      <c r="G23" s="69">
        <f>IF(A23="","",D23+G22)</f>
        <v>0</v>
      </c>
      <c r="H23" s="69">
        <f>IF(A23="","",E23+H22)</f>
        <v>0</v>
      </c>
    </row>
    <row r="24" spans="1:8">
      <c r="A24" s="66">
        <f>IF(A23&gt;=$D$5,"",A23+1)</f>
        <v>3</v>
      </c>
      <c r="B24" s="70">
        <f t="shared" ref="B24:B87" si="2">IF(A24="","",DATE(YEAR(B23),MONTH(B23)+1,DAY(B23)))</f>
        <v>44377</v>
      </c>
      <c r="C24" s="69">
        <f t="shared" si="0"/>
        <v>0</v>
      </c>
      <c r="D24" s="69">
        <f t="shared" si="1"/>
        <v>0</v>
      </c>
      <c r="E24" s="69">
        <f t="shared" ref="E24:E87" si="3">IF(A24="","",C24-D24)</f>
        <v>0</v>
      </c>
      <c r="F24" s="69">
        <f t="shared" ref="F24:F87" si="4">IF(A24="","",F23-E24)</f>
        <v>0</v>
      </c>
      <c r="G24" s="69">
        <f t="shared" ref="G24:G87" si="5">IF(A24="","",D24+G23)</f>
        <v>0</v>
      </c>
      <c r="H24" s="69">
        <f t="shared" ref="H24:H87" si="6">IF(A24="","",E24+H23)</f>
        <v>0</v>
      </c>
    </row>
    <row r="25" spans="1:8">
      <c r="A25" s="66">
        <f t="shared" ref="A25:A88" si="7">IF(A24&gt;=$D$5,"",A24+1)</f>
        <v>4</v>
      </c>
      <c r="B25" s="70">
        <f t="shared" si="2"/>
        <v>44407</v>
      </c>
      <c r="C25" s="69">
        <f t="shared" si="0"/>
        <v>0</v>
      </c>
      <c r="D25" s="69">
        <f t="shared" si="1"/>
        <v>0</v>
      </c>
      <c r="E25" s="69">
        <f t="shared" si="3"/>
        <v>0</v>
      </c>
      <c r="F25" s="69">
        <f t="shared" si="4"/>
        <v>0</v>
      </c>
      <c r="G25" s="69">
        <f t="shared" si="5"/>
        <v>0</v>
      </c>
      <c r="H25" s="69">
        <f t="shared" si="6"/>
        <v>0</v>
      </c>
    </row>
    <row r="26" spans="1:8">
      <c r="A26" s="66">
        <f t="shared" si="7"/>
        <v>5</v>
      </c>
      <c r="B26" s="70">
        <f t="shared" si="2"/>
        <v>44438</v>
      </c>
      <c r="C26" s="69">
        <f t="shared" si="0"/>
        <v>0</v>
      </c>
      <c r="D26" s="69">
        <f t="shared" si="1"/>
        <v>0</v>
      </c>
      <c r="E26" s="69">
        <f t="shared" si="3"/>
        <v>0</v>
      </c>
      <c r="F26" s="69">
        <f t="shared" si="4"/>
        <v>0</v>
      </c>
      <c r="G26" s="69">
        <f t="shared" si="5"/>
        <v>0</v>
      </c>
      <c r="H26" s="69">
        <f t="shared" si="6"/>
        <v>0</v>
      </c>
    </row>
    <row r="27" spans="1:8">
      <c r="A27" s="66">
        <f t="shared" si="7"/>
        <v>6</v>
      </c>
      <c r="B27" s="70">
        <f t="shared" si="2"/>
        <v>44469</v>
      </c>
      <c r="C27" s="69">
        <f t="shared" si="0"/>
        <v>0</v>
      </c>
      <c r="D27" s="69">
        <f t="shared" si="1"/>
        <v>0</v>
      </c>
      <c r="E27" s="69">
        <f t="shared" si="3"/>
        <v>0</v>
      </c>
      <c r="F27" s="69">
        <f t="shared" si="4"/>
        <v>0</v>
      </c>
      <c r="G27" s="69">
        <f t="shared" si="5"/>
        <v>0</v>
      </c>
      <c r="H27" s="69">
        <f t="shared" si="6"/>
        <v>0</v>
      </c>
    </row>
    <row r="28" spans="1:8">
      <c r="A28" s="66">
        <f t="shared" si="7"/>
        <v>7</v>
      </c>
      <c r="B28" s="70">
        <f t="shared" si="2"/>
        <v>44499</v>
      </c>
      <c r="C28" s="69">
        <f t="shared" si="0"/>
        <v>0</v>
      </c>
      <c r="D28" s="69">
        <f t="shared" si="1"/>
        <v>0</v>
      </c>
      <c r="E28" s="69">
        <f t="shared" si="3"/>
        <v>0</v>
      </c>
      <c r="F28" s="69">
        <f t="shared" si="4"/>
        <v>0</v>
      </c>
      <c r="G28" s="69">
        <f t="shared" si="5"/>
        <v>0</v>
      </c>
      <c r="H28" s="69">
        <f t="shared" si="6"/>
        <v>0</v>
      </c>
    </row>
    <row r="29" spans="1:8">
      <c r="A29" s="66">
        <f t="shared" si="7"/>
        <v>8</v>
      </c>
      <c r="B29" s="70">
        <f t="shared" si="2"/>
        <v>44530</v>
      </c>
      <c r="C29" s="69">
        <f t="shared" si="0"/>
        <v>0</v>
      </c>
      <c r="D29" s="69">
        <f t="shared" si="1"/>
        <v>0</v>
      </c>
      <c r="E29" s="69">
        <f t="shared" si="3"/>
        <v>0</v>
      </c>
      <c r="F29" s="69">
        <f t="shared" si="4"/>
        <v>0</v>
      </c>
      <c r="G29" s="69">
        <f t="shared" si="5"/>
        <v>0</v>
      </c>
      <c r="H29" s="69">
        <f t="shared" si="6"/>
        <v>0</v>
      </c>
    </row>
    <row r="30" spans="1:8">
      <c r="A30" s="66">
        <f t="shared" si="7"/>
        <v>9</v>
      </c>
      <c r="B30" s="70">
        <f t="shared" si="2"/>
        <v>44560</v>
      </c>
      <c r="C30" s="69">
        <f t="shared" si="0"/>
        <v>0</v>
      </c>
      <c r="D30" s="69">
        <f t="shared" si="1"/>
        <v>0</v>
      </c>
      <c r="E30" s="69">
        <f t="shared" si="3"/>
        <v>0</v>
      </c>
      <c r="F30" s="69">
        <f t="shared" si="4"/>
        <v>0</v>
      </c>
      <c r="G30" s="69">
        <f t="shared" si="5"/>
        <v>0</v>
      </c>
      <c r="H30" s="69">
        <f t="shared" si="6"/>
        <v>0</v>
      </c>
    </row>
    <row r="31" spans="1:8">
      <c r="A31" s="66">
        <f t="shared" si="7"/>
        <v>10</v>
      </c>
      <c r="B31" s="70">
        <f t="shared" si="2"/>
        <v>44591</v>
      </c>
      <c r="C31" s="69">
        <f t="shared" si="0"/>
        <v>0</v>
      </c>
      <c r="D31" s="69">
        <f t="shared" si="1"/>
        <v>0</v>
      </c>
      <c r="E31" s="69">
        <f t="shared" si="3"/>
        <v>0</v>
      </c>
      <c r="F31" s="69">
        <f t="shared" si="4"/>
        <v>0</v>
      </c>
      <c r="G31" s="69">
        <f t="shared" si="5"/>
        <v>0</v>
      </c>
      <c r="H31" s="69">
        <f t="shared" si="6"/>
        <v>0</v>
      </c>
    </row>
    <row r="32" spans="1:8">
      <c r="A32" s="66">
        <f t="shared" si="7"/>
        <v>11</v>
      </c>
      <c r="B32" s="70">
        <f t="shared" si="2"/>
        <v>44622</v>
      </c>
      <c r="C32" s="69">
        <f t="shared" si="0"/>
        <v>0</v>
      </c>
      <c r="D32" s="69">
        <f t="shared" si="1"/>
        <v>0</v>
      </c>
      <c r="E32" s="69">
        <f t="shared" si="3"/>
        <v>0</v>
      </c>
      <c r="F32" s="69">
        <f t="shared" si="4"/>
        <v>0</v>
      </c>
      <c r="G32" s="69">
        <f t="shared" si="5"/>
        <v>0</v>
      </c>
      <c r="H32" s="69">
        <f t="shared" si="6"/>
        <v>0</v>
      </c>
    </row>
    <row r="33" spans="1:8">
      <c r="A33" s="66">
        <f t="shared" si="7"/>
        <v>12</v>
      </c>
      <c r="B33" s="70">
        <f t="shared" si="2"/>
        <v>44653</v>
      </c>
      <c r="C33" s="69">
        <f t="shared" si="0"/>
        <v>0</v>
      </c>
      <c r="D33" s="69">
        <f t="shared" si="1"/>
        <v>0</v>
      </c>
      <c r="E33" s="69">
        <f t="shared" si="3"/>
        <v>0</v>
      </c>
      <c r="F33" s="69">
        <f t="shared" si="4"/>
        <v>0</v>
      </c>
      <c r="G33" s="69">
        <f t="shared" si="5"/>
        <v>0</v>
      </c>
      <c r="H33" s="69">
        <f t="shared" si="6"/>
        <v>0</v>
      </c>
    </row>
    <row r="34" spans="1:8">
      <c r="A34" s="66">
        <f t="shared" si="7"/>
        <v>13</v>
      </c>
      <c r="B34" s="70">
        <f t="shared" si="2"/>
        <v>44683</v>
      </c>
      <c r="C34" s="69">
        <f t="shared" si="0"/>
        <v>0</v>
      </c>
      <c r="D34" s="69">
        <f t="shared" si="1"/>
        <v>0</v>
      </c>
      <c r="E34" s="69">
        <f t="shared" si="3"/>
        <v>0</v>
      </c>
      <c r="F34" s="69">
        <f t="shared" si="4"/>
        <v>0</v>
      </c>
      <c r="G34" s="69">
        <f t="shared" si="5"/>
        <v>0</v>
      </c>
      <c r="H34" s="69">
        <f t="shared" si="6"/>
        <v>0</v>
      </c>
    </row>
    <row r="35" spans="1:8">
      <c r="A35" s="66">
        <f t="shared" si="7"/>
        <v>14</v>
      </c>
      <c r="B35" s="70">
        <f t="shared" si="2"/>
        <v>44714</v>
      </c>
      <c r="C35" s="69">
        <f t="shared" si="0"/>
        <v>0</v>
      </c>
      <c r="D35" s="69">
        <f t="shared" si="1"/>
        <v>0</v>
      </c>
      <c r="E35" s="69">
        <f t="shared" si="3"/>
        <v>0</v>
      </c>
      <c r="F35" s="69">
        <f t="shared" si="4"/>
        <v>0</v>
      </c>
      <c r="G35" s="69">
        <f t="shared" si="5"/>
        <v>0</v>
      </c>
      <c r="H35" s="69">
        <f t="shared" si="6"/>
        <v>0</v>
      </c>
    </row>
    <row r="36" spans="1:8">
      <c r="A36" s="66">
        <f t="shared" si="7"/>
        <v>15</v>
      </c>
      <c r="B36" s="70">
        <f t="shared" si="2"/>
        <v>44744</v>
      </c>
      <c r="C36" s="69">
        <f t="shared" si="0"/>
        <v>0</v>
      </c>
      <c r="D36" s="69">
        <f t="shared" si="1"/>
        <v>0</v>
      </c>
      <c r="E36" s="69">
        <f t="shared" si="3"/>
        <v>0</v>
      </c>
      <c r="F36" s="69">
        <f t="shared" si="4"/>
        <v>0</v>
      </c>
      <c r="G36" s="69">
        <f t="shared" si="5"/>
        <v>0</v>
      </c>
      <c r="H36" s="69">
        <f t="shared" si="6"/>
        <v>0</v>
      </c>
    </row>
    <row r="37" spans="1:8">
      <c r="A37" s="66">
        <f t="shared" si="7"/>
        <v>16</v>
      </c>
      <c r="B37" s="70">
        <f t="shared" si="2"/>
        <v>44775</v>
      </c>
      <c r="C37" s="69">
        <f t="shared" si="0"/>
        <v>0</v>
      </c>
      <c r="D37" s="69">
        <f t="shared" si="1"/>
        <v>0</v>
      </c>
      <c r="E37" s="69">
        <f t="shared" si="3"/>
        <v>0</v>
      </c>
      <c r="F37" s="69">
        <f t="shared" si="4"/>
        <v>0</v>
      </c>
      <c r="G37" s="69">
        <f t="shared" si="5"/>
        <v>0</v>
      </c>
      <c r="H37" s="69">
        <f t="shared" si="6"/>
        <v>0</v>
      </c>
    </row>
    <row r="38" spans="1:8">
      <c r="A38" s="66">
        <f t="shared" si="7"/>
        <v>17</v>
      </c>
      <c r="B38" s="70">
        <f t="shared" si="2"/>
        <v>44806</v>
      </c>
      <c r="C38" s="69">
        <f t="shared" si="0"/>
        <v>0</v>
      </c>
      <c r="D38" s="69">
        <f t="shared" si="1"/>
        <v>0</v>
      </c>
      <c r="E38" s="69">
        <f t="shared" si="3"/>
        <v>0</v>
      </c>
      <c r="F38" s="69">
        <f t="shared" si="4"/>
        <v>0</v>
      </c>
      <c r="G38" s="69">
        <f t="shared" si="5"/>
        <v>0</v>
      </c>
      <c r="H38" s="69">
        <f t="shared" si="6"/>
        <v>0</v>
      </c>
    </row>
    <row r="39" spans="1:8">
      <c r="A39" s="66">
        <f t="shared" si="7"/>
        <v>18</v>
      </c>
      <c r="B39" s="70">
        <f t="shared" si="2"/>
        <v>44836</v>
      </c>
      <c r="C39" s="69">
        <f t="shared" si="0"/>
        <v>0</v>
      </c>
      <c r="D39" s="69">
        <f t="shared" si="1"/>
        <v>0</v>
      </c>
      <c r="E39" s="69">
        <f t="shared" si="3"/>
        <v>0</v>
      </c>
      <c r="F39" s="69">
        <f t="shared" si="4"/>
        <v>0</v>
      </c>
      <c r="G39" s="69">
        <f t="shared" si="5"/>
        <v>0</v>
      </c>
      <c r="H39" s="69">
        <f t="shared" si="6"/>
        <v>0</v>
      </c>
    </row>
    <row r="40" spans="1:8">
      <c r="A40" s="66">
        <f t="shared" si="7"/>
        <v>19</v>
      </c>
      <c r="B40" s="70">
        <f t="shared" si="2"/>
        <v>44867</v>
      </c>
      <c r="C40" s="69">
        <f t="shared" si="0"/>
        <v>0</v>
      </c>
      <c r="D40" s="69">
        <f t="shared" si="1"/>
        <v>0</v>
      </c>
      <c r="E40" s="69">
        <f t="shared" si="3"/>
        <v>0</v>
      </c>
      <c r="F40" s="69">
        <f t="shared" si="4"/>
        <v>0</v>
      </c>
      <c r="G40" s="69">
        <f t="shared" si="5"/>
        <v>0</v>
      </c>
      <c r="H40" s="69">
        <f t="shared" si="6"/>
        <v>0</v>
      </c>
    </row>
    <row r="41" spans="1:8">
      <c r="A41" s="66">
        <f t="shared" si="7"/>
        <v>20</v>
      </c>
      <c r="B41" s="70">
        <f t="shared" si="2"/>
        <v>44897</v>
      </c>
      <c r="C41" s="69">
        <f t="shared" si="0"/>
        <v>0</v>
      </c>
      <c r="D41" s="69">
        <f t="shared" si="1"/>
        <v>0</v>
      </c>
      <c r="E41" s="69">
        <f t="shared" si="3"/>
        <v>0</v>
      </c>
      <c r="F41" s="69">
        <f t="shared" si="4"/>
        <v>0</v>
      </c>
      <c r="G41" s="69">
        <f t="shared" si="5"/>
        <v>0</v>
      </c>
      <c r="H41" s="69">
        <f t="shared" si="6"/>
        <v>0</v>
      </c>
    </row>
    <row r="42" spans="1:8">
      <c r="A42" s="66">
        <f t="shared" si="7"/>
        <v>21</v>
      </c>
      <c r="B42" s="70">
        <f t="shared" si="2"/>
        <v>44928</v>
      </c>
      <c r="C42" s="69">
        <f t="shared" si="0"/>
        <v>0</v>
      </c>
      <c r="D42" s="69">
        <f t="shared" si="1"/>
        <v>0</v>
      </c>
      <c r="E42" s="69">
        <f t="shared" si="3"/>
        <v>0</v>
      </c>
      <c r="F42" s="69">
        <f t="shared" si="4"/>
        <v>0</v>
      </c>
      <c r="G42" s="69">
        <f t="shared" si="5"/>
        <v>0</v>
      </c>
      <c r="H42" s="69">
        <f t="shared" si="6"/>
        <v>0</v>
      </c>
    </row>
    <row r="43" spans="1:8">
      <c r="A43" s="66">
        <f t="shared" si="7"/>
        <v>22</v>
      </c>
      <c r="B43" s="70">
        <f t="shared" si="2"/>
        <v>44959</v>
      </c>
      <c r="C43" s="69">
        <f t="shared" si="0"/>
        <v>0</v>
      </c>
      <c r="D43" s="69">
        <f t="shared" si="1"/>
        <v>0</v>
      </c>
      <c r="E43" s="69">
        <f t="shared" si="3"/>
        <v>0</v>
      </c>
      <c r="F43" s="69">
        <f t="shared" si="4"/>
        <v>0</v>
      </c>
      <c r="G43" s="69">
        <f t="shared" si="5"/>
        <v>0</v>
      </c>
      <c r="H43" s="69">
        <f t="shared" si="6"/>
        <v>0</v>
      </c>
    </row>
    <row r="44" spans="1:8">
      <c r="A44" s="66">
        <f t="shared" si="7"/>
        <v>23</v>
      </c>
      <c r="B44" s="70">
        <f t="shared" si="2"/>
        <v>44987</v>
      </c>
      <c r="C44" s="69">
        <f t="shared" si="0"/>
        <v>0</v>
      </c>
      <c r="D44" s="69">
        <f t="shared" si="1"/>
        <v>0</v>
      </c>
      <c r="E44" s="69">
        <f t="shared" si="3"/>
        <v>0</v>
      </c>
      <c r="F44" s="69">
        <f t="shared" si="4"/>
        <v>0</v>
      </c>
      <c r="G44" s="69">
        <f t="shared" si="5"/>
        <v>0</v>
      </c>
      <c r="H44" s="69">
        <f t="shared" si="6"/>
        <v>0</v>
      </c>
    </row>
    <row r="45" spans="1:8">
      <c r="A45" s="66">
        <f t="shared" si="7"/>
        <v>24</v>
      </c>
      <c r="B45" s="70">
        <f t="shared" si="2"/>
        <v>45018</v>
      </c>
      <c r="C45" s="69">
        <f t="shared" si="0"/>
        <v>0</v>
      </c>
      <c r="D45" s="69">
        <f t="shared" si="1"/>
        <v>0</v>
      </c>
      <c r="E45" s="69">
        <f t="shared" si="3"/>
        <v>0</v>
      </c>
      <c r="F45" s="69">
        <f t="shared" si="4"/>
        <v>0</v>
      </c>
      <c r="G45" s="69">
        <f t="shared" si="5"/>
        <v>0</v>
      </c>
      <c r="H45" s="69">
        <f t="shared" si="6"/>
        <v>0</v>
      </c>
    </row>
    <row r="46" spans="1:8">
      <c r="A46" s="66">
        <f t="shared" si="7"/>
        <v>25</v>
      </c>
      <c r="B46" s="70">
        <f t="shared" si="2"/>
        <v>45048</v>
      </c>
      <c r="C46" s="69">
        <f t="shared" si="0"/>
        <v>0</v>
      </c>
      <c r="D46" s="69">
        <f t="shared" si="1"/>
        <v>0</v>
      </c>
      <c r="E46" s="69">
        <f t="shared" si="3"/>
        <v>0</v>
      </c>
      <c r="F46" s="69">
        <f t="shared" si="4"/>
        <v>0</v>
      </c>
      <c r="G46" s="69">
        <f t="shared" si="5"/>
        <v>0</v>
      </c>
      <c r="H46" s="69">
        <f t="shared" si="6"/>
        <v>0</v>
      </c>
    </row>
    <row r="47" spans="1:8">
      <c r="A47" s="66">
        <f t="shared" si="7"/>
        <v>26</v>
      </c>
      <c r="B47" s="70">
        <f t="shared" si="2"/>
        <v>45079</v>
      </c>
      <c r="C47" s="69">
        <f t="shared" si="0"/>
        <v>0</v>
      </c>
      <c r="D47" s="69">
        <f t="shared" si="1"/>
        <v>0</v>
      </c>
      <c r="E47" s="69">
        <f t="shared" si="3"/>
        <v>0</v>
      </c>
      <c r="F47" s="69">
        <f t="shared" si="4"/>
        <v>0</v>
      </c>
      <c r="G47" s="69">
        <f t="shared" si="5"/>
        <v>0</v>
      </c>
      <c r="H47" s="69">
        <f t="shared" si="6"/>
        <v>0</v>
      </c>
    </row>
    <row r="48" spans="1:8">
      <c r="A48" s="66">
        <f t="shared" si="7"/>
        <v>27</v>
      </c>
      <c r="B48" s="70">
        <f t="shared" si="2"/>
        <v>45109</v>
      </c>
      <c r="C48" s="69">
        <f t="shared" si="0"/>
        <v>0</v>
      </c>
      <c r="D48" s="69">
        <f t="shared" si="1"/>
        <v>0</v>
      </c>
      <c r="E48" s="69">
        <f t="shared" si="3"/>
        <v>0</v>
      </c>
      <c r="F48" s="69">
        <f t="shared" si="4"/>
        <v>0</v>
      </c>
      <c r="G48" s="69">
        <f t="shared" si="5"/>
        <v>0</v>
      </c>
      <c r="H48" s="69">
        <f t="shared" si="6"/>
        <v>0</v>
      </c>
    </row>
    <row r="49" spans="1:8">
      <c r="A49" s="66">
        <f t="shared" si="7"/>
        <v>28</v>
      </c>
      <c r="B49" s="70">
        <f t="shared" si="2"/>
        <v>45140</v>
      </c>
      <c r="C49" s="69">
        <f t="shared" si="0"/>
        <v>0</v>
      </c>
      <c r="D49" s="69">
        <f t="shared" si="1"/>
        <v>0</v>
      </c>
      <c r="E49" s="69">
        <f t="shared" si="3"/>
        <v>0</v>
      </c>
      <c r="F49" s="69">
        <f t="shared" si="4"/>
        <v>0</v>
      </c>
      <c r="G49" s="69">
        <f t="shared" si="5"/>
        <v>0</v>
      </c>
      <c r="H49" s="69">
        <f t="shared" si="6"/>
        <v>0</v>
      </c>
    </row>
    <row r="50" spans="1:8">
      <c r="A50" s="66">
        <f t="shared" si="7"/>
        <v>29</v>
      </c>
      <c r="B50" s="70">
        <f t="shared" si="2"/>
        <v>45171</v>
      </c>
      <c r="C50" s="69">
        <f t="shared" si="0"/>
        <v>0</v>
      </c>
      <c r="D50" s="69">
        <f t="shared" si="1"/>
        <v>0</v>
      </c>
      <c r="E50" s="69">
        <f t="shared" si="3"/>
        <v>0</v>
      </c>
      <c r="F50" s="69">
        <f t="shared" si="4"/>
        <v>0</v>
      </c>
      <c r="G50" s="69">
        <f t="shared" si="5"/>
        <v>0</v>
      </c>
      <c r="H50" s="69">
        <f t="shared" si="6"/>
        <v>0</v>
      </c>
    </row>
    <row r="51" spans="1:8">
      <c r="A51" s="66">
        <f t="shared" si="7"/>
        <v>30</v>
      </c>
      <c r="B51" s="70">
        <f t="shared" si="2"/>
        <v>45201</v>
      </c>
      <c r="C51" s="69">
        <f t="shared" si="0"/>
        <v>0</v>
      </c>
      <c r="D51" s="69">
        <f t="shared" si="1"/>
        <v>0</v>
      </c>
      <c r="E51" s="69">
        <f t="shared" si="3"/>
        <v>0</v>
      </c>
      <c r="F51" s="69">
        <f t="shared" si="4"/>
        <v>0</v>
      </c>
      <c r="G51" s="69">
        <f t="shared" si="5"/>
        <v>0</v>
      </c>
      <c r="H51" s="69">
        <f t="shared" si="6"/>
        <v>0</v>
      </c>
    </row>
    <row r="52" spans="1:8">
      <c r="A52" s="66">
        <f t="shared" si="7"/>
        <v>31</v>
      </c>
      <c r="B52" s="70">
        <f t="shared" si="2"/>
        <v>45232</v>
      </c>
      <c r="C52" s="69">
        <f t="shared" si="0"/>
        <v>0</v>
      </c>
      <c r="D52" s="69">
        <f t="shared" si="1"/>
        <v>0</v>
      </c>
      <c r="E52" s="69">
        <f t="shared" si="3"/>
        <v>0</v>
      </c>
      <c r="F52" s="69">
        <f t="shared" si="4"/>
        <v>0</v>
      </c>
      <c r="G52" s="69">
        <f t="shared" si="5"/>
        <v>0</v>
      </c>
      <c r="H52" s="69">
        <f t="shared" si="6"/>
        <v>0</v>
      </c>
    </row>
    <row r="53" spans="1:8">
      <c r="A53" s="66">
        <f t="shared" si="7"/>
        <v>32</v>
      </c>
      <c r="B53" s="70">
        <f t="shared" si="2"/>
        <v>45262</v>
      </c>
      <c r="C53" s="69">
        <f t="shared" si="0"/>
        <v>0</v>
      </c>
      <c r="D53" s="69">
        <f t="shared" si="1"/>
        <v>0</v>
      </c>
      <c r="E53" s="69">
        <f t="shared" si="3"/>
        <v>0</v>
      </c>
      <c r="F53" s="69">
        <f t="shared" si="4"/>
        <v>0</v>
      </c>
      <c r="G53" s="69">
        <f t="shared" si="5"/>
        <v>0</v>
      </c>
      <c r="H53" s="69">
        <f t="shared" si="6"/>
        <v>0</v>
      </c>
    </row>
    <row r="54" spans="1:8">
      <c r="A54" s="66">
        <f t="shared" si="7"/>
        <v>33</v>
      </c>
      <c r="B54" s="70">
        <f t="shared" si="2"/>
        <v>45293</v>
      </c>
      <c r="C54" s="69">
        <f t="shared" si="0"/>
        <v>0</v>
      </c>
      <c r="D54" s="69">
        <f t="shared" si="1"/>
        <v>0</v>
      </c>
      <c r="E54" s="69">
        <f t="shared" si="3"/>
        <v>0</v>
      </c>
      <c r="F54" s="69">
        <f t="shared" si="4"/>
        <v>0</v>
      </c>
      <c r="G54" s="69">
        <f t="shared" si="5"/>
        <v>0</v>
      </c>
      <c r="H54" s="69">
        <f t="shared" si="6"/>
        <v>0</v>
      </c>
    </row>
    <row r="55" spans="1:8">
      <c r="A55" s="66">
        <f t="shared" si="7"/>
        <v>34</v>
      </c>
      <c r="B55" s="70">
        <f t="shared" si="2"/>
        <v>45324</v>
      </c>
      <c r="C55" s="69">
        <f t="shared" si="0"/>
        <v>0</v>
      </c>
      <c r="D55" s="69">
        <f t="shared" si="1"/>
        <v>0</v>
      </c>
      <c r="E55" s="69">
        <f t="shared" si="3"/>
        <v>0</v>
      </c>
      <c r="F55" s="69">
        <f t="shared" si="4"/>
        <v>0</v>
      </c>
      <c r="G55" s="69">
        <f t="shared" si="5"/>
        <v>0</v>
      </c>
      <c r="H55" s="69">
        <f t="shared" si="6"/>
        <v>0</v>
      </c>
    </row>
    <row r="56" spans="1:8">
      <c r="A56" s="66">
        <f t="shared" si="7"/>
        <v>35</v>
      </c>
      <c r="B56" s="70">
        <f t="shared" si="2"/>
        <v>45353</v>
      </c>
      <c r="C56" s="69">
        <f t="shared" si="0"/>
        <v>0</v>
      </c>
      <c r="D56" s="69">
        <f t="shared" si="1"/>
        <v>0</v>
      </c>
      <c r="E56" s="69">
        <f t="shared" si="3"/>
        <v>0</v>
      </c>
      <c r="F56" s="69">
        <f t="shared" si="4"/>
        <v>0</v>
      </c>
      <c r="G56" s="69">
        <f t="shared" si="5"/>
        <v>0</v>
      </c>
      <c r="H56" s="69">
        <f t="shared" si="6"/>
        <v>0</v>
      </c>
    </row>
    <row r="57" spans="1:8">
      <c r="A57" s="66">
        <f t="shared" si="7"/>
        <v>36</v>
      </c>
      <c r="B57" s="70">
        <f t="shared" si="2"/>
        <v>45384</v>
      </c>
      <c r="C57" s="69">
        <f t="shared" si="0"/>
        <v>0</v>
      </c>
      <c r="D57" s="69">
        <f t="shared" si="1"/>
        <v>0</v>
      </c>
      <c r="E57" s="69">
        <f t="shared" si="3"/>
        <v>0</v>
      </c>
      <c r="F57" s="69">
        <f t="shared" si="4"/>
        <v>0</v>
      </c>
      <c r="G57" s="69">
        <f t="shared" si="5"/>
        <v>0</v>
      </c>
      <c r="H57" s="69">
        <f t="shared" si="6"/>
        <v>0</v>
      </c>
    </row>
    <row r="58" spans="1:8">
      <c r="A58" s="66">
        <f t="shared" si="7"/>
        <v>37</v>
      </c>
      <c r="B58" s="70">
        <f t="shared" si="2"/>
        <v>45414</v>
      </c>
      <c r="C58" s="69">
        <f t="shared" si="0"/>
        <v>0</v>
      </c>
      <c r="D58" s="69">
        <f t="shared" si="1"/>
        <v>0</v>
      </c>
      <c r="E58" s="69">
        <f t="shared" si="3"/>
        <v>0</v>
      </c>
      <c r="F58" s="69">
        <f t="shared" si="4"/>
        <v>0</v>
      </c>
      <c r="G58" s="69">
        <f t="shared" si="5"/>
        <v>0</v>
      </c>
      <c r="H58" s="69">
        <f t="shared" si="6"/>
        <v>0</v>
      </c>
    </row>
    <row r="59" spans="1:8">
      <c r="A59" s="66">
        <f t="shared" si="7"/>
        <v>38</v>
      </c>
      <c r="B59" s="70">
        <f t="shared" si="2"/>
        <v>45445</v>
      </c>
      <c r="C59" s="69">
        <f t="shared" si="0"/>
        <v>0</v>
      </c>
      <c r="D59" s="69">
        <f t="shared" si="1"/>
        <v>0</v>
      </c>
      <c r="E59" s="69">
        <f t="shared" si="3"/>
        <v>0</v>
      </c>
      <c r="F59" s="69">
        <f t="shared" si="4"/>
        <v>0</v>
      </c>
      <c r="G59" s="69">
        <f t="shared" si="5"/>
        <v>0</v>
      </c>
      <c r="H59" s="69">
        <f t="shared" si="6"/>
        <v>0</v>
      </c>
    </row>
    <row r="60" spans="1:8">
      <c r="A60" s="66">
        <f t="shared" si="7"/>
        <v>39</v>
      </c>
      <c r="B60" s="70">
        <f t="shared" si="2"/>
        <v>45475</v>
      </c>
      <c r="C60" s="69">
        <f t="shared" si="0"/>
        <v>0</v>
      </c>
      <c r="D60" s="69">
        <f t="shared" si="1"/>
        <v>0</v>
      </c>
      <c r="E60" s="69">
        <f t="shared" si="3"/>
        <v>0</v>
      </c>
      <c r="F60" s="69">
        <f t="shared" si="4"/>
        <v>0</v>
      </c>
      <c r="G60" s="69">
        <f t="shared" si="5"/>
        <v>0</v>
      </c>
      <c r="H60" s="69">
        <f t="shared" si="6"/>
        <v>0</v>
      </c>
    </row>
    <row r="61" spans="1:8">
      <c r="A61" s="66">
        <f t="shared" si="7"/>
        <v>40</v>
      </c>
      <c r="B61" s="70">
        <f t="shared" si="2"/>
        <v>45506</v>
      </c>
      <c r="C61" s="69">
        <f t="shared" si="0"/>
        <v>0</v>
      </c>
      <c r="D61" s="69">
        <f t="shared" si="1"/>
        <v>0</v>
      </c>
      <c r="E61" s="69">
        <f t="shared" si="3"/>
        <v>0</v>
      </c>
      <c r="F61" s="69">
        <f t="shared" si="4"/>
        <v>0</v>
      </c>
      <c r="G61" s="69">
        <f t="shared" si="5"/>
        <v>0</v>
      </c>
      <c r="H61" s="69">
        <f t="shared" si="6"/>
        <v>0</v>
      </c>
    </row>
    <row r="62" spans="1:8">
      <c r="A62" s="66">
        <f t="shared" si="7"/>
        <v>41</v>
      </c>
      <c r="B62" s="70">
        <f t="shared" si="2"/>
        <v>45537</v>
      </c>
      <c r="C62" s="69">
        <f t="shared" si="0"/>
        <v>0</v>
      </c>
      <c r="D62" s="69">
        <f t="shared" si="1"/>
        <v>0</v>
      </c>
      <c r="E62" s="69">
        <f t="shared" si="3"/>
        <v>0</v>
      </c>
      <c r="F62" s="69">
        <f t="shared" si="4"/>
        <v>0</v>
      </c>
      <c r="G62" s="69">
        <f t="shared" si="5"/>
        <v>0</v>
      </c>
      <c r="H62" s="69">
        <f t="shared" si="6"/>
        <v>0</v>
      </c>
    </row>
    <row r="63" spans="1:8">
      <c r="A63" s="66">
        <f t="shared" si="7"/>
        <v>42</v>
      </c>
      <c r="B63" s="70">
        <f t="shared" si="2"/>
        <v>45567</v>
      </c>
      <c r="C63" s="69">
        <f t="shared" si="0"/>
        <v>0</v>
      </c>
      <c r="D63" s="69">
        <f t="shared" si="1"/>
        <v>0</v>
      </c>
      <c r="E63" s="69">
        <f t="shared" si="3"/>
        <v>0</v>
      </c>
      <c r="F63" s="69">
        <f t="shared" si="4"/>
        <v>0</v>
      </c>
      <c r="G63" s="69">
        <f t="shared" si="5"/>
        <v>0</v>
      </c>
      <c r="H63" s="69">
        <f t="shared" si="6"/>
        <v>0</v>
      </c>
    </row>
    <row r="64" spans="1:8">
      <c r="A64" s="66">
        <f t="shared" si="7"/>
        <v>43</v>
      </c>
      <c r="B64" s="70">
        <f t="shared" si="2"/>
        <v>45598</v>
      </c>
      <c r="C64" s="69">
        <f t="shared" si="0"/>
        <v>0</v>
      </c>
      <c r="D64" s="69">
        <f t="shared" si="1"/>
        <v>0</v>
      </c>
      <c r="E64" s="69">
        <f t="shared" si="3"/>
        <v>0</v>
      </c>
      <c r="F64" s="69">
        <f t="shared" si="4"/>
        <v>0</v>
      </c>
      <c r="G64" s="69">
        <f t="shared" si="5"/>
        <v>0</v>
      </c>
      <c r="H64" s="69">
        <f t="shared" si="6"/>
        <v>0</v>
      </c>
    </row>
    <row r="65" spans="1:8">
      <c r="A65" s="66">
        <f t="shared" si="7"/>
        <v>44</v>
      </c>
      <c r="B65" s="70">
        <f t="shared" si="2"/>
        <v>45628</v>
      </c>
      <c r="C65" s="69">
        <f t="shared" si="0"/>
        <v>0</v>
      </c>
      <c r="D65" s="69">
        <f t="shared" si="1"/>
        <v>0</v>
      </c>
      <c r="E65" s="69">
        <f t="shared" si="3"/>
        <v>0</v>
      </c>
      <c r="F65" s="69">
        <f t="shared" si="4"/>
        <v>0</v>
      </c>
      <c r="G65" s="69">
        <f t="shared" si="5"/>
        <v>0</v>
      </c>
      <c r="H65" s="69">
        <f t="shared" si="6"/>
        <v>0</v>
      </c>
    </row>
    <row r="66" spans="1:8">
      <c r="A66" s="66">
        <f t="shared" si="7"/>
        <v>45</v>
      </c>
      <c r="B66" s="70">
        <f t="shared" si="2"/>
        <v>45659</v>
      </c>
      <c r="C66" s="69">
        <f t="shared" si="0"/>
        <v>0</v>
      </c>
      <c r="D66" s="69">
        <f t="shared" si="1"/>
        <v>0</v>
      </c>
      <c r="E66" s="69">
        <f t="shared" si="3"/>
        <v>0</v>
      </c>
      <c r="F66" s="69">
        <f t="shared" si="4"/>
        <v>0</v>
      </c>
      <c r="G66" s="69">
        <f t="shared" si="5"/>
        <v>0</v>
      </c>
      <c r="H66" s="69">
        <f t="shared" si="6"/>
        <v>0</v>
      </c>
    </row>
    <row r="67" spans="1:8">
      <c r="A67" s="66">
        <f t="shared" si="7"/>
        <v>46</v>
      </c>
      <c r="B67" s="70">
        <f t="shared" si="2"/>
        <v>45690</v>
      </c>
      <c r="C67" s="69">
        <f t="shared" si="0"/>
        <v>0</v>
      </c>
      <c r="D67" s="69">
        <f t="shared" si="1"/>
        <v>0</v>
      </c>
      <c r="E67" s="69">
        <f t="shared" si="3"/>
        <v>0</v>
      </c>
      <c r="F67" s="69">
        <f t="shared" si="4"/>
        <v>0</v>
      </c>
      <c r="G67" s="69">
        <f t="shared" si="5"/>
        <v>0</v>
      </c>
      <c r="H67" s="69">
        <f t="shared" si="6"/>
        <v>0</v>
      </c>
    </row>
    <row r="68" spans="1:8">
      <c r="A68" s="66">
        <f t="shared" si="7"/>
        <v>47</v>
      </c>
      <c r="B68" s="70">
        <f t="shared" si="2"/>
        <v>45718</v>
      </c>
      <c r="C68" s="69">
        <f t="shared" si="0"/>
        <v>0</v>
      </c>
      <c r="D68" s="69">
        <f t="shared" si="1"/>
        <v>0</v>
      </c>
      <c r="E68" s="69">
        <f t="shared" si="3"/>
        <v>0</v>
      </c>
      <c r="F68" s="69">
        <f t="shared" si="4"/>
        <v>0</v>
      </c>
      <c r="G68" s="69">
        <f t="shared" si="5"/>
        <v>0</v>
      </c>
      <c r="H68" s="69">
        <f t="shared" si="6"/>
        <v>0</v>
      </c>
    </row>
    <row r="69" spans="1:8">
      <c r="A69" s="66">
        <f t="shared" si="7"/>
        <v>48</v>
      </c>
      <c r="B69" s="70">
        <f t="shared" si="2"/>
        <v>45749</v>
      </c>
      <c r="C69" s="69">
        <f t="shared" si="0"/>
        <v>0</v>
      </c>
      <c r="D69" s="69">
        <f t="shared" si="1"/>
        <v>0</v>
      </c>
      <c r="E69" s="69">
        <f t="shared" si="3"/>
        <v>0</v>
      </c>
      <c r="F69" s="69">
        <f t="shared" si="4"/>
        <v>0</v>
      </c>
      <c r="G69" s="69">
        <f t="shared" si="5"/>
        <v>0</v>
      </c>
      <c r="H69" s="69">
        <f t="shared" si="6"/>
        <v>0</v>
      </c>
    </row>
    <row r="70" spans="1:8">
      <c r="A70" s="66">
        <f t="shared" si="7"/>
        <v>49</v>
      </c>
      <c r="B70" s="70">
        <f t="shared" si="2"/>
        <v>45779</v>
      </c>
      <c r="C70" s="69">
        <f t="shared" si="0"/>
        <v>0</v>
      </c>
      <c r="D70" s="69">
        <f t="shared" si="1"/>
        <v>0</v>
      </c>
      <c r="E70" s="69">
        <f t="shared" si="3"/>
        <v>0</v>
      </c>
      <c r="F70" s="69">
        <f t="shared" si="4"/>
        <v>0</v>
      </c>
      <c r="G70" s="69">
        <f t="shared" si="5"/>
        <v>0</v>
      </c>
      <c r="H70" s="69">
        <f t="shared" si="6"/>
        <v>0</v>
      </c>
    </row>
    <row r="71" spans="1:8">
      <c r="A71" s="66">
        <f t="shared" si="7"/>
        <v>50</v>
      </c>
      <c r="B71" s="70">
        <f t="shared" si="2"/>
        <v>45810</v>
      </c>
      <c r="C71" s="69">
        <f t="shared" si="0"/>
        <v>0</v>
      </c>
      <c r="D71" s="69">
        <f t="shared" si="1"/>
        <v>0</v>
      </c>
      <c r="E71" s="69">
        <f t="shared" si="3"/>
        <v>0</v>
      </c>
      <c r="F71" s="69">
        <f t="shared" si="4"/>
        <v>0</v>
      </c>
      <c r="G71" s="69">
        <f t="shared" si="5"/>
        <v>0</v>
      </c>
      <c r="H71" s="69">
        <f t="shared" si="6"/>
        <v>0</v>
      </c>
    </row>
    <row r="72" spans="1:8">
      <c r="A72" s="66">
        <f t="shared" si="7"/>
        <v>51</v>
      </c>
      <c r="B72" s="70">
        <f t="shared" si="2"/>
        <v>45840</v>
      </c>
      <c r="C72" s="69">
        <f t="shared" si="0"/>
        <v>0</v>
      </c>
      <c r="D72" s="69">
        <f t="shared" si="1"/>
        <v>0</v>
      </c>
      <c r="E72" s="69">
        <f t="shared" si="3"/>
        <v>0</v>
      </c>
      <c r="F72" s="69">
        <f t="shared" si="4"/>
        <v>0</v>
      </c>
      <c r="G72" s="69">
        <f t="shared" si="5"/>
        <v>0</v>
      </c>
      <c r="H72" s="69">
        <f t="shared" si="6"/>
        <v>0</v>
      </c>
    </row>
    <row r="73" spans="1:8">
      <c r="A73" s="66">
        <f t="shared" si="7"/>
        <v>52</v>
      </c>
      <c r="B73" s="70">
        <f t="shared" si="2"/>
        <v>45871</v>
      </c>
      <c r="C73" s="69">
        <f t="shared" si="0"/>
        <v>0</v>
      </c>
      <c r="D73" s="69">
        <f t="shared" si="1"/>
        <v>0</v>
      </c>
      <c r="E73" s="69">
        <f t="shared" si="3"/>
        <v>0</v>
      </c>
      <c r="F73" s="69">
        <f t="shared" si="4"/>
        <v>0</v>
      </c>
      <c r="G73" s="69">
        <f t="shared" si="5"/>
        <v>0</v>
      </c>
      <c r="H73" s="69">
        <f t="shared" si="6"/>
        <v>0</v>
      </c>
    </row>
    <row r="74" spans="1:8">
      <c r="A74" s="66">
        <f t="shared" si="7"/>
        <v>53</v>
      </c>
      <c r="B74" s="70">
        <f t="shared" si="2"/>
        <v>45902</v>
      </c>
      <c r="C74" s="69">
        <f t="shared" si="0"/>
        <v>0</v>
      </c>
      <c r="D74" s="69">
        <f t="shared" si="1"/>
        <v>0</v>
      </c>
      <c r="E74" s="69">
        <f t="shared" si="3"/>
        <v>0</v>
      </c>
      <c r="F74" s="69">
        <f t="shared" si="4"/>
        <v>0</v>
      </c>
      <c r="G74" s="69">
        <f t="shared" si="5"/>
        <v>0</v>
      </c>
      <c r="H74" s="69">
        <f t="shared" si="6"/>
        <v>0</v>
      </c>
    </row>
    <row r="75" spans="1:8">
      <c r="A75" s="66">
        <f t="shared" si="7"/>
        <v>54</v>
      </c>
      <c r="B75" s="70">
        <f t="shared" si="2"/>
        <v>45932</v>
      </c>
      <c r="C75" s="69">
        <f t="shared" si="0"/>
        <v>0</v>
      </c>
      <c r="D75" s="69">
        <f t="shared" si="1"/>
        <v>0</v>
      </c>
      <c r="E75" s="69">
        <f t="shared" si="3"/>
        <v>0</v>
      </c>
      <c r="F75" s="69">
        <f t="shared" si="4"/>
        <v>0</v>
      </c>
      <c r="G75" s="69">
        <f t="shared" si="5"/>
        <v>0</v>
      </c>
      <c r="H75" s="69">
        <f t="shared" si="6"/>
        <v>0</v>
      </c>
    </row>
    <row r="76" spans="1:8">
      <c r="A76" s="66">
        <f t="shared" si="7"/>
        <v>55</v>
      </c>
      <c r="B76" s="70">
        <f t="shared" si="2"/>
        <v>45963</v>
      </c>
      <c r="C76" s="69">
        <f t="shared" si="0"/>
        <v>0</v>
      </c>
      <c r="D76" s="69">
        <f t="shared" si="1"/>
        <v>0</v>
      </c>
      <c r="E76" s="69">
        <f t="shared" si="3"/>
        <v>0</v>
      </c>
      <c r="F76" s="69">
        <f t="shared" si="4"/>
        <v>0</v>
      </c>
      <c r="G76" s="69">
        <f t="shared" si="5"/>
        <v>0</v>
      </c>
      <c r="H76" s="69">
        <f t="shared" si="6"/>
        <v>0</v>
      </c>
    </row>
    <row r="77" spans="1:8">
      <c r="A77" s="66">
        <f t="shared" si="7"/>
        <v>56</v>
      </c>
      <c r="B77" s="70">
        <f t="shared" si="2"/>
        <v>45993</v>
      </c>
      <c r="C77" s="69">
        <f t="shared" si="0"/>
        <v>0</v>
      </c>
      <c r="D77" s="69">
        <f t="shared" si="1"/>
        <v>0</v>
      </c>
      <c r="E77" s="69">
        <f t="shared" si="3"/>
        <v>0</v>
      </c>
      <c r="F77" s="69">
        <f t="shared" si="4"/>
        <v>0</v>
      </c>
      <c r="G77" s="69">
        <f t="shared" si="5"/>
        <v>0</v>
      </c>
      <c r="H77" s="69">
        <f t="shared" si="6"/>
        <v>0</v>
      </c>
    </row>
    <row r="78" spans="1:8">
      <c r="A78" s="66">
        <f t="shared" si="7"/>
        <v>57</v>
      </c>
      <c r="B78" s="70">
        <f t="shared" si="2"/>
        <v>46024</v>
      </c>
      <c r="C78" s="69">
        <f t="shared" si="0"/>
        <v>0</v>
      </c>
      <c r="D78" s="69">
        <f t="shared" si="1"/>
        <v>0</v>
      </c>
      <c r="E78" s="69">
        <f t="shared" si="3"/>
        <v>0</v>
      </c>
      <c r="F78" s="69">
        <f t="shared" si="4"/>
        <v>0</v>
      </c>
      <c r="G78" s="69">
        <f t="shared" si="5"/>
        <v>0</v>
      </c>
      <c r="H78" s="69">
        <f t="shared" si="6"/>
        <v>0</v>
      </c>
    </row>
    <row r="79" spans="1:8">
      <c r="A79" s="66">
        <f t="shared" si="7"/>
        <v>58</v>
      </c>
      <c r="B79" s="70">
        <f t="shared" si="2"/>
        <v>46055</v>
      </c>
      <c r="C79" s="69">
        <f t="shared" si="0"/>
        <v>0</v>
      </c>
      <c r="D79" s="69">
        <f t="shared" si="1"/>
        <v>0</v>
      </c>
      <c r="E79" s="69">
        <f t="shared" si="3"/>
        <v>0</v>
      </c>
      <c r="F79" s="69">
        <f t="shared" si="4"/>
        <v>0</v>
      </c>
      <c r="G79" s="69">
        <f t="shared" si="5"/>
        <v>0</v>
      </c>
      <c r="H79" s="69">
        <f t="shared" si="6"/>
        <v>0</v>
      </c>
    </row>
    <row r="80" spans="1:8">
      <c r="A80" s="66">
        <f t="shared" si="7"/>
        <v>59</v>
      </c>
      <c r="B80" s="70">
        <f t="shared" si="2"/>
        <v>46083</v>
      </c>
      <c r="C80" s="69">
        <f t="shared" si="0"/>
        <v>0</v>
      </c>
      <c r="D80" s="69">
        <f t="shared" si="1"/>
        <v>0</v>
      </c>
      <c r="E80" s="69">
        <f t="shared" si="3"/>
        <v>0</v>
      </c>
      <c r="F80" s="69">
        <f t="shared" si="4"/>
        <v>0</v>
      </c>
      <c r="G80" s="69">
        <f t="shared" si="5"/>
        <v>0</v>
      </c>
      <c r="H80" s="69">
        <f t="shared" si="6"/>
        <v>0</v>
      </c>
    </row>
    <row r="81" spans="1:8">
      <c r="A81" s="66">
        <f t="shared" si="7"/>
        <v>60</v>
      </c>
      <c r="B81" s="70">
        <f t="shared" si="2"/>
        <v>46114</v>
      </c>
      <c r="C81" s="69">
        <f t="shared" si="0"/>
        <v>0</v>
      </c>
      <c r="D81" s="69">
        <f t="shared" si="1"/>
        <v>0</v>
      </c>
      <c r="E81" s="69">
        <f t="shared" si="3"/>
        <v>0</v>
      </c>
      <c r="F81" s="69">
        <f t="shared" si="4"/>
        <v>0</v>
      </c>
      <c r="G81" s="69">
        <f t="shared" si="5"/>
        <v>0</v>
      </c>
      <c r="H81" s="69">
        <f t="shared" si="6"/>
        <v>0</v>
      </c>
    </row>
    <row r="82" spans="1:8">
      <c r="A82" s="66" t="str">
        <f t="shared" si="7"/>
        <v/>
      </c>
      <c r="B82" s="70" t="str">
        <f t="shared" si="2"/>
        <v/>
      </c>
      <c r="C82" s="69" t="str">
        <f t="shared" si="0"/>
        <v/>
      </c>
      <c r="D82" s="69" t="str">
        <f t="shared" si="1"/>
        <v/>
      </c>
      <c r="E82" s="69" t="str">
        <f t="shared" si="3"/>
        <v/>
      </c>
      <c r="F82" s="69" t="str">
        <f t="shared" si="4"/>
        <v/>
      </c>
      <c r="G82" s="69" t="str">
        <f t="shared" si="5"/>
        <v/>
      </c>
      <c r="H82" s="69" t="str">
        <f t="shared" si="6"/>
        <v/>
      </c>
    </row>
    <row r="83" spans="1:8">
      <c r="A83" s="66" t="str">
        <f t="shared" si="7"/>
        <v/>
      </c>
      <c r="B83" s="70" t="str">
        <f t="shared" si="2"/>
        <v/>
      </c>
      <c r="C83" s="69" t="str">
        <f t="shared" si="0"/>
        <v/>
      </c>
      <c r="D83" s="69" t="str">
        <f t="shared" si="1"/>
        <v/>
      </c>
      <c r="E83" s="69" t="str">
        <f t="shared" si="3"/>
        <v/>
      </c>
      <c r="F83" s="69" t="str">
        <f t="shared" si="4"/>
        <v/>
      </c>
      <c r="G83" s="69" t="str">
        <f t="shared" si="5"/>
        <v/>
      </c>
      <c r="H83" s="69" t="str">
        <f t="shared" si="6"/>
        <v/>
      </c>
    </row>
    <row r="84" spans="1:8">
      <c r="A84" s="66" t="str">
        <f t="shared" si="7"/>
        <v/>
      </c>
      <c r="B84" s="70" t="str">
        <f t="shared" si="2"/>
        <v/>
      </c>
      <c r="C84" s="69" t="str">
        <f t="shared" si="0"/>
        <v/>
      </c>
      <c r="D84" s="69" t="str">
        <f t="shared" si="1"/>
        <v/>
      </c>
      <c r="E84" s="69" t="str">
        <f t="shared" si="3"/>
        <v/>
      </c>
      <c r="F84" s="69" t="str">
        <f t="shared" si="4"/>
        <v/>
      </c>
      <c r="G84" s="69" t="str">
        <f t="shared" si="5"/>
        <v/>
      </c>
      <c r="H84" s="69" t="str">
        <f t="shared" si="6"/>
        <v/>
      </c>
    </row>
    <row r="85" spans="1:8">
      <c r="A85" s="66" t="str">
        <f t="shared" si="7"/>
        <v/>
      </c>
      <c r="B85" s="70" t="str">
        <f t="shared" si="2"/>
        <v/>
      </c>
      <c r="C85" s="69" t="str">
        <f t="shared" si="0"/>
        <v/>
      </c>
      <c r="D85" s="69" t="str">
        <f t="shared" si="1"/>
        <v/>
      </c>
      <c r="E85" s="69" t="str">
        <f t="shared" si="3"/>
        <v/>
      </c>
      <c r="F85" s="69" t="str">
        <f t="shared" si="4"/>
        <v/>
      </c>
      <c r="G85" s="69" t="str">
        <f t="shared" si="5"/>
        <v/>
      </c>
      <c r="H85" s="69" t="str">
        <f t="shared" si="6"/>
        <v/>
      </c>
    </row>
    <row r="86" spans="1:8">
      <c r="A86" s="66" t="str">
        <f t="shared" si="7"/>
        <v/>
      </c>
      <c r="B86" s="70" t="str">
        <f t="shared" si="2"/>
        <v/>
      </c>
      <c r="C86" s="69" t="str">
        <f t="shared" si="0"/>
        <v/>
      </c>
      <c r="D86" s="69" t="str">
        <f t="shared" si="1"/>
        <v/>
      </c>
      <c r="E86" s="69" t="str">
        <f t="shared" si="3"/>
        <v/>
      </c>
      <c r="F86" s="69" t="str">
        <f t="shared" si="4"/>
        <v/>
      </c>
      <c r="G86" s="69" t="str">
        <f t="shared" si="5"/>
        <v/>
      </c>
      <c r="H86" s="69" t="str">
        <f t="shared" si="6"/>
        <v/>
      </c>
    </row>
    <row r="87" spans="1:8">
      <c r="A87" s="66" t="str">
        <f t="shared" si="7"/>
        <v/>
      </c>
      <c r="B87" s="70" t="str">
        <f t="shared" si="2"/>
        <v/>
      </c>
      <c r="C87" s="69" t="str">
        <f t="shared" ref="C87:C150" si="8">IF(A87&lt;$D$5, $H$5,IF(A87=$D$5,F86+D87,""))</f>
        <v/>
      </c>
      <c r="D87" s="69" t="str">
        <f t="shared" ref="D87:D150" si="9">IF(A87="","",ROUNDDOWN(F86*$H$4,2))</f>
        <v/>
      </c>
      <c r="E87" s="69" t="str">
        <f t="shared" si="3"/>
        <v/>
      </c>
      <c r="F87" s="69" t="str">
        <f t="shared" si="4"/>
        <v/>
      </c>
      <c r="G87" s="69" t="str">
        <f t="shared" si="5"/>
        <v/>
      </c>
      <c r="H87" s="69" t="str">
        <f t="shared" si="6"/>
        <v/>
      </c>
    </row>
    <row r="88" spans="1:8">
      <c r="A88" s="66" t="str">
        <f t="shared" si="7"/>
        <v/>
      </c>
      <c r="B88" s="70" t="str">
        <f t="shared" ref="B88:B151" si="10">IF(A88="","",DATE(YEAR(B87),MONTH(B87)+1,DAY(B87)))</f>
        <v/>
      </c>
      <c r="C88" s="69" t="str">
        <f t="shared" si="8"/>
        <v/>
      </c>
      <c r="D88" s="69" t="str">
        <f t="shared" si="9"/>
        <v/>
      </c>
      <c r="E88" s="69" t="str">
        <f t="shared" ref="E88:E151" si="11">IF(A88="","",C88-D88)</f>
        <v/>
      </c>
      <c r="F88" s="69" t="str">
        <f t="shared" ref="F88:F151" si="12">IF(A88="","",F87-E88)</f>
        <v/>
      </c>
      <c r="G88" s="69" t="str">
        <f t="shared" ref="G88:G151" si="13">IF(A88="","",D88+G87)</f>
        <v/>
      </c>
      <c r="H88" s="69" t="str">
        <f t="shared" ref="H88:H151" si="14">IF(A88="","",E88+H87)</f>
        <v/>
      </c>
    </row>
    <row r="89" spans="1:8">
      <c r="A89" s="66" t="str">
        <f t="shared" ref="A89:A152" si="15">IF(A88&gt;=$D$5,"",A88+1)</f>
        <v/>
      </c>
      <c r="B89" s="70" t="str">
        <f t="shared" si="10"/>
        <v/>
      </c>
      <c r="C89" s="69" t="str">
        <f t="shared" si="8"/>
        <v/>
      </c>
      <c r="D89" s="69" t="str">
        <f t="shared" si="9"/>
        <v/>
      </c>
      <c r="E89" s="69" t="str">
        <f t="shared" si="11"/>
        <v/>
      </c>
      <c r="F89" s="69" t="str">
        <f t="shared" si="12"/>
        <v/>
      </c>
      <c r="G89" s="69" t="str">
        <f t="shared" si="13"/>
        <v/>
      </c>
      <c r="H89" s="69" t="str">
        <f t="shared" si="14"/>
        <v/>
      </c>
    </row>
    <row r="90" spans="1:8">
      <c r="A90" s="66" t="str">
        <f t="shared" si="15"/>
        <v/>
      </c>
      <c r="B90" s="70" t="str">
        <f t="shared" si="10"/>
        <v/>
      </c>
      <c r="C90" s="69" t="str">
        <f t="shared" si="8"/>
        <v/>
      </c>
      <c r="D90" s="69" t="str">
        <f t="shared" si="9"/>
        <v/>
      </c>
      <c r="E90" s="69" t="str">
        <f t="shared" si="11"/>
        <v/>
      </c>
      <c r="F90" s="69" t="str">
        <f t="shared" si="12"/>
        <v/>
      </c>
      <c r="G90" s="69" t="str">
        <f t="shared" si="13"/>
        <v/>
      </c>
      <c r="H90" s="69" t="str">
        <f t="shared" si="14"/>
        <v/>
      </c>
    </row>
    <row r="91" spans="1:8">
      <c r="A91" s="66" t="str">
        <f t="shared" si="15"/>
        <v/>
      </c>
      <c r="B91" s="70" t="str">
        <f t="shared" si="10"/>
        <v/>
      </c>
      <c r="C91" s="69" t="str">
        <f t="shared" si="8"/>
        <v/>
      </c>
      <c r="D91" s="69" t="str">
        <f t="shared" si="9"/>
        <v/>
      </c>
      <c r="E91" s="69" t="str">
        <f t="shared" si="11"/>
        <v/>
      </c>
      <c r="F91" s="69" t="str">
        <f t="shared" si="12"/>
        <v/>
      </c>
      <c r="G91" s="69" t="str">
        <f t="shared" si="13"/>
        <v/>
      </c>
      <c r="H91" s="69" t="str">
        <f t="shared" si="14"/>
        <v/>
      </c>
    </row>
    <row r="92" spans="1:8">
      <c r="A92" s="66" t="str">
        <f t="shared" si="15"/>
        <v/>
      </c>
      <c r="B92" s="70" t="str">
        <f t="shared" si="10"/>
        <v/>
      </c>
      <c r="C92" s="69" t="str">
        <f t="shared" si="8"/>
        <v/>
      </c>
      <c r="D92" s="69" t="str">
        <f t="shared" si="9"/>
        <v/>
      </c>
      <c r="E92" s="69" t="str">
        <f t="shared" si="11"/>
        <v/>
      </c>
      <c r="F92" s="69" t="str">
        <f t="shared" si="12"/>
        <v/>
      </c>
      <c r="G92" s="69" t="str">
        <f t="shared" si="13"/>
        <v/>
      </c>
      <c r="H92" s="69" t="str">
        <f t="shared" si="14"/>
        <v/>
      </c>
    </row>
    <row r="93" spans="1:8">
      <c r="A93" s="66" t="str">
        <f t="shared" si="15"/>
        <v/>
      </c>
      <c r="B93" s="70" t="str">
        <f t="shared" si="10"/>
        <v/>
      </c>
      <c r="C93" s="69" t="str">
        <f t="shared" si="8"/>
        <v/>
      </c>
      <c r="D93" s="69" t="str">
        <f t="shared" si="9"/>
        <v/>
      </c>
      <c r="E93" s="69" t="str">
        <f t="shared" si="11"/>
        <v/>
      </c>
      <c r="F93" s="69" t="str">
        <f t="shared" si="12"/>
        <v/>
      </c>
      <c r="G93" s="69" t="str">
        <f t="shared" si="13"/>
        <v/>
      </c>
      <c r="H93" s="69" t="str">
        <f t="shared" si="14"/>
        <v/>
      </c>
    </row>
    <row r="94" spans="1:8">
      <c r="A94" s="66" t="str">
        <f t="shared" si="15"/>
        <v/>
      </c>
      <c r="B94" s="70" t="str">
        <f t="shared" si="10"/>
        <v/>
      </c>
      <c r="C94" s="69" t="str">
        <f t="shared" si="8"/>
        <v/>
      </c>
      <c r="D94" s="69" t="str">
        <f t="shared" si="9"/>
        <v/>
      </c>
      <c r="E94" s="69" t="str">
        <f t="shared" si="11"/>
        <v/>
      </c>
      <c r="F94" s="69" t="str">
        <f t="shared" si="12"/>
        <v/>
      </c>
      <c r="G94" s="69" t="str">
        <f t="shared" si="13"/>
        <v/>
      </c>
      <c r="H94" s="69" t="str">
        <f t="shared" si="14"/>
        <v/>
      </c>
    </row>
    <row r="95" spans="1:8">
      <c r="A95" s="66" t="str">
        <f t="shared" si="15"/>
        <v/>
      </c>
      <c r="B95" s="70" t="str">
        <f t="shared" si="10"/>
        <v/>
      </c>
      <c r="C95" s="69" t="str">
        <f t="shared" si="8"/>
        <v/>
      </c>
      <c r="D95" s="69" t="str">
        <f t="shared" si="9"/>
        <v/>
      </c>
      <c r="E95" s="69" t="str">
        <f t="shared" si="11"/>
        <v/>
      </c>
      <c r="F95" s="69" t="str">
        <f t="shared" si="12"/>
        <v/>
      </c>
      <c r="G95" s="69" t="str">
        <f t="shared" si="13"/>
        <v/>
      </c>
      <c r="H95" s="69" t="str">
        <f t="shared" si="14"/>
        <v/>
      </c>
    </row>
    <row r="96" spans="1:8">
      <c r="A96" s="66" t="str">
        <f t="shared" si="15"/>
        <v/>
      </c>
      <c r="B96" s="70" t="str">
        <f t="shared" si="10"/>
        <v/>
      </c>
      <c r="C96" s="69" t="str">
        <f t="shared" si="8"/>
        <v/>
      </c>
      <c r="D96" s="69" t="str">
        <f t="shared" si="9"/>
        <v/>
      </c>
      <c r="E96" s="69" t="str">
        <f t="shared" si="11"/>
        <v/>
      </c>
      <c r="F96" s="69" t="str">
        <f t="shared" si="12"/>
        <v/>
      </c>
      <c r="G96" s="69" t="str">
        <f t="shared" si="13"/>
        <v/>
      </c>
      <c r="H96" s="69" t="str">
        <f t="shared" si="14"/>
        <v/>
      </c>
    </row>
    <row r="97" spans="1:8">
      <c r="A97" s="66" t="str">
        <f t="shared" si="15"/>
        <v/>
      </c>
      <c r="B97" s="70" t="str">
        <f t="shared" si="10"/>
        <v/>
      </c>
      <c r="C97" s="69" t="str">
        <f t="shared" si="8"/>
        <v/>
      </c>
      <c r="D97" s="69" t="str">
        <f t="shared" si="9"/>
        <v/>
      </c>
      <c r="E97" s="69" t="str">
        <f t="shared" si="11"/>
        <v/>
      </c>
      <c r="F97" s="69" t="str">
        <f t="shared" si="12"/>
        <v/>
      </c>
      <c r="G97" s="69" t="str">
        <f t="shared" si="13"/>
        <v/>
      </c>
      <c r="H97" s="69" t="str">
        <f t="shared" si="14"/>
        <v/>
      </c>
    </row>
    <row r="98" spans="1:8">
      <c r="A98" s="66" t="str">
        <f t="shared" si="15"/>
        <v/>
      </c>
      <c r="B98" s="70" t="str">
        <f t="shared" si="10"/>
        <v/>
      </c>
      <c r="C98" s="69" t="str">
        <f t="shared" si="8"/>
        <v/>
      </c>
      <c r="D98" s="69" t="str">
        <f t="shared" si="9"/>
        <v/>
      </c>
      <c r="E98" s="69" t="str">
        <f t="shared" si="11"/>
        <v/>
      </c>
      <c r="F98" s="69" t="str">
        <f t="shared" si="12"/>
        <v/>
      </c>
      <c r="G98" s="69" t="str">
        <f t="shared" si="13"/>
        <v/>
      </c>
      <c r="H98" s="69" t="str">
        <f t="shared" si="14"/>
        <v/>
      </c>
    </row>
    <row r="99" spans="1:8">
      <c r="A99" s="66" t="str">
        <f t="shared" si="15"/>
        <v/>
      </c>
      <c r="B99" s="70" t="str">
        <f t="shared" si="10"/>
        <v/>
      </c>
      <c r="C99" s="69" t="str">
        <f t="shared" si="8"/>
        <v/>
      </c>
      <c r="D99" s="69" t="str">
        <f t="shared" si="9"/>
        <v/>
      </c>
      <c r="E99" s="69" t="str">
        <f t="shared" si="11"/>
        <v/>
      </c>
      <c r="F99" s="69" t="str">
        <f t="shared" si="12"/>
        <v/>
      </c>
      <c r="G99" s="69" t="str">
        <f t="shared" si="13"/>
        <v/>
      </c>
      <c r="H99" s="69" t="str">
        <f t="shared" si="14"/>
        <v/>
      </c>
    </row>
    <row r="100" spans="1:8">
      <c r="A100" s="66" t="str">
        <f t="shared" si="15"/>
        <v/>
      </c>
      <c r="B100" s="70" t="str">
        <f t="shared" si="10"/>
        <v/>
      </c>
      <c r="C100" s="69" t="str">
        <f t="shared" si="8"/>
        <v/>
      </c>
      <c r="D100" s="69" t="str">
        <f t="shared" si="9"/>
        <v/>
      </c>
      <c r="E100" s="69" t="str">
        <f t="shared" si="11"/>
        <v/>
      </c>
      <c r="F100" s="69" t="str">
        <f t="shared" si="12"/>
        <v/>
      </c>
      <c r="G100" s="69" t="str">
        <f t="shared" si="13"/>
        <v/>
      </c>
      <c r="H100" s="69" t="str">
        <f t="shared" si="14"/>
        <v/>
      </c>
    </row>
    <row r="101" spans="1:8">
      <c r="A101" s="66" t="str">
        <f t="shared" si="15"/>
        <v/>
      </c>
      <c r="B101" s="70" t="str">
        <f t="shared" si="10"/>
        <v/>
      </c>
      <c r="C101" s="69" t="str">
        <f t="shared" si="8"/>
        <v/>
      </c>
      <c r="D101" s="69" t="str">
        <f t="shared" si="9"/>
        <v/>
      </c>
      <c r="E101" s="69" t="str">
        <f t="shared" si="11"/>
        <v/>
      </c>
      <c r="F101" s="69" t="str">
        <f t="shared" si="12"/>
        <v/>
      </c>
      <c r="G101" s="69" t="str">
        <f t="shared" si="13"/>
        <v/>
      </c>
      <c r="H101" s="69" t="str">
        <f t="shared" si="14"/>
        <v/>
      </c>
    </row>
    <row r="102" spans="1:8">
      <c r="A102" s="66" t="str">
        <f t="shared" si="15"/>
        <v/>
      </c>
      <c r="B102" s="70" t="str">
        <f t="shared" si="10"/>
        <v/>
      </c>
      <c r="C102" s="69" t="str">
        <f t="shared" si="8"/>
        <v/>
      </c>
      <c r="D102" s="69" t="str">
        <f t="shared" si="9"/>
        <v/>
      </c>
      <c r="E102" s="69" t="str">
        <f t="shared" si="11"/>
        <v/>
      </c>
      <c r="F102" s="69" t="str">
        <f t="shared" si="12"/>
        <v/>
      </c>
      <c r="G102" s="69" t="str">
        <f t="shared" si="13"/>
        <v/>
      </c>
      <c r="H102" s="69" t="str">
        <f t="shared" si="14"/>
        <v/>
      </c>
    </row>
    <row r="103" spans="1:8">
      <c r="A103" s="66" t="str">
        <f t="shared" si="15"/>
        <v/>
      </c>
      <c r="B103" s="70" t="str">
        <f t="shared" si="10"/>
        <v/>
      </c>
      <c r="C103" s="69" t="str">
        <f t="shared" si="8"/>
        <v/>
      </c>
      <c r="D103" s="69" t="str">
        <f t="shared" si="9"/>
        <v/>
      </c>
      <c r="E103" s="69" t="str">
        <f t="shared" si="11"/>
        <v/>
      </c>
      <c r="F103" s="69" t="str">
        <f t="shared" si="12"/>
        <v/>
      </c>
      <c r="G103" s="69" t="str">
        <f t="shared" si="13"/>
        <v/>
      </c>
      <c r="H103" s="69" t="str">
        <f t="shared" si="14"/>
        <v/>
      </c>
    </row>
    <row r="104" spans="1:8">
      <c r="A104" s="66" t="str">
        <f t="shared" si="15"/>
        <v/>
      </c>
      <c r="B104" s="70" t="str">
        <f t="shared" si="10"/>
        <v/>
      </c>
      <c r="C104" s="69" t="str">
        <f t="shared" si="8"/>
        <v/>
      </c>
      <c r="D104" s="69" t="str">
        <f t="shared" si="9"/>
        <v/>
      </c>
      <c r="E104" s="69" t="str">
        <f t="shared" si="11"/>
        <v/>
      </c>
      <c r="F104" s="69" t="str">
        <f t="shared" si="12"/>
        <v/>
      </c>
      <c r="G104" s="69" t="str">
        <f t="shared" si="13"/>
        <v/>
      </c>
      <c r="H104" s="69" t="str">
        <f t="shared" si="14"/>
        <v/>
      </c>
    </row>
    <row r="105" spans="1:8">
      <c r="A105" s="66" t="str">
        <f t="shared" si="15"/>
        <v/>
      </c>
      <c r="B105" s="70" t="str">
        <f t="shared" si="10"/>
        <v/>
      </c>
      <c r="C105" s="69" t="str">
        <f t="shared" si="8"/>
        <v/>
      </c>
      <c r="D105" s="69" t="str">
        <f t="shared" si="9"/>
        <v/>
      </c>
      <c r="E105" s="69" t="str">
        <f t="shared" si="11"/>
        <v/>
      </c>
      <c r="F105" s="69" t="str">
        <f t="shared" si="12"/>
        <v/>
      </c>
      <c r="G105" s="69" t="str">
        <f t="shared" si="13"/>
        <v/>
      </c>
      <c r="H105" s="69" t="str">
        <f t="shared" si="14"/>
        <v/>
      </c>
    </row>
    <row r="106" spans="1:8">
      <c r="A106" s="66" t="str">
        <f t="shared" si="15"/>
        <v/>
      </c>
      <c r="B106" s="70" t="str">
        <f t="shared" si="10"/>
        <v/>
      </c>
      <c r="C106" s="69" t="str">
        <f t="shared" si="8"/>
        <v/>
      </c>
      <c r="D106" s="69" t="str">
        <f t="shared" si="9"/>
        <v/>
      </c>
      <c r="E106" s="69" t="str">
        <f t="shared" si="11"/>
        <v/>
      </c>
      <c r="F106" s="69" t="str">
        <f t="shared" si="12"/>
        <v/>
      </c>
      <c r="G106" s="69" t="str">
        <f t="shared" si="13"/>
        <v/>
      </c>
      <c r="H106" s="69" t="str">
        <f t="shared" si="14"/>
        <v/>
      </c>
    </row>
    <row r="107" spans="1:8">
      <c r="A107" s="66" t="str">
        <f t="shared" si="15"/>
        <v/>
      </c>
      <c r="B107" s="70" t="str">
        <f t="shared" si="10"/>
        <v/>
      </c>
      <c r="C107" s="69" t="str">
        <f t="shared" si="8"/>
        <v/>
      </c>
      <c r="D107" s="69" t="str">
        <f t="shared" si="9"/>
        <v/>
      </c>
      <c r="E107" s="69" t="str">
        <f t="shared" si="11"/>
        <v/>
      </c>
      <c r="F107" s="69" t="str">
        <f t="shared" si="12"/>
        <v/>
      </c>
      <c r="G107" s="69" t="str">
        <f t="shared" si="13"/>
        <v/>
      </c>
      <c r="H107" s="69" t="str">
        <f t="shared" si="14"/>
        <v/>
      </c>
    </row>
    <row r="108" spans="1:8">
      <c r="A108" s="66" t="str">
        <f t="shared" si="15"/>
        <v/>
      </c>
      <c r="B108" s="70" t="str">
        <f t="shared" si="10"/>
        <v/>
      </c>
      <c r="C108" s="69" t="str">
        <f t="shared" si="8"/>
        <v/>
      </c>
      <c r="D108" s="69" t="str">
        <f t="shared" si="9"/>
        <v/>
      </c>
      <c r="E108" s="69" t="str">
        <f t="shared" si="11"/>
        <v/>
      </c>
      <c r="F108" s="69" t="str">
        <f t="shared" si="12"/>
        <v/>
      </c>
      <c r="G108" s="69" t="str">
        <f t="shared" si="13"/>
        <v/>
      </c>
      <c r="H108" s="69" t="str">
        <f t="shared" si="14"/>
        <v/>
      </c>
    </row>
    <row r="109" spans="1:8">
      <c r="A109" s="66" t="str">
        <f t="shared" si="15"/>
        <v/>
      </c>
      <c r="B109" s="70" t="str">
        <f t="shared" si="10"/>
        <v/>
      </c>
      <c r="C109" s="69" t="str">
        <f t="shared" si="8"/>
        <v/>
      </c>
      <c r="D109" s="69" t="str">
        <f t="shared" si="9"/>
        <v/>
      </c>
      <c r="E109" s="69" t="str">
        <f t="shared" si="11"/>
        <v/>
      </c>
      <c r="F109" s="69" t="str">
        <f t="shared" si="12"/>
        <v/>
      </c>
      <c r="G109" s="69" t="str">
        <f t="shared" si="13"/>
        <v/>
      </c>
      <c r="H109" s="69" t="str">
        <f t="shared" si="14"/>
        <v/>
      </c>
    </row>
    <row r="110" spans="1:8">
      <c r="A110" s="66" t="str">
        <f t="shared" si="15"/>
        <v/>
      </c>
      <c r="B110" s="70" t="str">
        <f t="shared" si="10"/>
        <v/>
      </c>
      <c r="C110" s="69" t="str">
        <f t="shared" si="8"/>
        <v/>
      </c>
      <c r="D110" s="69" t="str">
        <f t="shared" si="9"/>
        <v/>
      </c>
      <c r="E110" s="69" t="str">
        <f t="shared" si="11"/>
        <v/>
      </c>
      <c r="F110" s="69" t="str">
        <f t="shared" si="12"/>
        <v/>
      </c>
      <c r="G110" s="69" t="str">
        <f t="shared" si="13"/>
        <v/>
      </c>
      <c r="H110" s="69" t="str">
        <f t="shared" si="14"/>
        <v/>
      </c>
    </row>
    <row r="111" spans="1:8">
      <c r="A111" s="66" t="str">
        <f t="shared" si="15"/>
        <v/>
      </c>
      <c r="B111" s="70" t="str">
        <f t="shared" si="10"/>
        <v/>
      </c>
      <c r="C111" s="69" t="str">
        <f t="shared" si="8"/>
        <v/>
      </c>
      <c r="D111" s="69" t="str">
        <f t="shared" si="9"/>
        <v/>
      </c>
      <c r="E111" s="69" t="str">
        <f t="shared" si="11"/>
        <v/>
      </c>
      <c r="F111" s="69" t="str">
        <f t="shared" si="12"/>
        <v/>
      </c>
      <c r="G111" s="69" t="str">
        <f t="shared" si="13"/>
        <v/>
      </c>
      <c r="H111" s="69" t="str">
        <f t="shared" si="14"/>
        <v/>
      </c>
    </row>
    <row r="112" spans="1:8">
      <c r="A112" s="66" t="str">
        <f t="shared" si="15"/>
        <v/>
      </c>
      <c r="B112" s="70" t="str">
        <f t="shared" si="10"/>
        <v/>
      </c>
      <c r="C112" s="69" t="str">
        <f t="shared" si="8"/>
        <v/>
      </c>
      <c r="D112" s="69" t="str">
        <f t="shared" si="9"/>
        <v/>
      </c>
      <c r="E112" s="69" t="str">
        <f t="shared" si="11"/>
        <v/>
      </c>
      <c r="F112" s="69" t="str">
        <f t="shared" si="12"/>
        <v/>
      </c>
      <c r="G112" s="69" t="str">
        <f t="shared" si="13"/>
        <v/>
      </c>
      <c r="H112" s="69" t="str">
        <f t="shared" si="14"/>
        <v/>
      </c>
    </row>
    <row r="113" spans="1:8">
      <c r="A113" s="66" t="str">
        <f t="shared" si="15"/>
        <v/>
      </c>
      <c r="B113" s="70" t="str">
        <f t="shared" si="10"/>
        <v/>
      </c>
      <c r="C113" s="69" t="str">
        <f t="shared" si="8"/>
        <v/>
      </c>
      <c r="D113" s="69" t="str">
        <f t="shared" si="9"/>
        <v/>
      </c>
      <c r="E113" s="69" t="str">
        <f t="shared" si="11"/>
        <v/>
      </c>
      <c r="F113" s="69" t="str">
        <f t="shared" si="12"/>
        <v/>
      </c>
      <c r="G113" s="69" t="str">
        <f t="shared" si="13"/>
        <v/>
      </c>
      <c r="H113" s="69" t="str">
        <f t="shared" si="14"/>
        <v/>
      </c>
    </row>
    <row r="114" spans="1:8">
      <c r="A114" s="66" t="str">
        <f t="shared" si="15"/>
        <v/>
      </c>
      <c r="B114" s="70" t="str">
        <f t="shared" si="10"/>
        <v/>
      </c>
      <c r="C114" s="69" t="str">
        <f t="shared" si="8"/>
        <v/>
      </c>
      <c r="D114" s="69" t="str">
        <f t="shared" si="9"/>
        <v/>
      </c>
      <c r="E114" s="69" t="str">
        <f t="shared" si="11"/>
        <v/>
      </c>
      <c r="F114" s="69" t="str">
        <f t="shared" si="12"/>
        <v/>
      </c>
      <c r="G114" s="69" t="str">
        <f t="shared" si="13"/>
        <v/>
      </c>
      <c r="H114" s="69" t="str">
        <f t="shared" si="14"/>
        <v/>
      </c>
    </row>
    <row r="115" spans="1:8">
      <c r="A115" s="66" t="str">
        <f t="shared" si="15"/>
        <v/>
      </c>
      <c r="B115" s="70" t="str">
        <f t="shared" si="10"/>
        <v/>
      </c>
      <c r="C115" s="69" t="str">
        <f t="shared" si="8"/>
        <v/>
      </c>
      <c r="D115" s="69" t="str">
        <f t="shared" si="9"/>
        <v/>
      </c>
      <c r="E115" s="69" t="str">
        <f t="shared" si="11"/>
        <v/>
      </c>
      <c r="F115" s="69" t="str">
        <f t="shared" si="12"/>
        <v/>
      </c>
      <c r="G115" s="69" t="str">
        <f t="shared" si="13"/>
        <v/>
      </c>
      <c r="H115" s="69" t="str">
        <f t="shared" si="14"/>
        <v/>
      </c>
    </row>
    <row r="116" spans="1:8">
      <c r="A116" s="66" t="str">
        <f t="shared" si="15"/>
        <v/>
      </c>
      <c r="B116" s="70" t="str">
        <f t="shared" si="10"/>
        <v/>
      </c>
      <c r="C116" s="69" t="str">
        <f t="shared" si="8"/>
        <v/>
      </c>
      <c r="D116" s="69" t="str">
        <f t="shared" si="9"/>
        <v/>
      </c>
      <c r="E116" s="69" t="str">
        <f t="shared" si="11"/>
        <v/>
      </c>
      <c r="F116" s="69" t="str">
        <f t="shared" si="12"/>
        <v/>
      </c>
      <c r="G116" s="69" t="str">
        <f t="shared" si="13"/>
        <v/>
      </c>
      <c r="H116" s="69" t="str">
        <f t="shared" si="14"/>
        <v/>
      </c>
    </row>
    <row r="117" spans="1:8">
      <c r="A117" s="66" t="str">
        <f t="shared" si="15"/>
        <v/>
      </c>
      <c r="B117" s="70" t="str">
        <f t="shared" si="10"/>
        <v/>
      </c>
      <c r="C117" s="69" t="str">
        <f t="shared" si="8"/>
        <v/>
      </c>
      <c r="D117" s="69" t="str">
        <f t="shared" si="9"/>
        <v/>
      </c>
      <c r="E117" s="69" t="str">
        <f t="shared" si="11"/>
        <v/>
      </c>
      <c r="F117" s="69" t="str">
        <f t="shared" si="12"/>
        <v/>
      </c>
      <c r="G117" s="69" t="str">
        <f t="shared" si="13"/>
        <v/>
      </c>
      <c r="H117" s="69" t="str">
        <f t="shared" si="14"/>
        <v/>
      </c>
    </row>
    <row r="118" spans="1:8">
      <c r="A118" s="66" t="str">
        <f t="shared" si="15"/>
        <v/>
      </c>
      <c r="B118" s="70" t="str">
        <f t="shared" si="10"/>
        <v/>
      </c>
      <c r="C118" s="69" t="str">
        <f t="shared" si="8"/>
        <v/>
      </c>
      <c r="D118" s="69" t="str">
        <f t="shared" si="9"/>
        <v/>
      </c>
      <c r="E118" s="69" t="str">
        <f t="shared" si="11"/>
        <v/>
      </c>
      <c r="F118" s="69" t="str">
        <f t="shared" si="12"/>
        <v/>
      </c>
      <c r="G118" s="69" t="str">
        <f t="shared" si="13"/>
        <v/>
      </c>
      <c r="H118" s="69" t="str">
        <f t="shared" si="14"/>
        <v/>
      </c>
    </row>
    <row r="119" spans="1:8">
      <c r="A119" s="66" t="str">
        <f t="shared" si="15"/>
        <v/>
      </c>
      <c r="B119" s="70" t="str">
        <f t="shared" si="10"/>
        <v/>
      </c>
      <c r="C119" s="69" t="str">
        <f t="shared" si="8"/>
        <v/>
      </c>
      <c r="D119" s="69" t="str">
        <f t="shared" si="9"/>
        <v/>
      </c>
      <c r="E119" s="69" t="str">
        <f t="shared" si="11"/>
        <v/>
      </c>
      <c r="F119" s="69" t="str">
        <f t="shared" si="12"/>
        <v/>
      </c>
      <c r="G119" s="69" t="str">
        <f t="shared" si="13"/>
        <v/>
      </c>
      <c r="H119" s="69" t="str">
        <f t="shared" si="14"/>
        <v/>
      </c>
    </row>
    <row r="120" spans="1:8">
      <c r="A120" s="66" t="str">
        <f t="shared" si="15"/>
        <v/>
      </c>
      <c r="B120" s="70" t="str">
        <f t="shared" si="10"/>
        <v/>
      </c>
      <c r="C120" s="69" t="str">
        <f t="shared" si="8"/>
        <v/>
      </c>
      <c r="D120" s="69" t="str">
        <f t="shared" si="9"/>
        <v/>
      </c>
      <c r="E120" s="69" t="str">
        <f t="shared" si="11"/>
        <v/>
      </c>
      <c r="F120" s="69" t="str">
        <f t="shared" si="12"/>
        <v/>
      </c>
      <c r="G120" s="69" t="str">
        <f t="shared" si="13"/>
        <v/>
      </c>
      <c r="H120" s="69" t="str">
        <f t="shared" si="14"/>
        <v/>
      </c>
    </row>
    <row r="121" spans="1:8">
      <c r="A121" s="66" t="str">
        <f t="shared" si="15"/>
        <v/>
      </c>
      <c r="B121" s="70" t="str">
        <f t="shared" si="10"/>
        <v/>
      </c>
      <c r="C121" s="69" t="str">
        <f t="shared" si="8"/>
        <v/>
      </c>
      <c r="D121" s="69" t="str">
        <f t="shared" si="9"/>
        <v/>
      </c>
      <c r="E121" s="69" t="str">
        <f t="shared" si="11"/>
        <v/>
      </c>
      <c r="F121" s="69" t="str">
        <f t="shared" si="12"/>
        <v/>
      </c>
      <c r="G121" s="69" t="str">
        <f t="shared" si="13"/>
        <v/>
      </c>
      <c r="H121" s="69" t="str">
        <f t="shared" si="14"/>
        <v/>
      </c>
    </row>
    <row r="122" spans="1:8">
      <c r="A122" s="66" t="str">
        <f t="shared" si="15"/>
        <v/>
      </c>
      <c r="B122" s="70" t="str">
        <f t="shared" si="10"/>
        <v/>
      </c>
      <c r="C122" s="69" t="str">
        <f t="shared" si="8"/>
        <v/>
      </c>
      <c r="D122" s="69" t="str">
        <f t="shared" si="9"/>
        <v/>
      </c>
      <c r="E122" s="69" t="str">
        <f t="shared" si="11"/>
        <v/>
      </c>
      <c r="F122" s="69" t="str">
        <f t="shared" si="12"/>
        <v/>
      </c>
      <c r="G122" s="69" t="str">
        <f t="shared" si="13"/>
        <v/>
      </c>
      <c r="H122" s="69" t="str">
        <f t="shared" si="14"/>
        <v/>
      </c>
    </row>
    <row r="123" spans="1:8">
      <c r="A123" s="66" t="str">
        <f t="shared" si="15"/>
        <v/>
      </c>
      <c r="B123" s="70" t="str">
        <f t="shared" si="10"/>
        <v/>
      </c>
      <c r="C123" s="69" t="str">
        <f t="shared" si="8"/>
        <v/>
      </c>
      <c r="D123" s="69" t="str">
        <f t="shared" si="9"/>
        <v/>
      </c>
      <c r="E123" s="69" t="str">
        <f t="shared" si="11"/>
        <v/>
      </c>
      <c r="F123" s="69" t="str">
        <f t="shared" si="12"/>
        <v/>
      </c>
      <c r="G123" s="69" t="str">
        <f t="shared" si="13"/>
        <v/>
      </c>
      <c r="H123" s="69" t="str">
        <f t="shared" si="14"/>
        <v/>
      </c>
    </row>
    <row r="124" spans="1:8">
      <c r="A124" s="66" t="str">
        <f t="shared" si="15"/>
        <v/>
      </c>
      <c r="B124" s="70" t="str">
        <f t="shared" si="10"/>
        <v/>
      </c>
      <c r="C124" s="69" t="str">
        <f t="shared" si="8"/>
        <v/>
      </c>
      <c r="D124" s="69" t="str">
        <f t="shared" si="9"/>
        <v/>
      </c>
      <c r="E124" s="69" t="str">
        <f t="shared" si="11"/>
        <v/>
      </c>
      <c r="F124" s="69" t="str">
        <f t="shared" si="12"/>
        <v/>
      </c>
      <c r="G124" s="69" t="str">
        <f t="shared" si="13"/>
        <v/>
      </c>
      <c r="H124" s="69" t="str">
        <f t="shared" si="14"/>
        <v/>
      </c>
    </row>
    <row r="125" spans="1:8">
      <c r="A125" s="66" t="str">
        <f t="shared" si="15"/>
        <v/>
      </c>
      <c r="B125" s="70" t="str">
        <f t="shared" si="10"/>
        <v/>
      </c>
      <c r="C125" s="69" t="str">
        <f t="shared" si="8"/>
        <v/>
      </c>
      <c r="D125" s="69" t="str">
        <f t="shared" si="9"/>
        <v/>
      </c>
      <c r="E125" s="69" t="str">
        <f t="shared" si="11"/>
        <v/>
      </c>
      <c r="F125" s="69" t="str">
        <f t="shared" si="12"/>
        <v/>
      </c>
      <c r="G125" s="69" t="str">
        <f t="shared" si="13"/>
        <v/>
      </c>
      <c r="H125" s="69" t="str">
        <f t="shared" si="14"/>
        <v/>
      </c>
    </row>
    <row r="126" spans="1:8">
      <c r="A126" s="66" t="str">
        <f t="shared" si="15"/>
        <v/>
      </c>
      <c r="B126" s="70" t="str">
        <f t="shared" si="10"/>
        <v/>
      </c>
      <c r="C126" s="69" t="str">
        <f t="shared" si="8"/>
        <v/>
      </c>
      <c r="D126" s="69" t="str">
        <f t="shared" si="9"/>
        <v/>
      </c>
      <c r="E126" s="69" t="str">
        <f t="shared" si="11"/>
        <v/>
      </c>
      <c r="F126" s="69" t="str">
        <f t="shared" si="12"/>
        <v/>
      </c>
      <c r="G126" s="69" t="str">
        <f t="shared" si="13"/>
        <v/>
      </c>
      <c r="H126" s="69" t="str">
        <f t="shared" si="14"/>
        <v/>
      </c>
    </row>
    <row r="127" spans="1:8">
      <c r="A127" s="66" t="str">
        <f t="shared" si="15"/>
        <v/>
      </c>
      <c r="B127" s="70" t="str">
        <f t="shared" si="10"/>
        <v/>
      </c>
      <c r="C127" s="69" t="str">
        <f t="shared" si="8"/>
        <v/>
      </c>
      <c r="D127" s="69" t="str">
        <f t="shared" si="9"/>
        <v/>
      </c>
      <c r="E127" s="69" t="str">
        <f t="shared" si="11"/>
        <v/>
      </c>
      <c r="F127" s="69" t="str">
        <f t="shared" si="12"/>
        <v/>
      </c>
      <c r="G127" s="69" t="str">
        <f t="shared" si="13"/>
        <v/>
      </c>
      <c r="H127" s="69" t="str">
        <f t="shared" si="14"/>
        <v/>
      </c>
    </row>
    <row r="128" spans="1:8">
      <c r="A128" s="66" t="str">
        <f t="shared" si="15"/>
        <v/>
      </c>
      <c r="B128" s="70" t="str">
        <f t="shared" si="10"/>
        <v/>
      </c>
      <c r="C128" s="69" t="str">
        <f t="shared" si="8"/>
        <v/>
      </c>
      <c r="D128" s="69" t="str">
        <f t="shared" si="9"/>
        <v/>
      </c>
      <c r="E128" s="69" t="str">
        <f t="shared" si="11"/>
        <v/>
      </c>
      <c r="F128" s="69" t="str">
        <f t="shared" si="12"/>
        <v/>
      </c>
      <c r="G128" s="69" t="str">
        <f t="shared" si="13"/>
        <v/>
      </c>
      <c r="H128" s="69" t="str">
        <f t="shared" si="14"/>
        <v/>
      </c>
    </row>
    <row r="129" spans="1:8">
      <c r="A129" s="66" t="str">
        <f t="shared" si="15"/>
        <v/>
      </c>
      <c r="B129" s="70" t="str">
        <f t="shared" si="10"/>
        <v/>
      </c>
      <c r="C129" s="69" t="str">
        <f t="shared" si="8"/>
        <v/>
      </c>
      <c r="D129" s="69" t="str">
        <f t="shared" si="9"/>
        <v/>
      </c>
      <c r="E129" s="69" t="str">
        <f t="shared" si="11"/>
        <v/>
      </c>
      <c r="F129" s="69" t="str">
        <f t="shared" si="12"/>
        <v/>
      </c>
      <c r="G129" s="69" t="str">
        <f t="shared" si="13"/>
        <v/>
      </c>
      <c r="H129" s="69" t="str">
        <f t="shared" si="14"/>
        <v/>
      </c>
    </row>
    <row r="130" spans="1:8">
      <c r="A130" s="66" t="str">
        <f t="shared" si="15"/>
        <v/>
      </c>
      <c r="B130" s="70" t="str">
        <f t="shared" si="10"/>
        <v/>
      </c>
      <c r="C130" s="69" t="str">
        <f t="shared" si="8"/>
        <v/>
      </c>
      <c r="D130" s="69" t="str">
        <f t="shared" si="9"/>
        <v/>
      </c>
      <c r="E130" s="69" t="str">
        <f t="shared" si="11"/>
        <v/>
      </c>
      <c r="F130" s="69" t="str">
        <f t="shared" si="12"/>
        <v/>
      </c>
      <c r="G130" s="69" t="str">
        <f t="shared" si="13"/>
        <v/>
      </c>
      <c r="H130" s="69" t="str">
        <f t="shared" si="14"/>
        <v/>
      </c>
    </row>
    <row r="131" spans="1:8">
      <c r="A131" s="66" t="str">
        <f t="shared" si="15"/>
        <v/>
      </c>
      <c r="B131" s="70" t="str">
        <f t="shared" si="10"/>
        <v/>
      </c>
      <c r="C131" s="69" t="str">
        <f t="shared" si="8"/>
        <v/>
      </c>
      <c r="D131" s="69" t="str">
        <f t="shared" si="9"/>
        <v/>
      </c>
      <c r="E131" s="69" t="str">
        <f t="shared" si="11"/>
        <v/>
      </c>
      <c r="F131" s="69" t="str">
        <f t="shared" si="12"/>
        <v/>
      </c>
      <c r="G131" s="69" t="str">
        <f t="shared" si="13"/>
        <v/>
      </c>
      <c r="H131" s="69" t="str">
        <f t="shared" si="14"/>
        <v/>
      </c>
    </row>
    <row r="132" spans="1:8">
      <c r="A132" s="66" t="str">
        <f t="shared" si="15"/>
        <v/>
      </c>
      <c r="B132" s="70" t="str">
        <f t="shared" si="10"/>
        <v/>
      </c>
      <c r="C132" s="69" t="str">
        <f t="shared" si="8"/>
        <v/>
      </c>
      <c r="D132" s="69" t="str">
        <f t="shared" si="9"/>
        <v/>
      </c>
      <c r="E132" s="69" t="str">
        <f t="shared" si="11"/>
        <v/>
      </c>
      <c r="F132" s="69" t="str">
        <f t="shared" si="12"/>
        <v/>
      </c>
      <c r="G132" s="69" t="str">
        <f t="shared" si="13"/>
        <v/>
      </c>
      <c r="H132" s="69" t="str">
        <f t="shared" si="14"/>
        <v/>
      </c>
    </row>
    <row r="133" spans="1:8">
      <c r="A133" s="66" t="str">
        <f t="shared" si="15"/>
        <v/>
      </c>
      <c r="B133" s="70" t="str">
        <f t="shared" si="10"/>
        <v/>
      </c>
      <c r="C133" s="69" t="str">
        <f t="shared" si="8"/>
        <v/>
      </c>
      <c r="D133" s="69" t="str">
        <f t="shared" si="9"/>
        <v/>
      </c>
      <c r="E133" s="69" t="str">
        <f t="shared" si="11"/>
        <v/>
      </c>
      <c r="F133" s="69" t="str">
        <f t="shared" si="12"/>
        <v/>
      </c>
      <c r="G133" s="69" t="str">
        <f t="shared" si="13"/>
        <v/>
      </c>
      <c r="H133" s="69" t="str">
        <f t="shared" si="14"/>
        <v/>
      </c>
    </row>
    <row r="134" spans="1:8">
      <c r="A134" s="66" t="str">
        <f t="shared" si="15"/>
        <v/>
      </c>
      <c r="B134" s="70" t="str">
        <f t="shared" si="10"/>
        <v/>
      </c>
      <c r="C134" s="69" t="str">
        <f t="shared" si="8"/>
        <v/>
      </c>
      <c r="D134" s="69" t="str">
        <f t="shared" si="9"/>
        <v/>
      </c>
      <c r="E134" s="69" t="str">
        <f t="shared" si="11"/>
        <v/>
      </c>
      <c r="F134" s="69" t="str">
        <f t="shared" si="12"/>
        <v/>
      </c>
      <c r="G134" s="69" t="str">
        <f t="shared" si="13"/>
        <v/>
      </c>
      <c r="H134" s="69" t="str">
        <f t="shared" si="14"/>
        <v/>
      </c>
    </row>
    <row r="135" spans="1:8">
      <c r="A135" s="66" t="str">
        <f t="shared" si="15"/>
        <v/>
      </c>
      <c r="B135" s="70" t="str">
        <f t="shared" si="10"/>
        <v/>
      </c>
      <c r="C135" s="69" t="str">
        <f t="shared" si="8"/>
        <v/>
      </c>
      <c r="D135" s="69" t="str">
        <f t="shared" si="9"/>
        <v/>
      </c>
      <c r="E135" s="69" t="str">
        <f t="shared" si="11"/>
        <v/>
      </c>
      <c r="F135" s="69" t="str">
        <f t="shared" si="12"/>
        <v/>
      </c>
      <c r="G135" s="69" t="str">
        <f t="shared" si="13"/>
        <v/>
      </c>
      <c r="H135" s="69" t="str">
        <f t="shared" si="14"/>
        <v/>
      </c>
    </row>
    <row r="136" spans="1:8">
      <c r="A136" s="66" t="str">
        <f t="shared" si="15"/>
        <v/>
      </c>
      <c r="B136" s="70" t="str">
        <f t="shared" si="10"/>
        <v/>
      </c>
      <c r="C136" s="69" t="str">
        <f t="shared" si="8"/>
        <v/>
      </c>
      <c r="D136" s="69" t="str">
        <f t="shared" si="9"/>
        <v/>
      </c>
      <c r="E136" s="69" t="str">
        <f t="shared" si="11"/>
        <v/>
      </c>
      <c r="F136" s="69" t="str">
        <f t="shared" si="12"/>
        <v/>
      </c>
      <c r="G136" s="69" t="str">
        <f t="shared" si="13"/>
        <v/>
      </c>
      <c r="H136" s="69" t="str">
        <f t="shared" si="14"/>
        <v/>
      </c>
    </row>
    <row r="137" spans="1:8">
      <c r="A137" s="66" t="str">
        <f t="shared" si="15"/>
        <v/>
      </c>
      <c r="B137" s="70" t="str">
        <f t="shared" si="10"/>
        <v/>
      </c>
      <c r="C137" s="69" t="str">
        <f t="shared" si="8"/>
        <v/>
      </c>
      <c r="D137" s="69" t="str">
        <f t="shared" si="9"/>
        <v/>
      </c>
      <c r="E137" s="69" t="str">
        <f t="shared" si="11"/>
        <v/>
      </c>
      <c r="F137" s="69" t="str">
        <f t="shared" si="12"/>
        <v/>
      </c>
      <c r="G137" s="69" t="str">
        <f t="shared" si="13"/>
        <v/>
      </c>
      <c r="H137" s="69" t="str">
        <f t="shared" si="14"/>
        <v/>
      </c>
    </row>
    <row r="138" spans="1:8">
      <c r="A138" s="66" t="str">
        <f t="shared" si="15"/>
        <v/>
      </c>
      <c r="B138" s="70" t="str">
        <f t="shared" si="10"/>
        <v/>
      </c>
      <c r="C138" s="69" t="str">
        <f t="shared" si="8"/>
        <v/>
      </c>
      <c r="D138" s="69" t="str">
        <f t="shared" si="9"/>
        <v/>
      </c>
      <c r="E138" s="69" t="str">
        <f t="shared" si="11"/>
        <v/>
      </c>
      <c r="F138" s="69" t="str">
        <f t="shared" si="12"/>
        <v/>
      </c>
      <c r="G138" s="69" t="str">
        <f t="shared" si="13"/>
        <v/>
      </c>
      <c r="H138" s="69" t="str">
        <f t="shared" si="14"/>
        <v/>
      </c>
    </row>
    <row r="139" spans="1:8">
      <c r="A139" s="66" t="str">
        <f t="shared" si="15"/>
        <v/>
      </c>
      <c r="B139" s="70" t="str">
        <f t="shared" si="10"/>
        <v/>
      </c>
      <c r="C139" s="69" t="str">
        <f t="shared" si="8"/>
        <v/>
      </c>
      <c r="D139" s="69" t="str">
        <f t="shared" si="9"/>
        <v/>
      </c>
      <c r="E139" s="69" t="str">
        <f t="shared" si="11"/>
        <v/>
      </c>
      <c r="F139" s="69" t="str">
        <f t="shared" si="12"/>
        <v/>
      </c>
      <c r="G139" s="69" t="str">
        <f t="shared" si="13"/>
        <v/>
      </c>
      <c r="H139" s="69" t="str">
        <f t="shared" si="14"/>
        <v/>
      </c>
    </row>
    <row r="140" spans="1:8">
      <c r="A140" s="66" t="str">
        <f t="shared" si="15"/>
        <v/>
      </c>
      <c r="B140" s="70" t="str">
        <f t="shared" si="10"/>
        <v/>
      </c>
      <c r="C140" s="69" t="str">
        <f t="shared" si="8"/>
        <v/>
      </c>
      <c r="D140" s="69" t="str">
        <f t="shared" si="9"/>
        <v/>
      </c>
      <c r="E140" s="69" t="str">
        <f t="shared" si="11"/>
        <v/>
      </c>
      <c r="F140" s="69" t="str">
        <f t="shared" si="12"/>
        <v/>
      </c>
      <c r="G140" s="69" t="str">
        <f t="shared" si="13"/>
        <v/>
      </c>
      <c r="H140" s="69" t="str">
        <f t="shared" si="14"/>
        <v/>
      </c>
    </row>
    <row r="141" spans="1:8">
      <c r="A141" s="66" t="str">
        <f t="shared" si="15"/>
        <v/>
      </c>
      <c r="B141" s="70" t="str">
        <f t="shared" si="10"/>
        <v/>
      </c>
      <c r="C141" s="69" t="str">
        <f t="shared" si="8"/>
        <v/>
      </c>
      <c r="D141" s="69" t="str">
        <f t="shared" si="9"/>
        <v/>
      </c>
      <c r="E141" s="69" t="str">
        <f t="shared" si="11"/>
        <v/>
      </c>
      <c r="F141" s="69" t="str">
        <f t="shared" si="12"/>
        <v/>
      </c>
      <c r="G141" s="69" t="str">
        <f t="shared" si="13"/>
        <v/>
      </c>
      <c r="H141" s="69" t="str">
        <f t="shared" si="14"/>
        <v/>
      </c>
    </row>
    <row r="142" spans="1:8">
      <c r="A142" s="66" t="str">
        <f t="shared" si="15"/>
        <v/>
      </c>
      <c r="B142" s="70" t="str">
        <f t="shared" si="10"/>
        <v/>
      </c>
      <c r="C142" s="69" t="str">
        <f t="shared" si="8"/>
        <v/>
      </c>
      <c r="D142" s="69" t="str">
        <f t="shared" si="9"/>
        <v/>
      </c>
      <c r="E142" s="69" t="str">
        <f t="shared" si="11"/>
        <v/>
      </c>
      <c r="F142" s="69" t="str">
        <f t="shared" si="12"/>
        <v/>
      </c>
      <c r="G142" s="69" t="str">
        <f t="shared" si="13"/>
        <v/>
      </c>
      <c r="H142" s="69" t="str">
        <f t="shared" si="14"/>
        <v/>
      </c>
    </row>
    <row r="143" spans="1:8">
      <c r="A143" s="66" t="str">
        <f t="shared" si="15"/>
        <v/>
      </c>
      <c r="B143" s="70" t="str">
        <f t="shared" si="10"/>
        <v/>
      </c>
      <c r="C143" s="69" t="str">
        <f t="shared" si="8"/>
        <v/>
      </c>
      <c r="D143" s="69" t="str">
        <f t="shared" si="9"/>
        <v/>
      </c>
      <c r="E143" s="69" t="str">
        <f t="shared" si="11"/>
        <v/>
      </c>
      <c r="F143" s="69" t="str">
        <f t="shared" si="12"/>
        <v/>
      </c>
      <c r="G143" s="69" t="str">
        <f t="shared" si="13"/>
        <v/>
      </c>
      <c r="H143" s="69" t="str">
        <f t="shared" si="14"/>
        <v/>
      </c>
    </row>
    <row r="144" spans="1:8">
      <c r="A144" s="66" t="str">
        <f t="shared" si="15"/>
        <v/>
      </c>
      <c r="B144" s="70" t="str">
        <f t="shared" si="10"/>
        <v/>
      </c>
      <c r="C144" s="69" t="str">
        <f t="shared" si="8"/>
        <v/>
      </c>
      <c r="D144" s="69" t="str">
        <f t="shared" si="9"/>
        <v/>
      </c>
      <c r="E144" s="69" t="str">
        <f t="shared" si="11"/>
        <v/>
      </c>
      <c r="F144" s="69" t="str">
        <f t="shared" si="12"/>
        <v/>
      </c>
      <c r="G144" s="69" t="str">
        <f t="shared" si="13"/>
        <v/>
      </c>
      <c r="H144" s="69" t="str">
        <f t="shared" si="14"/>
        <v/>
      </c>
    </row>
    <row r="145" spans="1:8">
      <c r="A145" s="66" t="str">
        <f t="shared" si="15"/>
        <v/>
      </c>
      <c r="B145" s="70" t="str">
        <f t="shared" si="10"/>
        <v/>
      </c>
      <c r="C145" s="69" t="str">
        <f t="shared" si="8"/>
        <v/>
      </c>
      <c r="D145" s="69" t="str">
        <f t="shared" si="9"/>
        <v/>
      </c>
      <c r="E145" s="69" t="str">
        <f t="shared" si="11"/>
        <v/>
      </c>
      <c r="F145" s="69" t="str">
        <f t="shared" si="12"/>
        <v/>
      </c>
      <c r="G145" s="69" t="str">
        <f t="shared" si="13"/>
        <v/>
      </c>
      <c r="H145" s="69" t="str">
        <f t="shared" si="14"/>
        <v/>
      </c>
    </row>
    <row r="146" spans="1:8">
      <c r="A146" s="66" t="str">
        <f t="shared" si="15"/>
        <v/>
      </c>
      <c r="B146" s="70" t="str">
        <f t="shared" si="10"/>
        <v/>
      </c>
      <c r="C146" s="69" t="str">
        <f t="shared" si="8"/>
        <v/>
      </c>
      <c r="D146" s="69" t="str">
        <f t="shared" si="9"/>
        <v/>
      </c>
      <c r="E146" s="69" t="str">
        <f t="shared" si="11"/>
        <v/>
      </c>
      <c r="F146" s="69" t="str">
        <f t="shared" si="12"/>
        <v/>
      </c>
      <c r="G146" s="69" t="str">
        <f t="shared" si="13"/>
        <v/>
      </c>
      <c r="H146" s="69" t="str">
        <f t="shared" si="14"/>
        <v/>
      </c>
    </row>
    <row r="147" spans="1:8">
      <c r="A147" s="66" t="str">
        <f t="shared" si="15"/>
        <v/>
      </c>
      <c r="B147" s="70" t="str">
        <f t="shared" si="10"/>
        <v/>
      </c>
      <c r="C147" s="69" t="str">
        <f t="shared" si="8"/>
        <v/>
      </c>
      <c r="D147" s="69" t="str">
        <f t="shared" si="9"/>
        <v/>
      </c>
      <c r="E147" s="69" t="str">
        <f t="shared" si="11"/>
        <v/>
      </c>
      <c r="F147" s="69" t="str">
        <f t="shared" si="12"/>
        <v/>
      </c>
      <c r="G147" s="69" t="str">
        <f t="shared" si="13"/>
        <v/>
      </c>
      <c r="H147" s="69" t="str">
        <f t="shared" si="14"/>
        <v/>
      </c>
    </row>
    <row r="148" spans="1:8">
      <c r="A148" s="66" t="str">
        <f t="shared" si="15"/>
        <v/>
      </c>
      <c r="B148" s="70" t="str">
        <f t="shared" si="10"/>
        <v/>
      </c>
      <c r="C148" s="69" t="str">
        <f t="shared" si="8"/>
        <v/>
      </c>
      <c r="D148" s="69" t="str">
        <f t="shared" si="9"/>
        <v/>
      </c>
      <c r="E148" s="69" t="str">
        <f t="shared" si="11"/>
        <v/>
      </c>
      <c r="F148" s="69" t="str">
        <f t="shared" si="12"/>
        <v/>
      </c>
      <c r="G148" s="69" t="str">
        <f t="shared" si="13"/>
        <v/>
      </c>
      <c r="H148" s="69" t="str">
        <f t="shared" si="14"/>
        <v/>
      </c>
    </row>
    <row r="149" spans="1:8">
      <c r="A149" s="66" t="str">
        <f t="shared" si="15"/>
        <v/>
      </c>
      <c r="B149" s="70" t="str">
        <f t="shared" si="10"/>
        <v/>
      </c>
      <c r="C149" s="69" t="str">
        <f t="shared" si="8"/>
        <v/>
      </c>
      <c r="D149" s="69" t="str">
        <f t="shared" si="9"/>
        <v/>
      </c>
      <c r="E149" s="69" t="str">
        <f t="shared" si="11"/>
        <v/>
      </c>
      <c r="F149" s="69" t="str">
        <f t="shared" si="12"/>
        <v/>
      </c>
      <c r="G149" s="69" t="str">
        <f t="shared" si="13"/>
        <v/>
      </c>
      <c r="H149" s="69" t="str">
        <f t="shared" si="14"/>
        <v/>
      </c>
    </row>
    <row r="150" spans="1:8">
      <c r="A150" s="66" t="str">
        <f t="shared" si="15"/>
        <v/>
      </c>
      <c r="B150" s="70" t="str">
        <f t="shared" si="10"/>
        <v/>
      </c>
      <c r="C150" s="69" t="str">
        <f t="shared" si="8"/>
        <v/>
      </c>
      <c r="D150" s="69" t="str">
        <f t="shared" si="9"/>
        <v/>
      </c>
      <c r="E150" s="69" t="str">
        <f t="shared" si="11"/>
        <v/>
      </c>
      <c r="F150" s="69" t="str">
        <f t="shared" si="12"/>
        <v/>
      </c>
      <c r="G150" s="69" t="str">
        <f t="shared" si="13"/>
        <v/>
      </c>
      <c r="H150" s="69" t="str">
        <f t="shared" si="14"/>
        <v/>
      </c>
    </row>
    <row r="151" spans="1:8">
      <c r="A151" s="66" t="str">
        <f t="shared" si="15"/>
        <v/>
      </c>
      <c r="B151" s="70" t="str">
        <f t="shared" si="10"/>
        <v/>
      </c>
      <c r="C151" s="69" t="str">
        <f t="shared" ref="C151:C171" si="16">IF(A151&lt;$D$5, $H$5,IF(A151=$D$5,F150+D151,""))</f>
        <v/>
      </c>
      <c r="D151" s="69" t="str">
        <f t="shared" ref="D151:D171" si="17">IF(A151="","",ROUNDDOWN(F150*$H$4,2))</f>
        <v/>
      </c>
      <c r="E151" s="69" t="str">
        <f t="shared" si="11"/>
        <v/>
      </c>
      <c r="F151" s="69" t="str">
        <f t="shared" si="12"/>
        <v/>
      </c>
      <c r="G151" s="69" t="str">
        <f t="shared" si="13"/>
        <v/>
      </c>
      <c r="H151" s="69" t="str">
        <f t="shared" si="14"/>
        <v/>
      </c>
    </row>
    <row r="152" spans="1:8">
      <c r="A152" s="66" t="str">
        <f t="shared" si="15"/>
        <v/>
      </c>
      <c r="B152" s="70" t="str">
        <f t="shared" ref="B152:B171" si="18">IF(A152="","",DATE(YEAR(B151),MONTH(B151)+1,DAY(B151)))</f>
        <v/>
      </c>
      <c r="C152" s="69" t="str">
        <f t="shared" si="16"/>
        <v/>
      </c>
      <c r="D152" s="69" t="str">
        <f t="shared" si="17"/>
        <v/>
      </c>
      <c r="E152" s="69" t="str">
        <f t="shared" ref="E152:E171" si="19">IF(A152="","",C152-D152)</f>
        <v/>
      </c>
      <c r="F152" s="69" t="str">
        <f t="shared" ref="F152:F171" si="20">IF(A152="","",F151-E152)</f>
        <v/>
      </c>
      <c r="G152" s="69" t="str">
        <f t="shared" ref="G152:G171" si="21">IF(A152="","",D152+G151)</f>
        <v/>
      </c>
      <c r="H152" s="69" t="str">
        <f t="shared" ref="H152:H171" si="22">IF(A152="","",E152+H151)</f>
        <v/>
      </c>
    </row>
    <row r="153" spans="1:8">
      <c r="A153" s="66" t="str">
        <f t="shared" ref="A153:A171" si="23">IF(A152&gt;=$D$5,"",A152+1)</f>
        <v/>
      </c>
      <c r="B153" s="70" t="str">
        <f t="shared" si="18"/>
        <v/>
      </c>
      <c r="C153" s="69" t="str">
        <f t="shared" si="16"/>
        <v/>
      </c>
      <c r="D153" s="69" t="str">
        <f t="shared" si="17"/>
        <v/>
      </c>
      <c r="E153" s="69" t="str">
        <f t="shared" si="19"/>
        <v/>
      </c>
      <c r="F153" s="69" t="str">
        <f t="shared" si="20"/>
        <v/>
      </c>
      <c r="G153" s="69" t="str">
        <f t="shared" si="21"/>
        <v/>
      </c>
      <c r="H153" s="69" t="str">
        <f t="shared" si="22"/>
        <v/>
      </c>
    </row>
    <row r="154" spans="1:8">
      <c r="A154" s="66" t="str">
        <f t="shared" si="23"/>
        <v/>
      </c>
      <c r="B154" s="70" t="str">
        <f t="shared" si="18"/>
        <v/>
      </c>
      <c r="C154" s="69" t="str">
        <f t="shared" si="16"/>
        <v/>
      </c>
      <c r="D154" s="69" t="str">
        <f t="shared" si="17"/>
        <v/>
      </c>
      <c r="E154" s="69" t="str">
        <f t="shared" si="19"/>
        <v/>
      </c>
      <c r="F154" s="69" t="str">
        <f t="shared" si="20"/>
        <v/>
      </c>
      <c r="G154" s="69" t="str">
        <f t="shared" si="21"/>
        <v/>
      </c>
      <c r="H154" s="69" t="str">
        <f t="shared" si="22"/>
        <v/>
      </c>
    </row>
    <row r="155" spans="1:8">
      <c r="A155" s="66" t="str">
        <f t="shared" si="23"/>
        <v/>
      </c>
      <c r="B155" s="70" t="str">
        <f t="shared" si="18"/>
        <v/>
      </c>
      <c r="C155" s="69" t="str">
        <f t="shared" si="16"/>
        <v/>
      </c>
      <c r="D155" s="69" t="str">
        <f t="shared" si="17"/>
        <v/>
      </c>
      <c r="E155" s="69" t="str">
        <f t="shared" si="19"/>
        <v/>
      </c>
      <c r="F155" s="69" t="str">
        <f t="shared" si="20"/>
        <v/>
      </c>
      <c r="G155" s="69" t="str">
        <f t="shared" si="21"/>
        <v/>
      </c>
      <c r="H155" s="69" t="str">
        <f t="shared" si="22"/>
        <v/>
      </c>
    </row>
    <row r="156" spans="1:8">
      <c r="A156" s="66" t="str">
        <f t="shared" si="23"/>
        <v/>
      </c>
      <c r="B156" s="70" t="str">
        <f t="shared" si="18"/>
        <v/>
      </c>
      <c r="C156" s="69" t="str">
        <f t="shared" si="16"/>
        <v/>
      </c>
      <c r="D156" s="69" t="str">
        <f t="shared" si="17"/>
        <v/>
      </c>
      <c r="E156" s="69" t="str">
        <f t="shared" si="19"/>
        <v/>
      </c>
      <c r="F156" s="69" t="str">
        <f t="shared" si="20"/>
        <v/>
      </c>
      <c r="G156" s="69" t="str">
        <f t="shared" si="21"/>
        <v/>
      </c>
      <c r="H156" s="69" t="str">
        <f t="shared" si="22"/>
        <v/>
      </c>
    </row>
    <row r="157" spans="1:8">
      <c r="A157" s="66" t="str">
        <f t="shared" si="23"/>
        <v/>
      </c>
      <c r="B157" s="70" t="str">
        <f t="shared" si="18"/>
        <v/>
      </c>
      <c r="C157" s="69" t="str">
        <f t="shared" si="16"/>
        <v/>
      </c>
      <c r="D157" s="69" t="str">
        <f t="shared" si="17"/>
        <v/>
      </c>
      <c r="E157" s="69" t="str">
        <f t="shared" si="19"/>
        <v/>
      </c>
      <c r="F157" s="69" t="str">
        <f t="shared" si="20"/>
        <v/>
      </c>
      <c r="G157" s="69" t="str">
        <f t="shared" si="21"/>
        <v/>
      </c>
      <c r="H157" s="69" t="str">
        <f t="shared" si="22"/>
        <v/>
      </c>
    </row>
    <row r="158" spans="1:8">
      <c r="A158" s="66" t="str">
        <f t="shared" si="23"/>
        <v/>
      </c>
      <c r="B158" s="70" t="str">
        <f t="shared" si="18"/>
        <v/>
      </c>
      <c r="C158" s="69" t="str">
        <f t="shared" si="16"/>
        <v/>
      </c>
      <c r="D158" s="69" t="str">
        <f t="shared" si="17"/>
        <v/>
      </c>
      <c r="E158" s="69" t="str">
        <f t="shared" si="19"/>
        <v/>
      </c>
      <c r="F158" s="69" t="str">
        <f t="shared" si="20"/>
        <v/>
      </c>
      <c r="G158" s="69" t="str">
        <f t="shared" si="21"/>
        <v/>
      </c>
      <c r="H158" s="69" t="str">
        <f t="shared" si="22"/>
        <v/>
      </c>
    </row>
    <row r="159" spans="1:8">
      <c r="A159" s="66" t="str">
        <f t="shared" si="23"/>
        <v/>
      </c>
      <c r="B159" s="70" t="str">
        <f t="shared" si="18"/>
        <v/>
      </c>
      <c r="C159" s="69" t="str">
        <f t="shared" si="16"/>
        <v/>
      </c>
      <c r="D159" s="69" t="str">
        <f t="shared" si="17"/>
        <v/>
      </c>
      <c r="E159" s="69" t="str">
        <f t="shared" si="19"/>
        <v/>
      </c>
      <c r="F159" s="69" t="str">
        <f t="shared" si="20"/>
        <v/>
      </c>
      <c r="G159" s="69" t="str">
        <f t="shared" si="21"/>
        <v/>
      </c>
      <c r="H159" s="69" t="str">
        <f t="shared" si="22"/>
        <v/>
      </c>
    </row>
    <row r="160" spans="1:8">
      <c r="A160" s="66" t="str">
        <f t="shared" si="23"/>
        <v/>
      </c>
      <c r="B160" s="70" t="str">
        <f t="shared" si="18"/>
        <v/>
      </c>
      <c r="C160" s="69" t="str">
        <f t="shared" si="16"/>
        <v/>
      </c>
      <c r="D160" s="69" t="str">
        <f t="shared" si="17"/>
        <v/>
      </c>
      <c r="E160" s="69" t="str">
        <f t="shared" si="19"/>
        <v/>
      </c>
      <c r="F160" s="69" t="str">
        <f t="shared" si="20"/>
        <v/>
      </c>
      <c r="G160" s="69" t="str">
        <f t="shared" si="21"/>
        <v/>
      </c>
      <c r="H160" s="69" t="str">
        <f t="shared" si="22"/>
        <v/>
      </c>
    </row>
    <row r="161" spans="1:8">
      <c r="A161" s="66" t="str">
        <f t="shared" si="23"/>
        <v/>
      </c>
      <c r="B161" s="70" t="str">
        <f t="shared" si="18"/>
        <v/>
      </c>
      <c r="C161" s="69" t="str">
        <f t="shared" si="16"/>
        <v/>
      </c>
      <c r="D161" s="69" t="str">
        <f t="shared" si="17"/>
        <v/>
      </c>
      <c r="E161" s="69" t="str">
        <f t="shared" si="19"/>
        <v/>
      </c>
      <c r="F161" s="69" t="str">
        <f t="shared" si="20"/>
        <v/>
      </c>
      <c r="G161" s="69" t="str">
        <f t="shared" si="21"/>
        <v/>
      </c>
      <c r="H161" s="69" t="str">
        <f t="shared" si="22"/>
        <v/>
      </c>
    </row>
    <row r="162" spans="1:8">
      <c r="A162" s="66" t="str">
        <f t="shared" si="23"/>
        <v/>
      </c>
      <c r="B162" s="70" t="str">
        <f t="shared" si="18"/>
        <v/>
      </c>
      <c r="C162" s="69" t="str">
        <f t="shared" si="16"/>
        <v/>
      </c>
      <c r="D162" s="69" t="str">
        <f t="shared" si="17"/>
        <v/>
      </c>
      <c r="E162" s="69" t="str">
        <f t="shared" si="19"/>
        <v/>
      </c>
      <c r="F162" s="69" t="str">
        <f t="shared" si="20"/>
        <v/>
      </c>
      <c r="G162" s="69" t="str">
        <f t="shared" si="21"/>
        <v/>
      </c>
      <c r="H162" s="69" t="str">
        <f t="shared" si="22"/>
        <v/>
      </c>
    </row>
    <row r="163" spans="1:8">
      <c r="A163" s="66" t="str">
        <f t="shared" si="23"/>
        <v/>
      </c>
      <c r="B163" s="70" t="str">
        <f t="shared" si="18"/>
        <v/>
      </c>
      <c r="C163" s="69" t="str">
        <f t="shared" si="16"/>
        <v/>
      </c>
      <c r="D163" s="69" t="str">
        <f t="shared" si="17"/>
        <v/>
      </c>
      <c r="E163" s="69" t="str">
        <f t="shared" si="19"/>
        <v/>
      </c>
      <c r="F163" s="69" t="str">
        <f t="shared" si="20"/>
        <v/>
      </c>
      <c r="G163" s="69" t="str">
        <f t="shared" si="21"/>
        <v/>
      </c>
      <c r="H163" s="69" t="str">
        <f t="shared" si="22"/>
        <v/>
      </c>
    </row>
    <row r="164" spans="1:8">
      <c r="A164" s="66" t="str">
        <f t="shared" si="23"/>
        <v/>
      </c>
      <c r="B164" s="70" t="str">
        <f t="shared" si="18"/>
        <v/>
      </c>
      <c r="C164" s="69" t="str">
        <f t="shared" si="16"/>
        <v/>
      </c>
      <c r="D164" s="69" t="str">
        <f t="shared" si="17"/>
        <v/>
      </c>
      <c r="E164" s="69" t="str">
        <f t="shared" si="19"/>
        <v/>
      </c>
      <c r="F164" s="69" t="str">
        <f t="shared" si="20"/>
        <v/>
      </c>
      <c r="G164" s="69" t="str">
        <f t="shared" si="21"/>
        <v/>
      </c>
      <c r="H164" s="69" t="str">
        <f t="shared" si="22"/>
        <v/>
      </c>
    </row>
    <row r="165" spans="1:8">
      <c r="A165" s="66" t="str">
        <f t="shared" si="23"/>
        <v/>
      </c>
      <c r="B165" s="70" t="str">
        <f t="shared" si="18"/>
        <v/>
      </c>
      <c r="C165" s="69" t="str">
        <f t="shared" si="16"/>
        <v/>
      </c>
      <c r="D165" s="69" t="str">
        <f t="shared" si="17"/>
        <v/>
      </c>
      <c r="E165" s="69" t="str">
        <f t="shared" si="19"/>
        <v/>
      </c>
      <c r="F165" s="69" t="str">
        <f t="shared" si="20"/>
        <v/>
      </c>
      <c r="G165" s="69" t="str">
        <f t="shared" si="21"/>
        <v/>
      </c>
      <c r="H165" s="69" t="str">
        <f t="shared" si="22"/>
        <v/>
      </c>
    </row>
    <row r="166" spans="1:8">
      <c r="A166" s="66" t="str">
        <f t="shared" si="23"/>
        <v/>
      </c>
      <c r="B166" s="70" t="str">
        <f t="shared" si="18"/>
        <v/>
      </c>
      <c r="C166" s="69" t="str">
        <f t="shared" si="16"/>
        <v/>
      </c>
      <c r="D166" s="69" t="str">
        <f t="shared" si="17"/>
        <v/>
      </c>
      <c r="E166" s="69" t="str">
        <f t="shared" si="19"/>
        <v/>
      </c>
      <c r="F166" s="69" t="str">
        <f t="shared" si="20"/>
        <v/>
      </c>
      <c r="G166" s="69" t="str">
        <f t="shared" si="21"/>
        <v/>
      </c>
      <c r="H166" s="69" t="str">
        <f t="shared" si="22"/>
        <v/>
      </c>
    </row>
    <row r="167" spans="1:8">
      <c r="A167" s="66" t="str">
        <f t="shared" si="23"/>
        <v/>
      </c>
      <c r="B167" s="70" t="str">
        <f t="shared" si="18"/>
        <v/>
      </c>
      <c r="C167" s="69" t="str">
        <f t="shared" si="16"/>
        <v/>
      </c>
      <c r="D167" s="69" t="str">
        <f t="shared" si="17"/>
        <v/>
      </c>
      <c r="E167" s="69" t="str">
        <f t="shared" si="19"/>
        <v/>
      </c>
      <c r="F167" s="69" t="str">
        <f t="shared" si="20"/>
        <v/>
      </c>
      <c r="G167" s="69" t="str">
        <f t="shared" si="21"/>
        <v/>
      </c>
      <c r="H167" s="69" t="str">
        <f t="shared" si="22"/>
        <v/>
      </c>
    </row>
    <row r="168" spans="1:8">
      <c r="A168" s="66" t="str">
        <f t="shared" si="23"/>
        <v/>
      </c>
      <c r="B168" s="70" t="str">
        <f t="shared" si="18"/>
        <v/>
      </c>
      <c r="C168" s="69" t="str">
        <f t="shared" si="16"/>
        <v/>
      </c>
      <c r="D168" s="69" t="str">
        <f t="shared" si="17"/>
        <v/>
      </c>
      <c r="E168" s="69" t="str">
        <f t="shared" si="19"/>
        <v/>
      </c>
      <c r="F168" s="69" t="str">
        <f t="shared" si="20"/>
        <v/>
      </c>
      <c r="G168" s="69" t="str">
        <f t="shared" si="21"/>
        <v/>
      </c>
      <c r="H168" s="69" t="str">
        <f t="shared" si="22"/>
        <v/>
      </c>
    </row>
    <row r="169" spans="1:8">
      <c r="A169" s="66" t="str">
        <f t="shared" si="23"/>
        <v/>
      </c>
      <c r="B169" s="70" t="str">
        <f t="shared" si="18"/>
        <v/>
      </c>
      <c r="C169" s="69" t="str">
        <f t="shared" si="16"/>
        <v/>
      </c>
      <c r="D169" s="69" t="str">
        <f t="shared" si="17"/>
        <v/>
      </c>
      <c r="E169" s="69" t="str">
        <f t="shared" si="19"/>
        <v/>
      </c>
      <c r="F169" s="69" t="str">
        <f t="shared" si="20"/>
        <v/>
      </c>
      <c r="G169" s="69" t="str">
        <f t="shared" si="21"/>
        <v/>
      </c>
      <c r="H169" s="69" t="str">
        <f t="shared" si="22"/>
        <v/>
      </c>
    </row>
    <row r="170" spans="1:8">
      <c r="A170" s="66" t="str">
        <f t="shared" si="23"/>
        <v/>
      </c>
      <c r="B170" s="70" t="str">
        <f t="shared" si="18"/>
        <v/>
      </c>
      <c r="C170" s="69" t="str">
        <f t="shared" si="16"/>
        <v/>
      </c>
      <c r="D170" s="69" t="str">
        <f t="shared" si="17"/>
        <v/>
      </c>
      <c r="E170" s="69" t="str">
        <f t="shared" si="19"/>
        <v/>
      </c>
      <c r="F170" s="69" t="str">
        <f t="shared" si="20"/>
        <v/>
      </c>
      <c r="G170" s="69" t="str">
        <f t="shared" si="21"/>
        <v/>
      </c>
      <c r="H170" s="69" t="str">
        <f t="shared" si="22"/>
        <v/>
      </c>
    </row>
    <row r="171" spans="1:8">
      <c r="A171" s="66" t="str">
        <f t="shared" si="23"/>
        <v/>
      </c>
      <c r="B171" s="70" t="str">
        <f t="shared" si="18"/>
        <v/>
      </c>
      <c r="C171" s="69" t="str">
        <f t="shared" si="16"/>
        <v/>
      </c>
      <c r="D171" s="69" t="str">
        <f t="shared" si="17"/>
        <v/>
      </c>
      <c r="E171" s="69" t="str">
        <f t="shared" si="19"/>
        <v/>
      </c>
      <c r="F171" s="69" t="str">
        <f t="shared" si="20"/>
        <v/>
      </c>
      <c r="G171" s="69" t="str">
        <f t="shared" si="21"/>
        <v/>
      </c>
      <c r="H171" s="69" t="str">
        <f t="shared" si="22"/>
        <v/>
      </c>
    </row>
  </sheetData>
  <mergeCells count="17">
    <mergeCell ref="A9:C9"/>
    <mergeCell ref="A1:F1"/>
    <mergeCell ref="G1:H1"/>
    <mergeCell ref="A3:D3"/>
    <mergeCell ref="F3:H3"/>
    <mergeCell ref="A4:C4"/>
    <mergeCell ref="F4:G4"/>
    <mergeCell ref="A5:C5"/>
    <mergeCell ref="F5:G5"/>
    <mergeCell ref="A6:C6"/>
    <mergeCell ref="A7:C7"/>
    <mergeCell ref="A8:C8"/>
    <mergeCell ref="A11:H11"/>
    <mergeCell ref="A14:H14"/>
    <mergeCell ref="A15:H15"/>
    <mergeCell ref="A16:H16"/>
    <mergeCell ref="A17:H17"/>
  </mergeCells>
  <dataValidations count="1">
    <dataValidation type="list" allowBlank="1" showInputMessage="1" showErrorMessage="1" sqref="D7" xr:uid="{60E8F816-5A90-44B1-9122-EDC290DFB9B3}">
      <formula1>$J$10:$J$11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9F26-B137-C745-AD61-D0B57C494E6F}">
  <dimension ref="A1:L302"/>
  <sheetViews>
    <sheetView showGridLines="0" workbookViewId="0">
      <selection activeCell="I23" sqref="I23"/>
    </sheetView>
  </sheetViews>
  <sheetFormatPr defaultColWidth="7.6640625" defaultRowHeight="15.75"/>
  <cols>
    <col min="1" max="1" width="6.33203125" customWidth="1"/>
    <col min="2" max="2" width="10.44140625" customWidth="1"/>
    <col min="3" max="3" width="13.5546875" customWidth="1"/>
    <col min="4" max="4" width="13.88671875" customWidth="1"/>
    <col min="5" max="5" width="11.109375" customWidth="1"/>
    <col min="6" max="6" width="11.33203125" bestFit="1" customWidth="1"/>
    <col min="7" max="7" width="12" customWidth="1"/>
    <col min="8" max="8" width="11.5546875" customWidth="1"/>
    <col min="9" max="9" width="13.33203125" customWidth="1"/>
    <col min="10" max="10" width="14.6640625" hidden="1" customWidth="1"/>
    <col min="11" max="11" width="9.88671875" customWidth="1"/>
    <col min="12" max="12" width="9.6640625" bestFit="1" customWidth="1"/>
  </cols>
  <sheetData>
    <row r="1" spans="1:12" ht="23.25" customHeight="1">
      <c r="A1" s="866" t="s">
        <v>202</v>
      </c>
      <c r="B1" s="866"/>
      <c r="C1" s="866"/>
      <c r="D1" s="866"/>
      <c r="E1" s="866"/>
      <c r="F1" s="866"/>
      <c r="G1" s="867" t="s">
        <v>203</v>
      </c>
      <c r="H1" s="867"/>
      <c r="I1" s="36"/>
      <c r="J1" s="6"/>
      <c r="K1" s="5"/>
    </row>
    <row r="2" spans="1:12">
      <c r="A2" s="6"/>
      <c r="B2" s="6"/>
      <c r="C2" s="6"/>
      <c r="D2" s="6"/>
      <c r="E2" s="6"/>
      <c r="F2" s="6"/>
      <c r="G2" s="6"/>
      <c r="H2" s="6"/>
      <c r="I2" s="37"/>
      <c r="J2" s="6"/>
    </row>
    <row r="3" spans="1:12" ht="16.5" thickBot="1">
      <c r="A3" s="868" t="s">
        <v>204</v>
      </c>
      <c r="B3" s="868"/>
      <c r="C3" s="868"/>
      <c r="D3" s="868"/>
      <c r="E3" s="6"/>
      <c r="F3" s="869" t="s">
        <v>205</v>
      </c>
      <c r="G3" s="869"/>
      <c r="H3" s="869"/>
      <c r="I3" s="6"/>
      <c r="J3" s="38" t="s">
        <v>206</v>
      </c>
      <c r="K3" s="39"/>
    </row>
    <row r="4" spans="1:12" ht="16.5" thickBot="1">
      <c r="A4" s="863" t="s">
        <v>180</v>
      </c>
      <c r="B4" s="864"/>
      <c r="C4" s="865"/>
      <c r="D4" s="40">
        <f>CHECKLIST!B17</f>
        <v>0</v>
      </c>
      <c r="E4" s="6"/>
      <c r="F4" s="863" t="s">
        <v>207</v>
      </c>
      <c r="G4" s="865"/>
      <c r="H4" s="41">
        <f>((1+D6/J5)^(J5/J7))-1</f>
        <v>4.1750687580632828E-3</v>
      </c>
      <c r="I4" s="6"/>
      <c r="J4" s="42" t="s">
        <v>208</v>
      </c>
    </row>
    <row r="5" spans="1:12" ht="16.5" thickBot="1">
      <c r="A5" s="863" t="s">
        <v>209</v>
      </c>
      <c r="B5" s="864"/>
      <c r="C5" s="865"/>
      <c r="D5" s="43">
        <f>CHECKLIST!E17</f>
        <v>60</v>
      </c>
      <c r="E5" s="6" t="s">
        <v>210</v>
      </c>
      <c r="F5" s="863" t="s">
        <v>211</v>
      </c>
      <c r="G5" s="865"/>
      <c r="H5" s="44">
        <f>IF($D$7=$J$10,ROUNDDOWN(D4*H4*((1+H4)^D5)/(((1+H4)^D5)-1),2),ROUNDDOWN(D4*H4,2))</f>
        <v>0</v>
      </c>
      <c r="I5" s="6"/>
      <c r="J5" s="45">
        <v>360</v>
      </c>
    </row>
    <row r="6" spans="1:12" ht="16.5" thickBot="1">
      <c r="A6" s="863" t="s">
        <v>212</v>
      </c>
      <c r="B6" s="864"/>
      <c r="C6" s="865"/>
      <c r="D6" s="46">
        <f>CHECKLIST!D17</f>
        <v>0.05</v>
      </c>
      <c r="E6" s="6"/>
      <c r="F6" s="6"/>
      <c r="G6" s="6"/>
      <c r="H6" s="6"/>
      <c r="I6" s="6"/>
      <c r="J6" s="47" t="s">
        <v>213</v>
      </c>
      <c r="L6" s="2"/>
    </row>
    <row r="7" spans="1:12" ht="16.5" thickBot="1">
      <c r="A7" s="863" t="s">
        <v>214</v>
      </c>
      <c r="B7" s="864"/>
      <c r="C7" s="865"/>
      <c r="D7" s="48" t="s">
        <v>215</v>
      </c>
      <c r="E7" s="6"/>
      <c r="F7" s="6"/>
      <c r="G7" s="6"/>
      <c r="H7" s="6"/>
      <c r="I7" s="6"/>
      <c r="J7" s="45">
        <v>12</v>
      </c>
    </row>
    <row r="8" spans="1:12" ht="16.5" thickBot="1">
      <c r="A8" s="863" t="s">
        <v>216</v>
      </c>
      <c r="B8" s="864"/>
      <c r="C8" s="865"/>
      <c r="D8" s="49">
        <v>44347</v>
      </c>
      <c r="E8" s="6"/>
      <c r="F8" s="6"/>
      <c r="G8" s="6"/>
      <c r="H8" s="6"/>
      <c r="I8" s="6"/>
      <c r="J8" s="6"/>
    </row>
    <row r="9" spans="1:12" ht="16.5" thickBot="1">
      <c r="A9" s="863" t="s">
        <v>217</v>
      </c>
      <c r="B9" s="864"/>
      <c r="C9" s="865"/>
      <c r="D9" s="50">
        <v>44377</v>
      </c>
      <c r="E9" s="6"/>
      <c r="F9" s="6"/>
      <c r="G9" s="6"/>
      <c r="H9" s="6"/>
      <c r="I9" s="6"/>
      <c r="J9" s="51" t="s">
        <v>218</v>
      </c>
      <c r="L9" s="52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42" t="s">
        <v>215</v>
      </c>
    </row>
    <row r="11" spans="1:12">
      <c r="A11" s="860" t="s">
        <v>219</v>
      </c>
      <c r="B11" s="860"/>
      <c r="C11" s="860"/>
      <c r="D11" s="860"/>
      <c r="E11" s="860"/>
      <c r="F11" s="860"/>
      <c r="G11" s="860"/>
      <c r="H11" s="860"/>
      <c r="I11" s="53"/>
      <c r="J11" s="54" t="s">
        <v>220</v>
      </c>
    </row>
    <row r="12" spans="1:12">
      <c r="A12" s="55"/>
      <c r="B12" s="56"/>
      <c r="C12" s="6"/>
      <c r="D12" s="6"/>
      <c r="E12" s="6"/>
      <c r="F12" s="6"/>
      <c r="G12" s="6"/>
      <c r="H12" s="6"/>
      <c r="I12" s="53"/>
      <c r="J12" s="57"/>
    </row>
    <row r="13" spans="1:12">
      <c r="A13" s="58" t="s">
        <v>221</v>
      </c>
      <c r="B13" s="6"/>
      <c r="C13" s="6"/>
      <c r="D13" s="6"/>
      <c r="E13" s="6"/>
      <c r="F13" s="6"/>
      <c r="G13" s="6"/>
      <c r="H13" s="6"/>
      <c r="I13" s="6"/>
      <c r="J13" s="6"/>
    </row>
    <row r="14" spans="1:12">
      <c r="A14" s="861" t="s">
        <v>222</v>
      </c>
      <c r="B14" s="861"/>
      <c r="C14" s="861"/>
      <c r="D14" s="861"/>
      <c r="E14" s="861"/>
      <c r="F14" s="861"/>
      <c r="G14" s="861"/>
      <c r="H14" s="861"/>
      <c r="I14" s="6"/>
      <c r="J14" s="6"/>
    </row>
    <row r="15" spans="1:12">
      <c r="A15" s="861" t="s">
        <v>223</v>
      </c>
      <c r="B15" s="861"/>
      <c r="C15" s="861"/>
      <c r="D15" s="861"/>
      <c r="E15" s="861"/>
      <c r="F15" s="861"/>
      <c r="G15" s="861"/>
      <c r="H15" s="861"/>
      <c r="I15" s="6"/>
      <c r="J15" s="6"/>
    </row>
    <row r="16" spans="1:12">
      <c r="A16" s="862" t="s">
        <v>224</v>
      </c>
      <c r="B16" s="862"/>
      <c r="C16" s="862"/>
      <c r="D16" s="862"/>
      <c r="E16" s="862"/>
      <c r="F16" s="862"/>
      <c r="G16" s="862"/>
      <c r="H16" s="862"/>
      <c r="I16" s="6"/>
      <c r="J16" s="6"/>
    </row>
    <row r="17" spans="1:12">
      <c r="A17" s="861" t="s">
        <v>225</v>
      </c>
      <c r="B17" s="861"/>
      <c r="C17" s="861"/>
      <c r="D17" s="861"/>
      <c r="E17" s="861"/>
      <c r="F17" s="861"/>
      <c r="G17" s="861"/>
      <c r="H17" s="861"/>
      <c r="I17" s="6"/>
      <c r="J17" s="6"/>
    </row>
    <row r="18" spans="1:12" ht="16.5" thickBot="1">
      <c r="A18" s="6"/>
      <c r="B18" s="6"/>
      <c r="C18" s="6"/>
      <c r="D18" s="6"/>
      <c r="E18" s="6"/>
      <c r="F18" s="7"/>
      <c r="G18" s="7"/>
      <c r="H18" s="6"/>
      <c r="I18" s="6"/>
      <c r="J18" s="6"/>
    </row>
    <row r="19" spans="1:12" ht="16.5" thickBot="1">
      <c r="A19" s="6"/>
      <c r="B19" s="59" t="s">
        <v>226</v>
      </c>
      <c r="C19" s="60">
        <f>SUM(C22:C171)</f>
        <v>0</v>
      </c>
      <c r="D19" s="60">
        <f>SUM(D22:D171)</f>
        <v>0</v>
      </c>
      <c r="E19" s="61">
        <f>SUM(E22:E171)</f>
        <v>0</v>
      </c>
      <c r="F19" s="62"/>
      <c r="G19" s="63"/>
      <c r="H19" s="7"/>
      <c r="I19" s="6"/>
      <c r="J19" s="6"/>
    </row>
    <row r="20" spans="1:12">
      <c r="A20" s="6"/>
      <c r="B20" s="6"/>
      <c r="C20" s="6"/>
      <c r="D20" s="6"/>
      <c r="E20" s="6"/>
      <c r="F20" s="6"/>
      <c r="G20" s="6"/>
      <c r="H20" s="7"/>
      <c r="I20" s="6"/>
      <c r="J20" s="6"/>
    </row>
    <row r="21" spans="1:12" ht="30.75" customHeight="1">
      <c r="A21" s="64" t="s">
        <v>227</v>
      </c>
      <c r="B21" s="64" t="s">
        <v>228</v>
      </c>
      <c r="C21" s="65" t="s">
        <v>229</v>
      </c>
      <c r="D21" s="65" t="s">
        <v>230</v>
      </c>
      <c r="E21" s="64" t="s">
        <v>231</v>
      </c>
      <c r="F21" s="64" t="s">
        <v>232</v>
      </c>
      <c r="G21" s="64" t="s">
        <v>233</v>
      </c>
      <c r="H21" s="64" t="s">
        <v>234</v>
      </c>
      <c r="I21" s="6"/>
      <c r="J21" s="6"/>
    </row>
    <row r="22" spans="1:12">
      <c r="A22" s="66">
        <v>1</v>
      </c>
      <c r="B22" s="67">
        <f>D9</f>
        <v>44377</v>
      </c>
      <c r="C22" s="68">
        <f>D22+E22</f>
        <v>0</v>
      </c>
      <c r="D22" s="68">
        <f>ROUNDDOWN(((D4*H4)/30)*(D9-D8),2)</f>
        <v>0</v>
      </c>
      <c r="E22" s="68">
        <f>IF($D$7=$J$10,ROUNDDOWN((H5-D22)*((D9-D8)/30),2),0)</f>
        <v>0</v>
      </c>
      <c r="F22" s="68">
        <f>D4-E22</f>
        <v>0</v>
      </c>
      <c r="G22" s="69">
        <f>D22</f>
        <v>0</v>
      </c>
      <c r="H22" s="69">
        <f>E22</f>
        <v>0</v>
      </c>
      <c r="I22" s="6"/>
      <c r="J22" s="6"/>
    </row>
    <row r="23" spans="1:12">
      <c r="A23" s="66">
        <f>IF(A22&gt;=$D$5,"",A22+1)</f>
        <v>2</v>
      </c>
      <c r="B23" s="70">
        <f>IF(A23="","",DATE(YEAR(B22),MONTH(B22)+1,DAY(B22)))</f>
        <v>44407</v>
      </c>
      <c r="C23" s="69">
        <f t="shared" ref="C23:C86" si="0">IF(A23&lt;$D$5, $H$5,IF(A23=$D$5,F22+D23,""))</f>
        <v>0</v>
      </c>
      <c r="D23" s="69">
        <f t="shared" ref="D23:D86" si="1">IF(A23="","",ROUNDDOWN(F22*$H$4,2))</f>
        <v>0</v>
      </c>
      <c r="E23" s="69">
        <f>IF(A23="","",C23-D23)</f>
        <v>0</v>
      </c>
      <c r="F23" s="69">
        <f>IF(A23="","",F22-E23)</f>
        <v>0</v>
      </c>
      <c r="G23" s="69">
        <f>IF(A23="","",D23+G22)</f>
        <v>0</v>
      </c>
      <c r="H23" s="69">
        <f>IF(A23="","",E23+H22)</f>
        <v>0</v>
      </c>
      <c r="I23" s="6"/>
      <c r="J23" s="6"/>
      <c r="L23" s="71"/>
    </row>
    <row r="24" spans="1:12">
      <c r="A24" s="66">
        <f>IF(A23&gt;=$D$5,"",A23+1)</f>
        <v>3</v>
      </c>
      <c r="B24" s="70">
        <f t="shared" ref="B24:B87" si="2">IF(A24="","",DATE(YEAR(B23),MONTH(B23)+1,DAY(B23)))</f>
        <v>44438</v>
      </c>
      <c r="C24" s="69">
        <f t="shared" si="0"/>
        <v>0</v>
      </c>
      <c r="D24" s="69">
        <f t="shared" si="1"/>
        <v>0</v>
      </c>
      <c r="E24" s="69">
        <f t="shared" ref="E24:E87" si="3">IF(A24="","",C24-D24)</f>
        <v>0</v>
      </c>
      <c r="F24" s="69">
        <f t="shared" ref="F24:F87" si="4">IF(A24="","",F23-E24)</f>
        <v>0</v>
      </c>
      <c r="G24" s="69">
        <f t="shared" ref="G24:G87" si="5">IF(A24="","",D24+G23)</f>
        <v>0</v>
      </c>
      <c r="H24" s="69">
        <f t="shared" ref="H24:H87" si="6">IF(A24="","",E24+H23)</f>
        <v>0</v>
      </c>
      <c r="I24" s="6"/>
      <c r="J24" s="6"/>
    </row>
    <row r="25" spans="1:12">
      <c r="A25" s="66">
        <f t="shared" ref="A25:A88" si="7">IF(A24&gt;=$D$5,"",A24+1)</f>
        <v>4</v>
      </c>
      <c r="B25" s="70">
        <f t="shared" si="2"/>
        <v>44469</v>
      </c>
      <c r="C25" s="69">
        <f t="shared" si="0"/>
        <v>0</v>
      </c>
      <c r="D25" s="69">
        <f t="shared" si="1"/>
        <v>0</v>
      </c>
      <c r="E25" s="69">
        <f t="shared" si="3"/>
        <v>0</v>
      </c>
      <c r="F25" s="69">
        <f t="shared" si="4"/>
        <v>0</v>
      </c>
      <c r="G25" s="69">
        <f t="shared" si="5"/>
        <v>0</v>
      </c>
      <c r="H25" s="69">
        <f t="shared" si="6"/>
        <v>0</v>
      </c>
      <c r="I25" s="6"/>
      <c r="J25" s="6"/>
    </row>
    <row r="26" spans="1:12">
      <c r="A26" s="66">
        <f t="shared" si="7"/>
        <v>5</v>
      </c>
      <c r="B26" s="70">
        <f t="shared" si="2"/>
        <v>44499</v>
      </c>
      <c r="C26" s="69">
        <f t="shared" si="0"/>
        <v>0</v>
      </c>
      <c r="D26" s="69">
        <f t="shared" si="1"/>
        <v>0</v>
      </c>
      <c r="E26" s="69">
        <f t="shared" si="3"/>
        <v>0</v>
      </c>
      <c r="F26" s="69">
        <f t="shared" si="4"/>
        <v>0</v>
      </c>
      <c r="G26" s="69">
        <f t="shared" si="5"/>
        <v>0</v>
      </c>
      <c r="H26" s="69">
        <f t="shared" si="6"/>
        <v>0</v>
      </c>
      <c r="I26" s="6"/>
      <c r="J26" s="6"/>
    </row>
    <row r="27" spans="1:12">
      <c r="A27" s="66">
        <f t="shared" si="7"/>
        <v>6</v>
      </c>
      <c r="B27" s="70">
        <f t="shared" si="2"/>
        <v>44530</v>
      </c>
      <c r="C27" s="69">
        <f t="shared" si="0"/>
        <v>0</v>
      </c>
      <c r="D27" s="69">
        <f t="shared" si="1"/>
        <v>0</v>
      </c>
      <c r="E27" s="69">
        <f t="shared" si="3"/>
        <v>0</v>
      </c>
      <c r="F27" s="69">
        <f t="shared" si="4"/>
        <v>0</v>
      </c>
      <c r="G27" s="69">
        <f t="shared" si="5"/>
        <v>0</v>
      </c>
      <c r="H27" s="69">
        <f t="shared" si="6"/>
        <v>0</v>
      </c>
      <c r="I27" s="6"/>
      <c r="J27" s="6"/>
    </row>
    <row r="28" spans="1:12">
      <c r="A28" s="66">
        <f t="shared" si="7"/>
        <v>7</v>
      </c>
      <c r="B28" s="70">
        <f t="shared" si="2"/>
        <v>44560</v>
      </c>
      <c r="C28" s="69">
        <f t="shared" si="0"/>
        <v>0</v>
      </c>
      <c r="D28" s="69">
        <f t="shared" si="1"/>
        <v>0</v>
      </c>
      <c r="E28" s="69">
        <f t="shared" si="3"/>
        <v>0</v>
      </c>
      <c r="F28" s="69">
        <f t="shared" si="4"/>
        <v>0</v>
      </c>
      <c r="G28" s="69">
        <f t="shared" si="5"/>
        <v>0</v>
      </c>
      <c r="H28" s="69">
        <f t="shared" si="6"/>
        <v>0</v>
      </c>
      <c r="I28" s="6"/>
      <c r="J28" s="6"/>
    </row>
    <row r="29" spans="1:12">
      <c r="A29" s="66">
        <f t="shared" si="7"/>
        <v>8</v>
      </c>
      <c r="B29" s="70">
        <f t="shared" si="2"/>
        <v>44591</v>
      </c>
      <c r="C29" s="69">
        <f t="shared" si="0"/>
        <v>0</v>
      </c>
      <c r="D29" s="69">
        <f t="shared" si="1"/>
        <v>0</v>
      </c>
      <c r="E29" s="69">
        <f t="shared" si="3"/>
        <v>0</v>
      </c>
      <c r="F29" s="69">
        <f t="shared" si="4"/>
        <v>0</v>
      </c>
      <c r="G29" s="69">
        <f t="shared" si="5"/>
        <v>0</v>
      </c>
      <c r="H29" s="69">
        <f t="shared" si="6"/>
        <v>0</v>
      </c>
      <c r="I29" s="6"/>
      <c r="J29" s="6"/>
    </row>
    <row r="30" spans="1:12">
      <c r="A30" s="66">
        <f t="shared" si="7"/>
        <v>9</v>
      </c>
      <c r="B30" s="70">
        <f t="shared" si="2"/>
        <v>44622</v>
      </c>
      <c r="C30" s="69">
        <f t="shared" si="0"/>
        <v>0</v>
      </c>
      <c r="D30" s="69">
        <f t="shared" si="1"/>
        <v>0</v>
      </c>
      <c r="E30" s="69">
        <f t="shared" si="3"/>
        <v>0</v>
      </c>
      <c r="F30" s="69">
        <f t="shared" si="4"/>
        <v>0</v>
      </c>
      <c r="G30" s="69">
        <f t="shared" si="5"/>
        <v>0</v>
      </c>
      <c r="H30" s="69">
        <f t="shared" si="6"/>
        <v>0</v>
      </c>
      <c r="I30" s="6"/>
      <c r="J30" s="6"/>
    </row>
    <row r="31" spans="1:12">
      <c r="A31" s="66">
        <f t="shared" si="7"/>
        <v>10</v>
      </c>
      <c r="B31" s="70">
        <f t="shared" si="2"/>
        <v>44653</v>
      </c>
      <c r="C31" s="69">
        <f t="shared" si="0"/>
        <v>0</v>
      </c>
      <c r="D31" s="69">
        <f t="shared" si="1"/>
        <v>0</v>
      </c>
      <c r="E31" s="69">
        <f t="shared" si="3"/>
        <v>0</v>
      </c>
      <c r="F31" s="69">
        <f t="shared" si="4"/>
        <v>0</v>
      </c>
      <c r="G31" s="69">
        <f t="shared" si="5"/>
        <v>0</v>
      </c>
      <c r="H31" s="69">
        <f t="shared" si="6"/>
        <v>0</v>
      </c>
      <c r="I31" s="6"/>
      <c r="J31" s="6"/>
    </row>
    <row r="32" spans="1:12">
      <c r="A32" s="66">
        <f t="shared" si="7"/>
        <v>11</v>
      </c>
      <c r="B32" s="70">
        <f t="shared" si="2"/>
        <v>44683</v>
      </c>
      <c r="C32" s="69">
        <f t="shared" si="0"/>
        <v>0</v>
      </c>
      <c r="D32" s="69">
        <f t="shared" si="1"/>
        <v>0</v>
      </c>
      <c r="E32" s="69">
        <f t="shared" si="3"/>
        <v>0</v>
      </c>
      <c r="F32" s="69">
        <f t="shared" si="4"/>
        <v>0</v>
      </c>
      <c r="G32" s="69">
        <f t="shared" si="5"/>
        <v>0</v>
      </c>
      <c r="H32" s="69">
        <f t="shared" si="6"/>
        <v>0</v>
      </c>
      <c r="I32" s="6"/>
      <c r="J32" s="6"/>
    </row>
    <row r="33" spans="1:10">
      <c r="A33" s="66">
        <f t="shared" si="7"/>
        <v>12</v>
      </c>
      <c r="B33" s="70">
        <f t="shared" si="2"/>
        <v>44714</v>
      </c>
      <c r="C33" s="69">
        <f t="shared" si="0"/>
        <v>0</v>
      </c>
      <c r="D33" s="69">
        <f t="shared" si="1"/>
        <v>0</v>
      </c>
      <c r="E33" s="69">
        <f t="shared" si="3"/>
        <v>0</v>
      </c>
      <c r="F33" s="69">
        <f t="shared" si="4"/>
        <v>0</v>
      </c>
      <c r="G33" s="69">
        <f t="shared" si="5"/>
        <v>0</v>
      </c>
      <c r="H33" s="69">
        <f t="shared" si="6"/>
        <v>0</v>
      </c>
      <c r="I33" s="6"/>
      <c r="J33" s="6"/>
    </row>
    <row r="34" spans="1:10">
      <c r="A34" s="66">
        <f t="shared" si="7"/>
        <v>13</v>
      </c>
      <c r="B34" s="70">
        <f t="shared" si="2"/>
        <v>44744</v>
      </c>
      <c r="C34" s="69">
        <f t="shared" si="0"/>
        <v>0</v>
      </c>
      <c r="D34" s="69">
        <f t="shared" si="1"/>
        <v>0</v>
      </c>
      <c r="E34" s="69">
        <f t="shared" si="3"/>
        <v>0</v>
      </c>
      <c r="F34" s="69">
        <f t="shared" si="4"/>
        <v>0</v>
      </c>
      <c r="G34" s="69">
        <f t="shared" si="5"/>
        <v>0</v>
      </c>
      <c r="H34" s="69">
        <f t="shared" si="6"/>
        <v>0</v>
      </c>
      <c r="I34" s="6"/>
      <c r="J34" s="6"/>
    </row>
    <row r="35" spans="1:10">
      <c r="A35" s="66">
        <f t="shared" si="7"/>
        <v>14</v>
      </c>
      <c r="B35" s="70">
        <f t="shared" si="2"/>
        <v>44775</v>
      </c>
      <c r="C35" s="69">
        <f t="shared" si="0"/>
        <v>0</v>
      </c>
      <c r="D35" s="69">
        <f t="shared" si="1"/>
        <v>0</v>
      </c>
      <c r="E35" s="69">
        <f t="shared" si="3"/>
        <v>0</v>
      </c>
      <c r="F35" s="69">
        <f t="shared" si="4"/>
        <v>0</v>
      </c>
      <c r="G35" s="69">
        <f t="shared" si="5"/>
        <v>0</v>
      </c>
      <c r="H35" s="69">
        <f t="shared" si="6"/>
        <v>0</v>
      </c>
      <c r="I35" s="6"/>
      <c r="J35" s="6"/>
    </row>
    <row r="36" spans="1:10">
      <c r="A36" s="66">
        <f t="shared" si="7"/>
        <v>15</v>
      </c>
      <c r="B36" s="70">
        <f t="shared" si="2"/>
        <v>44806</v>
      </c>
      <c r="C36" s="69">
        <f t="shared" si="0"/>
        <v>0</v>
      </c>
      <c r="D36" s="69">
        <f t="shared" si="1"/>
        <v>0</v>
      </c>
      <c r="E36" s="69">
        <f t="shared" si="3"/>
        <v>0</v>
      </c>
      <c r="F36" s="69">
        <f t="shared" si="4"/>
        <v>0</v>
      </c>
      <c r="G36" s="69">
        <f t="shared" si="5"/>
        <v>0</v>
      </c>
      <c r="H36" s="69">
        <f t="shared" si="6"/>
        <v>0</v>
      </c>
      <c r="I36" s="6"/>
      <c r="J36" s="6"/>
    </row>
    <row r="37" spans="1:10">
      <c r="A37" s="66">
        <f t="shared" si="7"/>
        <v>16</v>
      </c>
      <c r="B37" s="70">
        <f t="shared" si="2"/>
        <v>44836</v>
      </c>
      <c r="C37" s="69">
        <f t="shared" si="0"/>
        <v>0</v>
      </c>
      <c r="D37" s="69">
        <f t="shared" si="1"/>
        <v>0</v>
      </c>
      <c r="E37" s="69">
        <f t="shared" si="3"/>
        <v>0</v>
      </c>
      <c r="F37" s="69">
        <f t="shared" si="4"/>
        <v>0</v>
      </c>
      <c r="G37" s="69">
        <f t="shared" si="5"/>
        <v>0</v>
      </c>
      <c r="H37" s="69">
        <f t="shared" si="6"/>
        <v>0</v>
      </c>
      <c r="I37" s="6"/>
      <c r="J37" s="6"/>
    </row>
    <row r="38" spans="1:10">
      <c r="A38" s="66">
        <f t="shared" si="7"/>
        <v>17</v>
      </c>
      <c r="B38" s="70">
        <f t="shared" si="2"/>
        <v>44867</v>
      </c>
      <c r="C38" s="69">
        <f t="shared" si="0"/>
        <v>0</v>
      </c>
      <c r="D38" s="69">
        <f t="shared" si="1"/>
        <v>0</v>
      </c>
      <c r="E38" s="69">
        <f t="shared" si="3"/>
        <v>0</v>
      </c>
      <c r="F38" s="69">
        <f t="shared" si="4"/>
        <v>0</v>
      </c>
      <c r="G38" s="69">
        <f t="shared" si="5"/>
        <v>0</v>
      </c>
      <c r="H38" s="69">
        <f t="shared" si="6"/>
        <v>0</v>
      </c>
      <c r="I38" s="6"/>
      <c r="J38" s="6"/>
    </row>
    <row r="39" spans="1:10">
      <c r="A39" s="66">
        <f t="shared" si="7"/>
        <v>18</v>
      </c>
      <c r="B39" s="70">
        <f t="shared" si="2"/>
        <v>44897</v>
      </c>
      <c r="C39" s="69">
        <f t="shared" si="0"/>
        <v>0</v>
      </c>
      <c r="D39" s="69">
        <f t="shared" si="1"/>
        <v>0</v>
      </c>
      <c r="E39" s="69">
        <f t="shared" si="3"/>
        <v>0</v>
      </c>
      <c r="F39" s="69">
        <f t="shared" si="4"/>
        <v>0</v>
      </c>
      <c r="G39" s="69">
        <f t="shared" si="5"/>
        <v>0</v>
      </c>
      <c r="H39" s="69">
        <f t="shared" si="6"/>
        <v>0</v>
      </c>
      <c r="I39" s="6"/>
      <c r="J39" s="6"/>
    </row>
    <row r="40" spans="1:10">
      <c r="A40" s="66">
        <f t="shared" si="7"/>
        <v>19</v>
      </c>
      <c r="B40" s="70">
        <f t="shared" si="2"/>
        <v>44928</v>
      </c>
      <c r="C40" s="69">
        <f t="shared" si="0"/>
        <v>0</v>
      </c>
      <c r="D40" s="69">
        <f t="shared" si="1"/>
        <v>0</v>
      </c>
      <c r="E40" s="69">
        <f t="shared" si="3"/>
        <v>0</v>
      </c>
      <c r="F40" s="69">
        <f t="shared" si="4"/>
        <v>0</v>
      </c>
      <c r="G40" s="69">
        <f t="shared" si="5"/>
        <v>0</v>
      </c>
      <c r="H40" s="69">
        <f t="shared" si="6"/>
        <v>0</v>
      </c>
      <c r="I40" s="6"/>
      <c r="J40" s="6"/>
    </row>
    <row r="41" spans="1:10">
      <c r="A41" s="66">
        <f t="shared" si="7"/>
        <v>20</v>
      </c>
      <c r="B41" s="70">
        <f t="shared" si="2"/>
        <v>44959</v>
      </c>
      <c r="C41" s="69">
        <f t="shared" si="0"/>
        <v>0</v>
      </c>
      <c r="D41" s="69">
        <f t="shared" si="1"/>
        <v>0</v>
      </c>
      <c r="E41" s="69">
        <f t="shared" si="3"/>
        <v>0</v>
      </c>
      <c r="F41" s="69">
        <f t="shared" si="4"/>
        <v>0</v>
      </c>
      <c r="G41" s="69">
        <f t="shared" si="5"/>
        <v>0</v>
      </c>
      <c r="H41" s="69">
        <f t="shared" si="6"/>
        <v>0</v>
      </c>
      <c r="I41" s="6"/>
      <c r="J41" s="6"/>
    </row>
    <row r="42" spans="1:10">
      <c r="A42" s="66">
        <f t="shared" si="7"/>
        <v>21</v>
      </c>
      <c r="B42" s="70">
        <f t="shared" si="2"/>
        <v>44987</v>
      </c>
      <c r="C42" s="69">
        <f t="shared" si="0"/>
        <v>0</v>
      </c>
      <c r="D42" s="69">
        <f t="shared" si="1"/>
        <v>0</v>
      </c>
      <c r="E42" s="69">
        <f t="shared" si="3"/>
        <v>0</v>
      </c>
      <c r="F42" s="69">
        <f t="shared" si="4"/>
        <v>0</v>
      </c>
      <c r="G42" s="69">
        <f t="shared" si="5"/>
        <v>0</v>
      </c>
      <c r="H42" s="69">
        <f t="shared" si="6"/>
        <v>0</v>
      </c>
      <c r="I42" s="6"/>
      <c r="J42" s="6"/>
    </row>
    <row r="43" spans="1:10">
      <c r="A43" s="66">
        <f t="shared" si="7"/>
        <v>22</v>
      </c>
      <c r="B43" s="70">
        <f t="shared" si="2"/>
        <v>45018</v>
      </c>
      <c r="C43" s="69">
        <f t="shared" si="0"/>
        <v>0</v>
      </c>
      <c r="D43" s="69">
        <f t="shared" si="1"/>
        <v>0</v>
      </c>
      <c r="E43" s="69">
        <f t="shared" si="3"/>
        <v>0</v>
      </c>
      <c r="F43" s="69">
        <f t="shared" si="4"/>
        <v>0</v>
      </c>
      <c r="G43" s="69">
        <f t="shared" si="5"/>
        <v>0</v>
      </c>
      <c r="H43" s="69">
        <f t="shared" si="6"/>
        <v>0</v>
      </c>
      <c r="I43" s="6"/>
      <c r="J43" s="6"/>
    </row>
    <row r="44" spans="1:10">
      <c r="A44" s="66">
        <f t="shared" si="7"/>
        <v>23</v>
      </c>
      <c r="B44" s="70">
        <f t="shared" si="2"/>
        <v>45048</v>
      </c>
      <c r="C44" s="69">
        <f t="shared" si="0"/>
        <v>0</v>
      </c>
      <c r="D44" s="69">
        <f t="shared" si="1"/>
        <v>0</v>
      </c>
      <c r="E44" s="69">
        <f t="shared" si="3"/>
        <v>0</v>
      </c>
      <c r="F44" s="69">
        <f t="shared" si="4"/>
        <v>0</v>
      </c>
      <c r="G44" s="69">
        <f t="shared" si="5"/>
        <v>0</v>
      </c>
      <c r="H44" s="69">
        <f t="shared" si="6"/>
        <v>0</v>
      </c>
      <c r="I44" s="6"/>
      <c r="J44" s="6"/>
    </row>
    <row r="45" spans="1:10">
      <c r="A45" s="66">
        <f t="shared" si="7"/>
        <v>24</v>
      </c>
      <c r="B45" s="70">
        <f t="shared" si="2"/>
        <v>45079</v>
      </c>
      <c r="C45" s="69">
        <f t="shared" si="0"/>
        <v>0</v>
      </c>
      <c r="D45" s="69">
        <f t="shared" si="1"/>
        <v>0</v>
      </c>
      <c r="E45" s="69">
        <f t="shared" si="3"/>
        <v>0</v>
      </c>
      <c r="F45" s="69">
        <f t="shared" si="4"/>
        <v>0</v>
      </c>
      <c r="G45" s="69">
        <f t="shared" si="5"/>
        <v>0</v>
      </c>
      <c r="H45" s="69">
        <f t="shared" si="6"/>
        <v>0</v>
      </c>
      <c r="I45" s="6"/>
      <c r="J45" s="6"/>
    </row>
    <row r="46" spans="1:10">
      <c r="A46" s="66">
        <f t="shared" si="7"/>
        <v>25</v>
      </c>
      <c r="B46" s="70">
        <f t="shared" si="2"/>
        <v>45109</v>
      </c>
      <c r="C46" s="69">
        <f t="shared" si="0"/>
        <v>0</v>
      </c>
      <c r="D46" s="69">
        <f t="shared" si="1"/>
        <v>0</v>
      </c>
      <c r="E46" s="69">
        <f t="shared" si="3"/>
        <v>0</v>
      </c>
      <c r="F46" s="69">
        <f t="shared" si="4"/>
        <v>0</v>
      </c>
      <c r="G46" s="69">
        <f t="shared" si="5"/>
        <v>0</v>
      </c>
      <c r="H46" s="69">
        <f t="shared" si="6"/>
        <v>0</v>
      </c>
      <c r="I46" s="6"/>
      <c r="J46" s="6"/>
    </row>
    <row r="47" spans="1:10">
      <c r="A47" s="66">
        <f t="shared" si="7"/>
        <v>26</v>
      </c>
      <c r="B47" s="70">
        <f t="shared" si="2"/>
        <v>45140</v>
      </c>
      <c r="C47" s="69">
        <f t="shared" si="0"/>
        <v>0</v>
      </c>
      <c r="D47" s="69">
        <f t="shared" si="1"/>
        <v>0</v>
      </c>
      <c r="E47" s="69">
        <f t="shared" si="3"/>
        <v>0</v>
      </c>
      <c r="F47" s="69">
        <f t="shared" si="4"/>
        <v>0</v>
      </c>
      <c r="G47" s="69">
        <f t="shared" si="5"/>
        <v>0</v>
      </c>
      <c r="H47" s="69">
        <f t="shared" si="6"/>
        <v>0</v>
      </c>
      <c r="I47" s="6"/>
      <c r="J47" s="6"/>
    </row>
    <row r="48" spans="1:10">
      <c r="A48" s="66">
        <f t="shared" si="7"/>
        <v>27</v>
      </c>
      <c r="B48" s="70">
        <f t="shared" si="2"/>
        <v>45171</v>
      </c>
      <c r="C48" s="69">
        <f t="shared" si="0"/>
        <v>0</v>
      </c>
      <c r="D48" s="69">
        <f t="shared" si="1"/>
        <v>0</v>
      </c>
      <c r="E48" s="69">
        <f t="shared" si="3"/>
        <v>0</v>
      </c>
      <c r="F48" s="69">
        <f t="shared" si="4"/>
        <v>0</v>
      </c>
      <c r="G48" s="69">
        <f t="shared" si="5"/>
        <v>0</v>
      </c>
      <c r="H48" s="69">
        <f t="shared" si="6"/>
        <v>0</v>
      </c>
      <c r="I48" s="6"/>
      <c r="J48" s="6"/>
    </row>
    <row r="49" spans="1:10">
      <c r="A49" s="66">
        <f t="shared" si="7"/>
        <v>28</v>
      </c>
      <c r="B49" s="70">
        <f t="shared" si="2"/>
        <v>45201</v>
      </c>
      <c r="C49" s="69">
        <f t="shared" si="0"/>
        <v>0</v>
      </c>
      <c r="D49" s="69">
        <f t="shared" si="1"/>
        <v>0</v>
      </c>
      <c r="E49" s="69">
        <f t="shared" si="3"/>
        <v>0</v>
      </c>
      <c r="F49" s="69">
        <f t="shared" si="4"/>
        <v>0</v>
      </c>
      <c r="G49" s="69">
        <f t="shared" si="5"/>
        <v>0</v>
      </c>
      <c r="H49" s="69">
        <f t="shared" si="6"/>
        <v>0</v>
      </c>
      <c r="I49" s="6"/>
      <c r="J49" s="6"/>
    </row>
    <row r="50" spans="1:10">
      <c r="A50" s="66">
        <f t="shared" si="7"/>
        <v>29</v>
      </c>
      <c r="B50" s="70">
        <f t="shared" si="2"/>
        <v>45232</v>
      </c>
      <c r="C50" s="69">
        <f t="shared" si="0"/>
        <v>0</v>
      </c>
      <c r="D50" s="69">
        <f t="shared" si="1"/>
        <v>0</v>
      </c>
      <c r="E50" s="69">
        <f t="shared" si="3"/>
        <v>0</v>
      </c>
      <c r="F50" s="69">
        <f t="shared" si="4"/>
        <v>0</v>
      </c>
      <c r="G50" s="69">
        <f t="shared" si="5"/>
        <v>0</v>
      </c>
      <c r="H50" s="69">
        <f t="shared" si="6"/>
        <v>0</v>
      </c>
      <c r="I50" s="6"/>
      <c r="J50" s="6"/>
    </row>
    <row r="51" spans="1:10">
      <c r="A51" s="66">
        <f t="shared" si="7"/>
        <v>30</v>
      </c>
      <c r="B51" s="70">
        <f t="shared" si="2"/>
        <v>45262</v>
      </c>
      <c r="C51" s="69">
        <f t="shared" si="0"/>
        <v>0</v>
      </c>
      <c r="D51" s="69">
        <f t="shared" si="1"/>
        <v>0</v>
      </c>
      <c r="E51" s="69">
        <f t="shared" si="3"/>
        <v>0</v>
      </c>
      <c r="F51" s="69">
        <f t="shared" si="4"/>
        <v>0</v>
      </c>
      <c r="G51" s="69">
        <f t="shared" si="5"/>
        <v>0</v>
      </c>
      <c r="H51" s="69">
        <f t="shared" si="6"/>
        <v>0</v>
      </c>
      <c r="I51" s="6"/>
      <c r="J51" s="6"/>
    </row>
    <row r="52" spans="1:10">
      <c r="A52" s="66">
        <f t="shared" si="7"/>
        <v>31</v>
      </c>
      <c r="B52" s="70">
        <f t="shared" si="2"/>
        <v>45293</v>
      </c>
      <c r="C52" s="69">
        <f t="shared" si="0"/>
        <v>0</v>
      </c>
      <c r="D52" s="69">
        <f t="shared" si="1"/>
        <v>0</v>
      </c>
      <c r="E52" s="69">
        <f t="shared" si="3"/>
        <v>0</v>
      </c>
      <c r="F52" s="69">
        <f t="shared" si="4"/>
        <v>0</v>
      </c>
      <c r="G52" s="69">
        <f t="shared" si="5"/>
        <v>0</v>
      </c>
      <c r="H52" s="69">
        <f t="shared" si="6"/>
        <v>0</v>
      </c>
      <c r="I52" s="6"/>
      <c r="J52" s="6"/>
    </row>
    <row r="53" spans="1:10">
      <c r="A53" s="66">
        <f t="shared" si="7"/>
        <v>32</v>
      </c>
      <c r="B53" s="70">
        <f t="shared" si="2"/>
        <v>45324</v>
      </c>
      <c r="C53" s="69">
        <f t="shared" si="0"/>
        <v>0</v>
      </c>
      <c r="D53" s="69">
        <f t="shared" si="1"/>
        <v>0</v>
      </c>
      <c r="E53" s="69">
        <f t="shared" si="3"/>
        <v>0</v>
      </c>
      <c r="F53" s="69">
        <f t="shared" si="4"/>
        <v>0</v>
      </c>
      <c r="G53" s="69">
        <f t="shared" si="5"/>
        <v>0</v>
      </c>
      <c r="H53" s="69">
        <f t="shared" si="6"/>
        <v>0</v>
      </c>
      <c r="I53" s="6"/>
      <c r="J53" s="6"/>
    </row>
    <row r="54" spans="1:10">
      <c r="A54" s="66">
        <f t="shared" si="7"/>
        <v>33</v>
      </c>
      <c r="B54" s="70">
        <f t="shared" si="2"/>
        <v>45353</v>
      </c>
      <c r="C54" s="69">
        <f t="shared" si="0"/>
        <v>0</v>
      </c>
      <c r="D54" s="69">
        <f t="shared" si="1"/>
        <v>0</v>
      </c>
      <c r="E54" s="69">
        <f t="shared" si="3"/>
        <v>0</v>
      </c>
      <c r="F54" s="69">
        <f t="shared" si="4"/>
        <v>0</v>
      </c>
      <c r="G54" s="69">
        <f t="shared" si="5"/>
        <v>0</v>
      </c>
      <c r="H54" s="69">
        <f t="shared" si="6"/>
        <v>0</v>
      </c>
      <c r="I54" s="6"/>
      <c r="J54" s="6"/>
    </row>
    <row r="55" spans="1:10">
      <c r="A55" s="66">
        <f t="shared" si="7"/>
        <v>34</v>
      </c>
      <c r="B55" s="70">
        <f t="shared" si="2"/>
        <v>45384</v>
      </c>
      <c r="C55" s="69">
        <f t="shared" si="0"/>
        <v>0</v>
      </c>
      <c r="D55" s="69">
        <f t="shared" si="1"/>
        <v>0</v>
      </c>
      <c r="E55" s="69">
        <f t="shared" si="3"/>
        <v>0</v>
      </c>
      <c r="F55" s="69">
        <f t="shared" si="4"/>
        <v>0</v>
      </c>
      <c r="G55" s="69">
        <f t="shared" si="5"/>
        <v>0</v>
      </c>
      <c r="H55" s="69">
        <f t="shared" si="6"/>
        <v>0</v>
      </c>
      <c r="I55" s="6"/>
      <c r="J55" s="6"/>
    </row>
    <row r="56" spans="1:10">
      <c r="A56" s="66">
        <f t="shared" si="7"/>
        <v>35</v>
      </c>
      <c r="B56" s="70">
        <f t="shared" si="2"/>
        <v>45414</v>
      </c>
      <c r="C56" s="69">
        <f t="shared" si="0"/>
        <v>0</v>
      </c>
      <c r="D56" s="69">
        <f t="shared" si="1"/>
        <v>0</v>
      </c>
      <c r="E56" s="69">
        <f t="shared" si="3"/>
        <v>0</v>
      </c>
      <c r="F56" s="69">
        <f t="shared" si="4"/>
        <v>0</v>
      </c>
      <c r="G56" s="69">
        <f t="shared" si="5"/>
        <v>0</v>
      </c>
      <c r="H56" s="69">
        <f t="shared" si="6"/>
        <v>0</v>
      </c>
      <c r="I56" s="6"/>
      <c r="J56" s="6"/>
    </row>
    <row r="57" spans="1:10">
      <c r="A57" s="66">
        <f t="shared" si="7"/>
        <v>36</v>
      </c>
      <c r="B57" s="70">
        <f t="shared" si="2"/>
        <v>45445</v>
      </c>
      <c r="C57" s="69">
        <f t="shared" si="0"/>
        <v>0</v>
      </c>
      <c r="D57" s="69">
        <f t="shared" si="1"/>
        <v>0</v>
      </c>
      <c r="E57" s="69">
        <f t="shared" si="3"/>
        <v>0</v>
      </c>
      <c r="F57" s="69">
        <f t="shared" si="4"/>
        <v>0</v>
      </c>
      <c r="G57" s="69">
        <f t="shared" si="5"/>
        <v>0</v>
      </c>
      <c r="H57" s="69">
        <f t="shared" si="6"/>
        <v>0</v>
      </c>
      <c r="I57" s="6"/>
      <c r="J57" s="6"/>
    </row>
    <row r="58" spans="1:10">
      <c r="A58" s="66">
        <f t="shared" si="7"/>
        <v>37</v>
      </c>
      <c r="B58" s="70">
        <f t="shared" si="2"/>
        <v>45475</v>
      </c>
      <c r="C58" s="69">
        <f>IF(A58&lt;$D$5, $H$5,IF(A58=$D$5,F57+D58,""))</f>
        <v>0</v>
      </c>
      <c r="D58" s="90">
        <f>IF(A58="","",ROUNDDOWN(F57*$H$4,2))</f>
        <v>0</v>
      </c>
      <c r="E58" s="69">
        <f t="shared" si="3"/>
        <v>0</v>
      </c>
      <c r="F58" s="69">
        <f t="shared" si="4"/>
        <v>0</v>
      </c>
      <c r="G58" s="69">
        <f t="shared" si="5"/>
        <v>0</v>
      </c>
      <c r="H58" s="69">
        <f t="shared" si="6"/>
        <v>0</v>
      </c>
      <c r="I58" s="6"/>
      <c r="J58" s="6"/>
    </row>
    <row r="59" spans="1:10">
      <c r="A59" s="66">
        <f t="shared" si="7"/>
        <v>38</v>
      </c>
      <c r="B59" s="70">
        <f t="shared" si="2"/>
        <v>45506</v>
      </c>
      <c r="C59" s="69">
        <f t="shared" si="0"/>
        <v>0</v>
      </c>
      <c r="D59" s="69">
        <f t="shared" si="1"/>
        <v>0</v>
      </c>
      <c r="E59" s="69">
        <f t="shared" si="3"/>
        <v>0</v>
      </c>
      <c r="F59" s="69">
        <f t="shared" si="4"/>
        <v>0</v>
      </c>
      <c r="G59" s="69">
        <f t="shared" si="5"/>
        <v>0</v>
      </c>
      <c r="H59" s="69">
        <f t="shared" si="6"/>
        <v>0</v>
      </c>
      <c r="I59" s="6"/>
      <c r="J59" s="6"/>
    </row>
    <row r="60" spans="1:10">
      <c r="A60" s="66">
        <f t="shared" si="7"/>
        <v>39</v>
      </c>
      <c r="B60" s="70">
        <f t="shared" si="2"/>
        <v>45537</v>
      </c>
      <c r="C60" s="69">
        <f t="shared" si="0"/>
        <v>0</v>
      </c>
      <c r="D60" s="69">
        <f t="shared" si="1"/>
        <v>0</v>
      </c>
      <c r="E60" s="69">
        <f t="shared" si="3"/>
        <v>0</v>
      </c>
      <c r="F60" s="69">
        <f t="shared" si="4"/>
        <v>0</v>
      </c>
      <c r="G60" s="69">
        <f t="shared" si="5"/>
        <v>0</v>
      </c>
      <c r="H60" s="69">
        <f t="shared" si="6"/>
        <v>0</v>
      </c>
      <c r="I60" s="6"/>
      <c r="J60" s="6"/>
    </row>
    <row r="61" spans="1:10">
      <c r="A61" s="66">
        <f t="shared" si="7"/>
        <v>40</v>
      </c>
      <c r="B61" s="70">
        <f t="shared" si="2"/>
        <v>45567</v>
      </c>
      <c r="C61" s="69">
        <f t="shared" si="0"/>
        <v>0</v>
      </c>
      <c r="D61" s="69">
        <f t="shared" si="1"/>
        <v>0</v>
      </c>
      <c r="E61" s="69">
        <f t="shared" si="3"/>
        <v>0</v>
      </c>
      <c r="F61" s="69">
        <f t="shared" si="4"/>
        <v>0</v>
      </c>
      <c r="G61" s="69">
        <f t="shared" si="5"/>
        <v>0</v>
      </c>
      <c r="H61" s="69">
        <f t="shared" si="6"/>
        <v>0</v>
      </c>
      <c r="I61" s="6"/>
      <c r="J61" s="6"/>
    </row>
    <row r="62" spans="1:10">
      <c r="A62" s="66">
        <f t="shared" si="7"/>
        <v>41</v>
      </c>
      <c r="B62" s="70">
        <f t="shared" si="2"/>
        <v>45598</v>
      </c>
      <c r="C62" s="69">
        <f t="shared" si="0"/>
        <v>0</v>
      </c>
      <c r="D62" s="69">
        <f t="shared" si="1"/>
        <v>0</v>
      </c>
      <c r="E62" s="69">
        <f t="shared" si="3"/>
        <v>0</v>
      </c>
      <c r="F62" s="69">
        <f t="shared" si="4"/>
        <v>0</v>
      </c>
      <c r="G62" s="69">
        <f t="shared" si="5"/>
        <v>0</v>
      </c>
      <c r="H62" s="69">
        <f t="shared" si="6"/>
        <v>0</v>
      </c>
      <c r="I62" s="6"/>
      <c r="J62" s="6"/>
    </row>
    <row r="63" spans="1:10">
      <c r="A63" s="66">
        <f t="shared" si="7"/>
        <v>42</v>
      </c>
      <c r="B63" s="70">
        <f t="shared" si="2"/>
        <v>45628</v>
      </c>
      <c r="C63" s="69">
        <f t="shared" si="0"/>
        <v>0</v>
      </c>
      <c r="D63" s="69">
        <f t="shared" si="1"/>
        <v>0</v>
      </c>
      <c r="E63" s="69">
        <f t="shared" si="3"/>
        <v>0</v>
      </c>
      <c r="F63" s="69">
        <f t="shared" si="4"/>
        <v>0</v>
      </c>
      <c r="G63" s="69">
        <f t="shared" si="5"/>
        <v>0</v>
      </c>
      <c r="H63" s="69">
        <f t="shared" si="6"/>
        <v>0</v>
      </c>
      <c r="I63" s="6"/>
      <c r="J63" s="6"/>
    </row>
    <row r="64" spans="1:10">
      <c r="A64" s="66">
        <f t="shared" si="7"/>
        <v>43</v>
      </c>
      <c r="B64" s="70">
        <f t="shared" si="2"/>
        <v>45659</v>
      </c>
      <c r="C64" s="69">
        <f t="shared" si="0"/>
        <v>0</v>
      </c>
      <c r="D64" s="69">
        <f t="shared" si="1"/>
        <v>0</v>
      </c>
      <c r="E64" s="69">
        <f t="shared" si="3"/>
        <v>0</v>
      </c>
      <c r="F64" s="69">
        <f t="shared" si="4"/>
        <v>0</v>
      </c>
      <c r="G64" s="69">
        <f t="shared" si="5"/>
        <v>0</v>
      </c>
      <c r="H64" s="69">
        <f t="shared" si="6"/>
        <v>0</v>
      </c>
      <c r="I64" s="6"/>
      <c r="J64" s="6"/>
    </row>
    <row r="65" spans="1:10">
      <c r="A65" s="66">
        <f t="shared" si="7"/>
        <v>44</v>
      </c>
      <c r="B65" s="70">
        <f t="shared" si="2"/>
        <v>45690</v>
      </c>
      <c r="C65" s="69">
        <f t="shared" si="0"/>
        <v>0</v>
      </c>
      <c r="D65" s="69">
        <f t="shared" si="1"/>
        <v>0</v>
      </c>
      <c r="E65" s="69">
        <f t="shared" si="3"/>
        <v>0</v>
      </c>
      <c r="F65" s="69">
        <f t="shared" si="4"/>
        <v>0</v>
      </c>
      <c r="G65" s="69">
        <f t="shared" si="5"/>
        <v>0</v>
      </c>
      <c r="H65" s="69">
        <f t="shared" si="6"/>
        <v>0</v>
      </c>
      <c r="I65" s="6"/>
      <c r="J65" s="6"/>
    </row>
    <row r="66" spans="1:10">
      <c r="A66" s="66">
        <f t="shared" si="7"/>
        <v>45</v>
      </c>
      <c r="B66" s="70">
        <f t="shared" si="2"/>
        <v>45718</v>
      </c>
      <c r="C66" s="69">
        <f t="shared" si="0"/>
        <v>0</v>
      </c>
      <c r="D66" s="69">
        <f t="shared" si="1"/>
        <v>0</v>
      </c>
      <c r="E66" s="69">
        <f t="shared" si="3"/>
        <v>0</v>
      </c>
      <c r="F66" s="69">
        <f t="shared" si="4"/>
        <v>0</v>
      </c>
      <c r="G66" s="69">
        <f t="shared" si="5"/>
        <v>0</v>
      </c>
      <c r="H66" s="69">
        <f t="shared" si="6"/>
        <v>0</v>
      </c>
      <c r="I66" s="6"/>
      <c r="J66" s="6"/>
    </row>
    <row r="67" spans="1:10">
      <c r="A67" s="66">
        <f t="shared" si="7"/>
        <v>46</v>
      </c>
      <c r="B67" s="70">
        <f t="shared" si="2"/>
        <v>45749</v>
      </c>
      <c r="C67" s="69">
        <f t="shared" si="0"/>
        <v>0</v>
      </c>
      <c r="D67" s="69">
        <f t="shared" si="1"/>
        <v>0</v>
      </c>
      <c r="E67" s="69">
        <f t="shared" si="3"/>
        <v>0</v>
      </c>
      <c r="F67" s="69">
        <f t="shared" si="4"/>
        <v>0</v>
      </c>
      <c r="G67" s="69">
        <f t="shared" si="5"/>
        <v>0</v>
      </c>
      <c r="H67" s="69">
        <f t="shared" si="6"/>
        <v>0</v>
      </c>
      <c r="I67" s="6"/>
      <c r="J67" s="6"/>
    </row>
    <row r="68" spans="1:10">
      <c r="A68" s="66">
        <f t="shared" si="7"/>
        <v>47</v>
      </c>
      <c r="B68" s="70">
        <f t="shared" si="2"/>
        <v>45779</v>
      </c>
      <c r="C68" s="69">
        <f t="shared" si="0"/>
        <v>0</v>
      </c>
      <c r="D68" s="69">
        <f t="shared" si="1"/>
        <v>0</v>
      </c>
      <c r="E68" s="69">
        <f t="shared" si="3"/>
        <v>0</v>
      </c>
      <c r="F68" s="69">
        <f t="shared" si="4"/>
        <v>0</v>
      </c>
      <c r="G68" s="69">
        <f t="shared" si="5"/>
        <v>0</v>
      </c>
      <c r="H68" s="69">
        <f t="shared" si="6"/>
        <v>0</v>
      </c>
      <c r="I68" s="6"/>
      <c r="J68" s="6"/>
    </row>
    <row r="69" spans="1:10">
      <c r="A69" s="66">
        <f t="shared" si="7"/>
        <v>48</v>
      </c>
      <c r="B69" s="70">
        <f t="shared" si="2"/>
        <v>45810</v>
      </c>
      <c r="C69" s="69">
        <f t="shared" si="0"/>
        <v>0</v>
      </c>
      <c r="D69" s="69">
        <f t="shared" si="1"/>
        <v>0</v>
      </c>
      <c r="E69" s="69">
        <f t="shared" si="3"/>
        <v>0</v>
      </c>
      <c r="F69" s="69">
        <f t="shared" si="4"/>
        <v>0</v>
      </c>
      <c r="G69" s="69">
        <f t="shared" si="5"/>
        <v>0</v>
      </c>
      <c r="H69" s="69">
        <f t="shared" si="6"/>
        <v>0</v>
      </c>
      <c r="I69" s="6"/>
      <c r="J69" s="6"/>
    </row>
    <row r="70" spans="1:10">
      <c r="A70" s="66">
        <f t="shared" si="7"/>
        <v>49</v>
      </c>
      <c r="B70" s="70">
        <f t="shared" si="2"/>
        <v>45840</v>
      </c>
      <c r="C70" s="69">
        <f t="shared" si="0"/>
        <v>0</v>
      </c>
      <c r="D70" s="69">
        <f t="shared" si="1"/>
        <v>0</v>
      </c>
      <c r="E70" s="69">
        <f t="shared" si="3"/>
        <v>0</v>
      </c>
      <c r="F70" s="69">
        <f t="shared" si="4"/>
        <v>0</v>
      </c>
      <c r="G70" s="69">
        <f t="shared" si="5"/>
        <v>0</v>
      </c>
      <c r="H70" s="69">
        <f t="shared" si="6"/>
        <v>0</v>
      </c>
      <c r="I70" s="6"/>
      <c r="J70" s="6"/>
    </row>
    <row r="71" spans="1:10">
      <c r="A71" s="66">
        <f t="shared" si="7"/>
        <v>50</v>
      </c>
      <c r="B71" s="70">
        <f t="shared" si="2"/>
        <v>45871</v>
      </c>
      <c r="C71" s="69">
        <f t="shared" si="0"/>
        <v>0</v>
      </c>
      <c r="D71" s="69">
        <f t="shared" si="1"/>
        <v>0</v>
      </c>
      <c r="E71" s="69">
        <f t="shared" si="3"/>
        <v>0</v>
      </c>
      <c r="F71" s="69">
        <f t="shared" si="4"/>
        <v>0</v>
      </c>
      <c r="G71" s="69">
        <f t="shared" si="5"/>
        <v>0</v>
      </c>
      <c r="H71" s="69">
        <f t="shared" si="6"/>
        <v>0</v>
      </c>
      <c r="I71" s="6"/>
      <c r="J71" s="6"/>
    </row>
    <row r="72" spans="1:10">
      <c r="A72" s="66">
        <f t="shared" si="7"/>
        <v>51</v>
      </c>
      <c r="B72" s="70">
        <f t="shared" si="2"/>
        <v>45902</v>
      </c>
      <c r="C72" s="69">
        <f t="shared" si="0"/>
        <v>0</v>
      </c>
      <c r="D72" s="69">
        <f t="shared" si="1"/>
        <v>0</v>
      </c>
      <c r="E72" s="69">
        <f t="shared" si="3"/>
        <v>0</v>
      </c>
      <c r="F72" s="69">
        <f t="shared" si="4"/>
        <v>0</v>
      </c>
      <c r="G72" s="69">
        <f t="shared" si="5"/>
        <v>0</v>
      </c>
      <c r="H72" s="69">
        <f t="shared" si="6"/>
        <v>0</v>
      </c>
      <c r="I72" s="6"/>
      <c r="J72" s="6"/>
    </row>
    <row r="73" spans="1:10">
      <c r="A73" s="66">
        <f t="shared" si="7"/>
        <v>52</v>
      </c>
      <c r="B73" s="70">
        <f t="shared" si="2"/>
        <v>45932</v>
      </c>
      <c r="C73" s="69">
        <f t="shared" si="0"/>
        <v>0</v>
      </c>
      <c r="D73" s="69">
        <f t="shared" si="1"/>
        <v>0</v>
      </c>
      <c r="E73" s="69">
        <f t="shared" si="3"/>
        <v>0</v>
      </c>
      <c r="F73" s="69">
        <f t="shared" si="4"/>
        <v>0</v>
      </c>
      <c r="G73" s="69">
        <f t="shared" si="5"/>
        <v>0</v>
      </c>
      <c r="H73" s="69">
        <f t="shared" si="6"/>
        <v>0</v>
      </c>
      <c r="I73" s="6"/>
      <c r="J73" s="6"/>
    </row>
    <row r="74" spans="1:10">
      <c r="A74" s="66">
        <f t="shared" si="7"/>
        <v>53</v>
      </c>
      <c r="B74" s="70">
        <f t="shared" si="2"/>
        <v>45963</v>
      </c>
      <c r="C74" s="69">
        <f t="shared" si="0"/>
        <v>0</v>
      </c>
      <c r="D74" s="69">
        <f t="shared" si="1"/>
        <v>0</v>
      </c>
      <c r="E74" s="69">
        <f t="shared" si="3"/>
        <v>0</v>
      </c>
      <c r="F74" s="69">
        <f t="shared" si="4"/>
        <v>0</v>
      </c>
      <c r="G74" s="69">
        <f t="shared" si="5"/>
        <v>0</v>
      </c>
      <c r="H74" s="69">
        <f t="shared" si="6"/>
        <v>0</v>
      </c>
      <c r="I74" s="6"/>
      <c r="J74" s="6"/>
    </row>
    <row r="75" spans="1:10">
      <c r="A75" s="66">
        <f t="shared" si="7"/>
        <v>54</v>
      </c>
      <c r="B75" s="70">
        <f t="shared" si="2"/>
        <v>45993</v>
      </c>
      <c r="C75" s="69">
        <f t="shared" si="0"/>
        <v>0</v>
      </c>
      <c r="D75" s="69">
        <f t="shared" si="1"/>
        <v>0</v>
      </c>
      <c r="E75" s="69">
        <f t="shared" si="3"/>
        <v>0</v>
      </c>
      <c r="F75" s="69">
        <f t="shared" si="4"/>
        <v>0</v>
      </c>
      <c r="G75" s="69">
        <f t="shared" si="5"/>
        <v>0</v>
      </c>
      <c r="H75" s="69">
        <f t="shared" si="6"/>
        <v>0</v>
      </c>
      <c r="I75" s="6"/>
      <c r="J75" s="6"/>
    </row>
    <row r="76" spans="1:10">
      <c r="A76" s="66">
        <f t="shared" si="7"/>
        <v>55</v>
      </c>
      <c r="B76" s="70">
        <f t="shared" si="2"/>
        <v>46024</v>
      </c>
      <c r="C76" s="69">
        <f t="shared" si="0"/>
        <v>0</v>
      </c>
      <c r="D76" s="69">
        <f t="shared" si="1"/>
        <v>0</v>
      </c>
      <c r="E76" s="69">
        <f t="shared" si="3"/>
        <v>0</v>
      </c>
      <c r="F76" s="69">
        <f t="shared" si="4"/>
        <v>0</v>
      </c>
      <c r="G76" s="69">
        <f t="shared" si="5"/>
        <v>0</v>
      </c>
      <c r="H76" s="69">
        <f t="shared" si="6"/>
        <v>0</v>
      </c>
      <c r="I76" s="6"/>
      <c r="J76" s="6"/>
    </row>
    <row r="77" spans="1:10">
      <c r="A77" s="66">
        <f t="shared" si="7"/>
        <v>56</v>
      </c>
      <c r="B77" s="70">
        <f t="shared" si="2"/>
        <v>46055</v>
      </c>
      <c r="C77" s="69">
        <f t="shared" si="0"/>
        <v>0</v>
      </c>
      <c r="D77" s="69">
        <f t="shared" si="1"/>
        <v>0</v>
      </c>
      <c r="E77" s="69">
        <f t="shared" si="3"/>
        <v>0</v>
      </c>
      <c r="F77" s="69">
        <f t="shared" si="4"/>
        <v>0</v>
      </c>
      <c r="G77" s="69">
        <f t="shared" si="5"/>
        <v>0</v>
      </c>
      <c r="H77" s="69">
        <f t="shared" si="6"/>
        <v>0</v>
      </c>
      <c r="I77" s="6"/>
      <c r="J77" s="6"/>
    </row>
    <row r="78" spans="1:10">
      <c r="A78" s="66">
        <f t="shared" si="7"/>
        <v>57</v>
      </c>
      <c r="B78" s="70">
        <f t="shared" si="2"/>
        <v>46083</v>
      </c>
      <c r="C78" s="69">
        <f t="shared" si="0"/>
        <v>0</v>
      </c>
      <c r="D78" s="69">
        <f t="shared" si="1"/>
        <v>0</v>
      </c>
      <c r="E78" s="69">
        <f t="shared" si="3"/>
        <v>0</v>
      </c>
      <c r="F78" s="69">
        <f t="shared" si="4"/>
        <v>0</v>
      </c>
      <c r="G78" s="69">
        <f t="shared" si="5"/>
        <v>0</v>
      </c>
      <c r="H78" s="69">
        <f t="shared" si="6"/>
        <v>0</v>
      </c>
      <c r="I78" s="6"/>
      <c r="J78" s="6"/>
    </row>
    <row r="79" spans="1:10">
      <c r="A79" s="66">
        <f t="shared" si="7"/>
        <v>58</v>
      </c>
      <c r="B79" s="70">
        <f t="shared" si="2"/>
        <v>46114</v>
      </c>
      <c r="C79" s="69">
        <f t="shared" si="0"/>
        <v>0</v>
      </c>
      <c r="D79" s="69">
        <f t="shared" si="1"/>
        <v>0</v>
      </c>
      <c r="E79" s="69">
        <f t="shared" si="3"/>
        <v>0</v>
      </c>
      <c r="F79" s="69">
        <f t="shared" si="4"/>
        <v>0</v>
      </c>
      <c r="G79" s="69">
        <f t="shared" si="5"/>
        <v>0</v>
      </c>
      <c r="H79" s="69">
        <f t="shared" si="6"/>
        <v>0</v>
      </c>
      <c r="I79" s="6"/>
      <c r="J79" s="6"/>
    </row>
    <row r="80" spans="1:10">
      <c r="A80" s="66">
        <f t="shared" si="7"/>
        <v>59</v>
      </c>
      <c r="B80" s="70">
        <f t="shared" si="2"/>
        <v>46144</v>
      </c>
      <c r="C80" s="69">
        <f t="shared" si="0"/>
        <v>0</v>
      </c>
      <c r="D80" s="69">
        <f t="shared" si="1"/>
        <v>0</v>
      </c>
      <c r="E80" s="69">
        <f t="shared" si="3"/>
        <v>0</v>
      </c>
      <c r="F80" s="69">
        <f t="shared" si="4"/>
        <v>0</v>
      </c>
      <c r="G80" s="69">
        <f t="shared" si="5"/>
        <v>0</v>
      </c>
      <c r="H80" s="69">
        <f t="shared" si="6"/>
        <v>0</v>
      </c>
      <c r="I80" s="6"/>
      <c r="J80" s="6"/>
    </row>
    <row r="81" spans="1:10">
      <c r="A81" s="66">
        <f t="shared" si="7"/>
        <v>60</v>
      </c>
      <c r="B81" s="70">
        <f t="shared" si="2"/>
        <v>46175</v>
      </c>
      <c r="C81" s="69">
        <f t="shared" si="0"/>
        <v>0</v>
      </c>
      <c r="D81" s="69">
        <f t="shared" si="1"/>
        <v>0</v>
      </c>
      <c r="E81" s="69">
        <f t="shared" si="3"/>
        <v>0</v>
      </c>
      <c r="F81" s="69">
        <f t="shared" si="4"/>
        <v>0</v>
      </c>
      <c r="G81" s="69">
        <f t="shared" si="5"/>
        <v>0</v>
      </c>
      <c r="H81" s="69">
        <f t="shared" si="6"/>
        <v>0</v>
      </c>
      <c r="I81" s="6"/>
      <c r="J81" s="6"/>
    </row>
    <row r="82" spans="1:10">
      <c r="A82" s="66" t="str">
        <f t="shared" si="7"/>
        <v/>
      </c>
      <c r="B82" s="70" t="str">
        <f t="shared" si="2"/>
        <v/>
      </c>
      <c r="C82" s="69" t="str">
        <f t="shared" si="0"/>
        <v/>
      </c>
      <c r="D82" s="69" t="str">
        <f t="shared" si="1"/>
        <v/>
      </c>
      <c r="E82" s="69" t="str">
        <f t="shared" si="3"/>
        <v/>
      </c>
      <c r="F82" s="69" t="str">
        <f t="shared" si="4"/>
        <v/>
      </c>
      <c r="G82" s="69" t="str">
        <f t="shared" si="5"/>
        <v/>
      </c>
      <c r="H82" s="69" t="str">
        <f t="shared" si="6"/>
        <v/>
      </c>
      <c r="I82" s="6"/>
      <c r="J82" s="6"/>
    </row>
    <row r="83" spans="1:10">
      <c r="A83" s="66" t="str">
        <f t="shared" si="7"/>
        <v/>
      </c>
      <c r="B83" s="70" t="str">
        <f t="shared" si="2"/>
        <v/>
      </c>
      <c r="C83" s="69" t="str">
        <f t="shared" si="0"/>
        <v/>
      </c>
      <c r="D83" s="69" t="str">
        <f t="shared" si="1"/>
        <v/>
      </c>
      <c r="E83" s="69" t="str">
        <f t="shared" si="3"/>
        <v/>
      </c>
      <c r="F83" s="69" t="str">
        <f t="shared" si="4"/>
        <v/>
      </c>
      <c r="G83" s="69" t="str">
        <f t="shared" si="5"/>
        <v/>
      </c>
      <c r="H83" s="69" t="str">
        <f t="shared" si="6"/>
        <v/>
      </c>
      <c r="I83" s="6"/>
      <c r="J83" s="6"/>
    </row>
    <row r="84" spans="1:10">
      <c r="A84" s="66" t="str">
        <f t="shared" si="7"/>
        <v/>
      </c>
      <c r="B84" s="70" t="str">
        <f t="shared" si="2"/>
        <v/>
      </c>
      <c r="C84" s="69" t="str">
        <f t="shared" si="0"/>
        <v/>
      </c>
      <c r="D84" s="69" t="str">
        <f t="shared" si="1"/>
        <v/>
      </c>
      <c r="E84" s="69" t="str">
        <f t="shared" si="3"/>
        <v/>
      </c>
      <c r="F84" s="69" t="str">
        <f t="shared" si="4"/>
        <v/>
      </c>
      <c r="G84" s="69" t="str">
        <f t="shared" si="5"/>
        <v/>
      </c>
      <c r="H84" s="69" t="str">
        <f t="shared" si="6"/>
        <v/>
      </c>
      <c r="I84" s="6"/>
      <c r="J84" s="6"/>
    </row>
    <row r="85" spans="1:10">
      <c r="A85" s="66" t="str">
        <f t="shared" si="7"/>
        <v/>
      </c>
      <c r="B85" s="70" t="str">
        <f t="shared" si="2"/>
        <v/>
      </c>
      <c r="C85" s="69" t="str">
        <f t="shared" si="0"/>
        <v/>
      </c>
      <c r="D85" s="69" t="str">
        <f t="shared" si="1"/>
        <v/>
      </c>
      <c r="E85" s="69" t="str">
        <f t="shared" si="3"/>
        <v/>
      </c>
      <c r="F85" s="69" t="str">
        <f t="shared" si="4"/>
        <v/>
      </c>
      <c r="G85" s="69" t="str">
        <f t="shared" si="5"/>
        <v/>
      </c>
      <c r="H85" s="69" t="str">
        <f t="shared" si="6"/>
        <v/>
      </c>
      <c r="I85" s="6"/>
      <c r="J85" s="6"/>
    </row>
    <row r="86" spans="1:10">
      <c r="A86" s="66" t="str">
        <f t="shared" si="7"/>
        <v/>
      </c>
      <c r="B86" s="70" t="str">
        <f t="shared" si="2"/>
        <v/>
      </c>
      <c r="C86" s="69" t="str">
        <f t="shared" si="0"/>
        <v/>
      </c>
      <c r="D86" s="69" t="str">
        <f t="shared" si="1"/>
        <v/>
      </c>
      <c r="E86" s="69" t="str">
        <f t="shared" si="3"/>
        <v/>
      </c>
      <c r="F86" s="69" t="str">
        <f t="shared" si="4"/>
        <v/>
      </c>
      <c r="G86" s="69" t="str">
        <f t="shared" si="5"/>
        <v/>
      </c>
      <c r="H86" s="69" t="str">
        <f t="shared" si="6"/>
        <v/>
      </c>
      <c r="I86" s="6"/>
      <c r="J86" s="6"/>
    </row>
    <row r="87" spans="1:10">
      <c r="A87" s="66" t="str">
        <f t="shared" si="7"/>
        <v/>
      </c>
      <c r="B87" s="70" t="str">
        <f t="shared" si="2"/>
        <v/>
      </c>
      <c r="C87" s="69" t="str">
        <f t="shared" ref="C87:C150" si="8">IF(A87&lt;$D$5, $H$5,IF(A87=$D$5,F86+D87,""))</f>
        <v/>
      </c>
      <c r="D87" s="69" t="str">
        <f t="shared" ref="D87:D150" si="9">IF(A87="","",ROUNDDOWN(F86*$H$4,2))</f>
        <v/>
      </c>
      <c r="E87" s="69" t="str">
        <f t="shared" si="3"/>
        <v/>
      </c>
      <c r="F87" s="69" t="str">
        <f t="shared" si="4"/>
        <v/>
      </c>
      <c r="G87" s="69" t="str">
        <f t="shared" si="5"/>
        <v/>
      </c>
      <c r="H87" s="69" t="str">
        <f t="shared" si="6"/>
        <v/>
      </c>
      <c r="I87" s="6"/>
      <c r="J87" s="6"/>
    </row>
    <row r="88" spans="1:10">
      <c r="A88" s="66" t="str">
        <f t="shared" si="7"/>
        <v/>
      </c>
      <c r="B88" s="70" t="str">
        <f t="shared" ref="B88:B151" si="10">IF(A88="","",DATE(YEAR(B87),MONTH(B87)+1,DAY(B87)))</f>
        <v/>
      </c>
      <c r="C88" s="69" t="str">
        <f t="shared" si="8"/>
        <v/>
      </c>
      <c r="D88" s="69" t="str">
        <f t="shared" si="9"/>
        <v/>
      </c>
      <c r="E88" s="69" t="str">
        <f t="shared" ref="E88:E151" si="11">IF(A88="","",C88-D88)</f>
        <v/>
      </c>
      <c r="F88" s="69" t="str">
        <f t="shared" ref="F88:F151" si="12">IF(A88="","",F87-E88)</f>
        <v/>
      </c>
      <c r="G88" s="69" t="str">
        <f t="shared" ref="G88:G151" si="13">IF(A88="","",D88+G87)</f>
        <v/>
      </c>
      <c r="H88" s="69" t="str">
        <f t="shared" ref="H88:H151" si="14">IF(A88="","",E88+H87)</f>
        <v/>
      </c>
      <c r="I88" s="6"/>
      <c r="J88" s="6"/>
    </row>
    <row r="89" spans="1:10">
      <c r="A89" s="66" t="str">
        <f t="shared" ref="A89:A152" si="15">IF(A88&gt;=$D$5,"",A88+1)</f>
        <v/>
      </c>
      <c r="B89" s="70" t="str">
        <f t="shared" si="10"/>
        <v/>
      </c>
      <c r="C89" s="69" t="str">
        <f t="shared" si="8"/>
        <v/>
      </c>
      <c r="D89" s="69" t="str">
        <f t="shared" si="9"/>
        <v/>
      </c>
      <c r="E89" s="69" t="str">
        <f t="shared" si="11"/>
        <v/>
      </c>
      <c r="F89" s="69" t="str">
        <f t="shared" si="12"/>
        <v/>
      </c>
      <c r="G89" s="69" t="str">
        <f t="shared" si="13"/>
        <v/>
      </c>
      <c r="H89" s="69" t="str">
        <f t="shared" si="14"/>
        <v/>
      </c>
      <c r="I89" s="6"/>
      <c r="J89" s="6"/>
    </row>
    <row r="90" spans="1:10">
      <c r="A90" s="66" t="str">
        <f t="shared" si="15"/>
        <v/>
      </c>
      <c r="B90" s="70" t="str">
        <f t="shared" si="10"/>
        <v/>
      </c>
      <c r="C90" s="69" t="str">
        <f t="shared" si="8"/>
        <v/>
      </c>
      <c r="D90" s="69" t="str">
        <f t="shared" si="9"/>
        <v/>
      </c>
      <c r="E90" s="69" t="str">
        <f t="shared" si="11"/>
        <v/>
      </c>
      <c r="F90" s="69" t="str">
        <f t="shared" si="12"/>
        <v/>
      </c>
      <c r="G90" s="69" t="str">
        <f t="shared" si="13"/>
        <v/>
      </c>
      <c r="H90" s="69" t="str">
        <f t="shared" si="14"/>
        <v/>
      </c>
      <c r="I90" s="6"/>
      <c r="J90" s="6"/>
    </row>
    <row r="91" spans="1:10">
      <c r="A91" s="66" t="str">
        <f t="shared" si="15"/>
        <v/>
      </c>
      <c r="B91" s="70" t="str">
        <f t="shared" si="10"/>
        <v/>
      </c>
      <c r="C91" s="69" t="str">
        <f t="shared" si="8"/>
        <v/>
      </c>
      <c r="D91" s="69" t="str">
        <f t="shared" si="9"/>
        <v/>
      </c>
      <c r="E91" s="69" t="str">
        <f t="shared" si="11"/>
        <v/>
      </c>
      <c r="F91" s="69" t="str">
        <f t="shared" si="12"/>
        <v/>
      </c>
      <c r="G91" s="69" t="str">
        <f t="shared" si="13"/>
        <v/>
      </c>
      <c r="H91" s="69" t="str">
        <f t="shared" si="14"/>
        <v/>
      </c>
      <c r="I91" s="6"/>
      <c r="J91" s="6"/>
    </row>
    <row r="92" spans="1:10">
      <c r="A92" s="66" t="str">
        <f t="shared" si="15"/>
        <v/>
      </c>
      <c r="B92" s="70" t="str">
        <f t="shared" si="10"/>
        <v/>
      </c>
      <c r="C92" s="69" t="str">
        <f t="shared" si="8"/>
        <v/>
      </c>
      <c r="D92" s="69" t="str">
        <f t="shared" si="9"/>
        <v/>
      </c>
      <c r="E92" s="69" t="str">
        <f t="shared" si="11"/>
        <v/>
      </c>
      <c r="F92" s="69" t="str">
        <f t="shared" si="12"/>
        <v/>
      </c>
      <c r="G92" s="69" t="str">
        <f t="shared" si="13"/>
        <v/>
      </c>
      <c r="H92" s="69" t="str">
        <f t="shared" si="14"/>
        <v/>
      </c>
      <c r="I92" s="6"/>
      <c r="J92" s="6"/>
    </row>
    <row r="93" spans="1:10">
      <c r="A93" s="66" t="str">
        <f t="shared" si="15"/>
        <v/>
      </c>
      <c r="B93" s="70" t="str">
        <f t="shared" si="10"/>
        <v/>
      </c>
      <c r="C93" s="69" t="str">
        <f t="shared" si="8"/>
        <v/>
      </c>
      <c r="D93" s="69" t="str">
        <f t="shared" si="9"/>
        <v/>
      </c>
      <c r="E93" s="69" t="str">
        <f t="shared" si="11"/>
        <v/>
      </c>
      <c r="F93" s="69" t="str">
        <f t="shared" si="12"/>
        <v/>
      </c>
      <c r="G93" s="69" t="str">
        <f t="shared" si="13"/>
        <v/>
      </c>
      <c r="H93" s="69" t="str">
        <f t="shared" si="14"/>
        <v/>
      </c>
      <c r="I93" s="6"/>
      <c r="J93" s="6"/>
    </row>
    <row r="94" spans="1:10">
      <c r="A94" s="66" t="str">
        <f t="shared" si="15"/>
        <v/>
      </c>
      <c r="B94" s="70" t="str">
        <f t="shared" si="10"/>
        <v/>
      </c>
      <c r="C94" s="69" t="str">
        <f t="shared" si="8"/>
        <v/>
      </c>
      <c r="D94" s="69" t="str">
        <f t="shared" si="9"/>
        <v/>
      </c>
      <c r="E94" s="69" t="str">
        <f t="shared" si="11"/>
        <v/>
      </c>
      <c r="F94" s="69" t="str">
        <f t="shared" si="12"/>
        <v/>
      </c>
      <c r="G94" s="69" t="str">
        <f t="shared" si="13"/>
        <v/>
      </c>
      <c r="H94" s="69" t="str">
        <f t="shared" si="14"/>
        <v/>
      </c>
      <c r="I94" s="6"/>
      <c r="J94" s="6"/>
    </row>
    <row r="95" spans="1:10">
      <c r="A95" s="66" t="str">
        <f t="shared" si="15"/>
        <v/>
      </c>
      <c r="B95" s="70" t="str">
        <f t="shared" si="10"/>
        <v/>
      </c>
      <c r="C95" s="69" t="str">
        <f t="shared" si="8"/>
        <v/>
      </c>
      <c r="D95" s="69" t="str">
        <f t="shared" si="9"/>
        <v/>
      </c>
      <c r="E95" s="69" t="str">
        <f t="shared" si="11"/>
        <v/>
      </c>
      <c r="F95" s="69" t="str">
        <f t="shared" si="12"/>
        <v/>
      </c>
      <c r="G95" s="69" t="str">
        <f t="shared" si="13"/>
        <v/>
      </c>
      <c r="H95" s="69" t="str">
        <f t="shared" si="14"/>
        <v/>
      </c>
      <c r="I95" s="6"/>
      <c r="J95" s="6"/>
    </row>
    <row r="96" spans="1:10">
      <c r="A96" s="66" t="str">
        <f t="shared" si="15"/>
        <v/>
      </c>
      <c r="B96" s="70" t="str">
        <f t="shared" si="10"/>
        <v/>
      </c>
      <c r="C96" s="69" t="str">
        <f t="shared" si="8"/>
        <v/>
      </c>
      <c r="D96" s="69" t="str">
        <f t="shared" si="9"/>
        <v/>
      </c>
      <c r="E96" s="69" t="str">
        <f t="shared" si="11"/>
        <v/>
      </c>
      <c r="F96" s="69" t="str">
        <f t="shared" si="12"/>
        <v/>
      </c>
      <c r="G96" s="69" t="str">
        <f t="shared" si="13"/>
        <v/>
      </c>
      <c r="H96" s="69" t="str">
        <f t="shared" si="14"/>
        <v/>
      </c>
      <c r="I96" s="6"/>
      <c r="J96" s="6"/>
    </row>
    <row r="97" spans="1:10">
      <c r="A97" s="66" t="str">
        <f t="shared" si="15"/>
        <v/>
      </c>
      <c r="B97" s="70" t="str">
        <f t="shared" si="10"/>
        <v/>
      </c>
      <c r="C97" s="69" t="str">
        <f t="shared" si="8"/>
        <v/>
      </c>
      <c r="D97" s="69" t="str">
        <f t="shared" si="9"/>
        <v/>
      </c>
      <c r="E97" s="69" t="str">
        <f t="shared" si="11"/>
        <v/>
      </c>
      <c r="F97" s="69" t="str">
        <f t="shared" si="12"/>
        <v/>
      </c>
      <c r="G97" s="69" t="str">
        <f t="shared" si="13"/>
        <v/>
      </c>
      <c r="H97" s="69" t="str">
        <f t="shared" si="14"/>
        <v/>
      </c>
      <c r="I97" s="6"/>
      <c r="J97" s="6"/>
    </row>
    <row r="98" spans="1:10">
      <c r="A98" s="66" t="str">
        <f t="shared" si="15"/>
        <v/>
      </c>
      <c r="B98" s="70" t="str">
        <f t="shared" si="10"/>
        <v/>
      </c>
      <c r="C98" s="69" t="str">
        <f t="shared" si="8"/>
        <v/>
      </c>
      <c r="D98" s="69" t="str">
        <f t="shared" si="9"/>
        <v/>
      </c>
      <c r="E98" s="69" t="str">
        <f t="shared" si="11"/>
        <v/>
      </c>
      <c r="F98" s="69" t="str">
        <f t="shared" si="12"/>
        <v/>
      </c>
      <c r="G98" s="69" t="str">
        <f t="shared" si="13"/>
        <v/>
      </c>
      <c r="H98" s="69" t="str">
        <f t="shared" si="14"/>
        <v/>
      </c>
      <c r="I98" s="6"/>
      <c r="J98" s="6"/>
    </row>
    <row r="99" spans="1:10">
      <c r="A99" s="66" t="str">
        <f t="shared" si="15"/>
        <v/>
      </c>
      <c r="B99" s="70" t="str">
        <f t="shared" si="10"/>
        <v/>
      </c>
      <c r="C99" s="69" t="str">
        <f t="shared" si="8"/>
        <v/>
      </c>
      <c r="D99" s="69" t="str">
        <f t="shared" si="9"/>
        <v/>
      </c>
      <c r="E99" s="69" t="str">
        <f t="shared" si="11"/>
        <v/>
      </c>
      <c r="F99" s="69" t="str">
        <f t="shared" si="12"/>
        <v/>
      </c>
      <c r="G99" s="69" t="str">
        <f t="shared" si="13"/>
        <v/>
      </c>
      <c r="H99" s="69" t="str">
        <f t="shared" si="14"/>
        <v/>
      </c>
      <c r="I99" s="6"/>
      <c r="J99" s="6"/>
    </row>
    <row r="100" spans="1:10">
      <c r="A100" s="66" t="str">
        <f t="shared" si="15"/>
        <v/>
      </c>
      <c r="B100" s="70" t="str">
        <f t="shared" si="10"/>
        <v/>
      </c>
      <c r="C100" s="69" t="str">
        <f t="shared" si="8"/>
        <v/>
      </c>
      <c r="D100" s="69" t="str">
        <f t="shared" si="9"/>
        <v/>
      </c>
      <c r="E100" s="69" t="str">
        <f t="shared" si="11"/>
        <v/>
      </c>
      <c r="F100" s="69" t="str">
        <f t="shared" si="12"/>
        <v/>
      </c>
      <c r="G100" s="69" t="str">
        <f t="shared" si="13"/>
        <v/>
      </c>
      <c r="H100" s="69" t="str">
        <f t="shared" si="14"/>
        <v/>
      </c>
      <c r="I100" s="6"/>
      <c r="J100" s="6"/>
    </row>
    <row r="101" spans="1:10">
      <c r="A101" s="66" t="str">
        <f t="shared" si="15"/>
        <v/>
      </c>
      <c r="B101" s="70" t="str">
        <f t="shared" si="10"/>
        <v/>
      </c>
      <c r="C101" s="69" t="str">
        <f t="shared" si="8"/>
        <v/>
      </c>
      <c r="D101" s="69" t="str">
        <f t="shared" si="9"/>
        <v/>
      </c>
      <c r="E101" s="69" t="str">
        <f t="shared" si="11"/>
        <v/>
      </c>
      <c r="F101" s="69" t="str">
        <f t="shared" si="12"/>
        <v/>
      </c>
      <c r="G101" s="69" t="str">
        <f t="shared" si="13"/>
        <v/>
      </c>
      <c r="H101" s="69" t="str">
        <f t="shared" si="14"/>
        <v/>
      </c>
      <c r="I101" s="6"/>
      <c r="J101" s="6"/>
    </row>
    <row r="102" spans="1:10">
      <c r="A102" s="66" t="str">
        <f t="shared" si="15"/>
        <v/>
      </c>
      <c r="B102" s="70" t="str">
        <f t="shared" si="10"/>
        <v/>
      </c>
      <c r="C102" s="69" t="str">
        <f t="shared" si="8"/>
        <v/>
      </c>
      <c r="D102" s="69" t="str">
        <f t="shared" si="9"/>
        <v/>
      </c>
      <c r="E102" s="69" t="str">
        <f t="shared" si="11"/>
        <v/>
      </c>
      <c r="F102" s="69" t="str">
        <f t="shared" si="12"/>
        <v/>
      </c>
      <c r="G102" s="69" t="str">
        <f t="shared" si="13"/>
        <v/>
      </c>
      <c r="H102" s="69" t="str">
        <f t="shared" si="14"/>
        <v/>
      </c>
      <c r="I102" s="6"/>
      <c r="J102" s="6"/>
    </row>
    <row r="103" spans="1:10">
      <c r="A103" s="66" t="str">
        <f t="shared" si="15"/>
        <v/>
      </c>
      <c r="B103" s="70" t="str">
        <f t="shared" si="10"/>
        <v/>
      </c>
      <c r="C103" s="69" t="str">
        <f t="shared" si="8"/>
        <v/>
      </c>
      <c r="D103" s="69" t="str">
        <f t="shared" si="9"/>
        <v/>
      </c>
      <c r="E103" s="69" t="str">
        <f t="shared" si="11"/>
        <v/>
      </c>
      <c r="F103" s="69" t="str">
        <f t="shared" si="12"/>
        <v/>
      </c>
      <c r="G103" s="69" t="str">
        <f t="shared" si="13"/>
        <v/>
      </c>
      <c r="H103" s="69" t="str">
        <f t="shared" si="14"/>
        <v/>
      </c>
      <c r="I103" s="6"/>
      <c r="J103" s="6"/>
    </row>
    <row r="104" spans="1:10">
      <c r="A104" s="66" t="str">
        <f t="shared" si="15"/>
        <v/>
      </c>
      <c r="B104" s="70" t="str">
        <f t="shared" si="10"/>
        <v/>
      </c>
      <c r="C104" s="69" t="str">
        <f t="shared" si="8"/>
        <v/>
      </c>
      <c r="D104" s="69" t="str">
        <f t="shared" si="9"/>
        <v/>
      </c>
      <c r="E104" s="69" t="str">
        <f t="shared" si="11"/>
        <v/>
      </c>
      <c r="F104" s="69" t="str">
        <f t="shared" si="12"/>
        <v/>
      </c>
      <c r="G104" s="69" t="str">
        <f t="shared" si="13"/>
        <v/>
      </c>
      <c r="H104" s="69" t="str">
        <f t="shared" si="14"/>
        <v/>
      </c>
      <c r="I104" s="6"/>
      <c r="J104" s="6"/>
    </row>
    <row r="105" spans="1:10">
      <c r="A105" s="66" t="str">
        <f t="shared" si="15"/>
        <v/>
      </c>
      <c r="B105" s="70" t="str">
        <f t="shared" si="10"/>
        <v/>
      </c>
      <c r="C105" s="69" t="str">
        <f t="shared" si="8"/>
        <v/>
      </c>
      <c r="D105" s="69" t="str">
        <f t="shared" si="9"/>
        <v/>
      </c>
      <c r="E105" s="69" t="str">
        <f t="shared" si="11"/>
        <v/>
      </c>
      <c r="F105" s="69" t="str">
        <f t="shared" si="12"/>
        <v/>
      </c>
      <c r="G105" s="69" t="str">
        <f t="shared" si="13"/>
        <v/>
      </c>
      <c r="H105" s="69" t="str">
        <f t="shared" si="14"/>
        <v/>
      </c>
      <c r="I105" s="6"/>
      <c r="J105" s="6"/>
    </row>
    <row r="106" spans="1:10">
      <c r="A106" s="66" t="str">
        <f t="shared" si="15"/>
        <v/>
      </c>
      <c r="B106" s="70" t="str">
        <f t="shared" si="10"/>
        <v/>
      </c>
      <c r="C106" s="69" t="str">
        <f t="shared" si="8"/>
        <v/>
      </c>
      <c r="D106" s="69" t="str">
        <f t="shared" si="9"/>
        <v/>
      </c>
      <c r="E106" s="69" t="str">
        <f t="shared" si="11"/>
        <v/>
      </c>
      <c r="F106" s="69" t="str">
        <f t="shared" si="12"/>
        <v/>
      </c>
      <c r="G106" s="69" t="str">
        <f t="shared" si="13"/>
        <v/>
      </c>
      <c r="H106" s="69" t="str">
        <f t="shared" si="14"/>
        <v/>
      </c>
      <c r="I106" s="6"/>
      <c r="J106" s="6"/>
    </row>
    <row r="107" spans="1:10">
      <c r="A107" s="66" t="str">
        <f t="shared" si="15"/>
        <v/>
      </c>
      <c r="B107" s="70" t="str">
        <f t="shared" si="10"/>
        <v/>
      </c>
      <c r="C107" s="69" t="str">
        <f t="shared" si="8"/>
        <v/>
      </c>
      <c r="D107" s="69" t="str">
        <f t="shared" si="9"/>
        <v/>
      </c>
      <c r="E107" s="69" t="str">
        <f t="shared" si="11"/>
        <v/>
      </c>
      <c r="F107" s="69" t="str">
        <f t="shared" si="12"/>
        <v/>
      </c>
      <c r="G107" s="69" t="str">
        <f t="shared" si="13"/>
        <v/>
      </c>
      <c r="H107" s="69" t="str">
        <f t="shared" si="14"/>
        <v/>
      </c>
      <c r="I107" s="6"/>
      <c r="J107" s="6"/>
    </row>
    <row r="108" spans="1:10">
      <c r="A108" s="66" t="str">
        <f t="shared" si="15"/>
        <v/>
      </c>
      <c r="B108" s="70" t="str">
        <f t="shared" si="10"/>
        <v/>
      </c>
      <c r="C108" s="69" t="str">
        <f t="shared" si="8"/>
        <v/>
      </c>
      <c r="D108" s="69" t="str">
        <f t="shared" si="9"/>
        <v/>
      </c>
      <c r="E108" s="69" t="str">
        <f t="shared" si="11"/>
        <v/>
      </c>
      <c r="F108" s="69" t="str">
        <f t="shared" si="12"/>
        <v/>
      </c>
      <c r="G108" s="69" t="str">
        <f t="shared" si="13"/>
        <v/>
      </c>
      <c r="H108" s="69" t="str">
        <f t="shared" si="14"/>
        <v/>
      </c>
      <c r="I108" s="6"/>
      <c r="J108" s="6"/>
    </row>
    <row r="109" spans="1:10">
      <c r="A109" s="66" t="str">
        <f t="shared" si="15"/>
        <v/>
      </c>
      <c r="B109" s="70" t="str">
        <f t="shared" si="10"/>
        <v/>
      </c>
      <c r="C109" s="69" t="str">
        <f t="shared" si="8"/>
        <v/>
      </c>
      <c r="D109" s="69" t="str">
        <f t="shared" si="9"/>
        <v/>
      </c>
      <c r="E109" s="69" t="str">
        <f t="shared" si="11"/>
        <v/>
      </c>
      <c r="F109" s="69" t="str">
        <f t="shared" si="12"/>
        <v/>
      </c>
      <c r="G109" s="69" t="str">
        <f t="shared" si="13"/>
        <v/>
      </c>
      <c r="H109" s="69" t="str">
        <f t="shared" si="14"/>
        <v/>
      </c>
      <c r="I109" s="6"/>
      <c r="J109" s="6"/>
    </row>
    <row r="110" spans="1:10">
      <c r="A110" s="66" t="str">
        <f t="shared" si="15"/>
        <v/>
      </c>
      <c r="B110" s="70" t="str">
        <f t="shared" si="10"/>
        <v/>
      </c>
      <c r="C110" s="69" t="str">
        <f t="shared" si="8"/>
        <v/>
      </c>
      <c r="D110" s="69" t="str">
        <f t="shared" si="9"/>
        <v/>
      </c>
      <c r="E110" s="69" t="str">
        <f t="shared" si="11"/>
        <v/>
      </c>
      <c r="F110" s="69" t="str">
        <f t="shared" si="12"/>
        <v/>
      </c>
      <c r="G110" s="69" t="str">
        <f t="shared" si="13"/>
        <v/>
      </c>
      <c r="H110" s="69" t="str">
        <f t="shared" si="14"/>
        <v/>
      </c>
      <c r="I110" s="6"/>
      <c r="J110" s="6"/>
    </row>
    <row r="111" spans="1:10">
      <c r="A111" s="66" t="str">
        <f t="shared" si="15"/>
        <v/>
      </c>
      <c r="B111" s="70" t="str">
        <f t="shared" si="10"/>
        <v/>
      </c>
      <c r="C111" s="69" t="str">
        <f t="shared" si="8"/>
        <v/>
      </c>
      <c r="D111" s="69" t="str">
        <f t="shared" si="9"/>
        <v/>
      </c>
      <c r="E111" s="69" t="str">
        <f t="shared" si="11"/>
        <v/>
      </c>
      <c r="F111" s="69" t="str">
        <f t="shared" si="12"/>
        <v/>
      </c>
      <c r="G111" s="69" t="str">
        <f t="shared" si="13"/>
        <v/>
      </c>
      <c r="H111" s="69" t="str">
        <f t="shared" si="14"/>
        <v/>
      </c>
      <c r="I111" s="6"/>
      <c r="J111" s="6"/>
    </row>
    <row r="112" spans="1:10">
      <c r="A112" s="66" t="str">
        <f t="shared" si="15"/>
        <v/>
      </c>
      <c r="B112" s="70" t="str">
        <f t="shared" si="10"/>
        <v/>
      </c>
      <c r="C112" s="69" t="str">
        <f t="shared" si="8"/>
        <v/>
      </c>
      <c r="D112" s="69" t="str">
        <f t="shared" si="9"/>
        <v/>
      </c>
      <c r="E112" s="69" t="str">
        <f t="shared" si="11"/>
        <v/>
      </c>
      <c r="F112" s="69" t="str">
        <f t="shared" si="12"/>
        <v/>
      </c>
      <c r="G112" s="69" t="str">
        <f t="shared" si="13"/>
        <v/>
      </c>
      <c r="H112" s="69" t="str">
        <f t="shared" si="14"/>
        <v/>
      </c>
      <c r="I112" s="6"/>
      <c r="J112" s="6"/>
    </row>
    <row r="113" spans="1:10">
      <c r="A113" s="66" t="str">
        <f t="shared" si="15"/>
        <v/>
      </c>
      <c r="B113" s="70" t="str">
        <f t="shared" si="10"/>
        <v/>
      </c>
      <c r="C113" s="69" t="str">
        <f t="shared" si="8"/>
        <v/>
      </c>
      <c r="D113" s="69" t="str">
        <f t="shared" si="9"/>
        <v/>
      </c>
      <c r="E113" s="69" t="str">
        <f t="shared" si="11"/>
        <v/>
      </c>
      <c r="F113" s="69" t="str">
        <f t="shared" si="12"/>
        <v/>
      </c>
      <c r="G113" s="69" t="str">
        <f t="shared" si="13"/>
        <v/>
      </c>
      <c r="H113" s="69" t="str">
        <f t="shared" si="14"/>
        <v/>
      </c>
      <c r="I113" s="6"/>
      <c r="J113" s="6"/>
    </row>
    <row r="114" spans="1:10">
      <c r="A114" s="66" t="str">
        <f t="shared" si="15"/>
        <v/>
      </c>
      <c r="B114" s="70" t="str">
        <f t="shared" si="10"/>
        <v/>
      </c>
      <c r="C114" s="69" t="str">
        <f t="shared" si="8"/>
        <v/>
      </c>
      <c r="D114" s="69" t="str">
        <f t="shared" si="9"/>
        <v/>
      </c>
      <c r="E114" s="69" t="str">
        <f t="shared" si="11"/>
        <v/>
      </c>
      <c r="F114" s="69" t="str">
        <f t="shared" si="12"/>
        <v/>
      </c>
      <c r="G114" s="69" t="str">
        <f t="shared" si="13"/>
        <v/>
      </c>
      <c r="H114" s="69" t="str">
        <f t="shared" si="14"/>
        <v/>
      </c>
      <c r="I114" s="6"/>
      <c r="J114" s="6"/>
    </row>
    <row r="115" spans="1:10">
      <c r="A115" s="66" t="str">
        <f t="shared" si="15"/>
        <v/>
      </c>
      <c r="B115" s="70" t="str">
        <f t="shared" si="10"/>
        <v/>
      </c>
      <c r="C115" s="69" t="str">
        <f t="shared" si="8"/>
        <v/>
      </c>
      <c r="D115" s="69" t="str">
        <f t="shared" si="9"/>
        <v/>
      </c>
      <c r="E115" s="69" t="str">
        <f t="shared" si="11"/>
        <v/>
      </c>
      <c r="F115" s="69" t="str">
        <f t="shared" si="12"/>
        <v/>
      </c>
      <c r="G115" s="69" t="str">
        <f t="shared" si="13"/>
        <v/>
      </c>
      <c r="H115" s="69" t="str">
        <f t="shared" si="14"/>
        <v/>
      </c>
      <c r="I115" s="6"/>
      <c r="J115" s="6"/>
    </row>
    <row r="116" spans="1:10">
      <c r="A116" s="66" t="str">
        <f t="shared" si="15"/>
        <v/>
      </c>
      <c r="B116" s="70" t="str">
        <f t="shared" si="10"/>
        <v/>
      </c>
      <c r="C116" s="69" t="str">
        <f t="shared" si="8"/>
        <v/>
      </c>
      <c r="D116" s="69" t="str">
        <f t="shared" si="9"/>
        <v/>
      </c>
      <c r="E116" s="69" t="str">
        <f t="shared" si="11"/>
        <v/>
      </c>
      <c r="F116" s="69" t="str">
        <f t="shared" si="12"/>
        <v/>
      </c>
      <c r="G116" s="69" t="str">
        <f t="shared" si="13"/>
        <v/>
      </c>
      <c r="H116" s="69" t="str">
        <f t="shared" si="14"/>
        <v/>
      </c>
      <c r="I116" s="6"/>
      <c r="J116" s="6"/>
    </row>
    <row r="117" spans="1:10">
      <c r="A117" s="66" t="str">
        <f t="shared" si="15"/>
        <v/>
      </c>
      <c r="B117" s="70" t="str">
        <f t="shared" si="10"/>
        <v/>
      </c>
      <c r="C117" s="69" t="str">
        <f t="shared" si="8"/>
        <v/>
      </c>
      <c r="D117" s="69" t="str">
        <f t="shared" si="9"/>
        <v/>
      </c>
      <c r="E117" s="69" t="str">
        <f t="shared" si="11"/>
        <v/>
      </c>
      <c r="F117" s="69" t="str">
        <f t="shared" si="12"/>
        <v/>
      </c>
      <c r="G117" s="69" t="str">
        <f t="shared" si="13"/>
        <v/>
      </c>
      <c r="H117" s="69" t="str">
        <f t="shared" si="14"/>
        <v/>
      </c>
      <c r="I117" s="6"/>
      <c r="J117" s="6"/>
    </row>
    <row r="118" spans="1:10">
      <c r="A118" s="66" t="str">
        <f t="shared" si="15"/>
        <v/>
      </c>
      <c r="B118" s="70" t="str">
        <f t="shared" si="10"/>
        <v/>
      </c>
      <c r="C118" s="69" t="str">
        <f t="shared" si="8"/>
        <v/>
      </c>
      <c r="D118" s="69" t="str">
        <f t="shared" si="9"/>
        <v/>
      </c>
      <c r="E118" s="69" t="str">
        <f t="shared" si="11"/>
        <v/>
      </c>
      <c r="F118" s="69" t="str">
        <f t="shared" si="12"/>
        <v/>
      </c>
      <c r="G118" s="69" t="str">
        <f t="shared" si="13"/>
        <v/>
      </c>
      <c r="H118" s="69" t="str">
        <f t="shared" si="14"/>
        <v/>
      </c>
      <c r="I118" s="6"/>
      <c r="J118" s="6"/>
    </row>
    <row r="119" spans="1:10">
      <c r="A119" s="66" t="str">
        <f t="shared" si="15"/>
        <v/>
      </c>
      <c r="B119" s="70" t="str">
        <f t="shared" si="10"/>
        <v/>
      </c>
      <c r="C119" s="69" t="str">
        <f t="shared" si="8"/>
        <v/>
      </c>
      <c r="D119" s="69" t="str">
        <f t="shared" si="9"/>
        <v/>
      </c>
      <c r="E119" s="69" t="str">
        <f t="shared" si="11"/>
        <v/>
      </c>
      <c r="F119" s="69" t="str">
        <f t="shared" si="12"/>
        <v/>
      </c>
      <c r="G119" s="69" t="str">
        <f t="shared" si="13"/>
        <v/>
      </c>
      <c r="H119" s="69" t="str">
        <f t="shared" si="14"/>
        <v/>
      </c>
      <c r="I119" s="6"/>
      <c r="J119" s="6"/>
    </row>
    <row r="120" spans="1:10">
      <c r="A120" s="66" t="str">
        <f t="shared" si="15"/>
        <v/>
      </c>
      <c r="B120" s="70" t="str">
        <f t="shared" si="10"/>
        <v/>
      </c>
      <c r="C120" s="69" t="str">
        <f t="shared" si="8"/>
        <v/>
      </c>
      <c r="D120" s="69" t="str">
        <f t="shared" si="9"/>
        <v/>
      </c>
      <c r="E120" s="69" t="str">
        <f t="shared" si="11"/>
        <v/>
      </c>
      <c r="F120" s="69" t="str">
        <f t="shared" si="12"/>
        <v/>
      </c>
      <c r="G120" s="69" t="str">
        <f t="shared" si="13"/>
        <v/>
      </c>
      <c r="H120" s="69" t="str">
        <f t="shared" si="14"/>
        <v/>
      </c>
      <c r="I120" s="6"/>
      <c r="J120" s="6"/>
    </row>
    <row r="121" spans="1:10">
      <c r="A121" s="66" t="str">
        <f t="shared" si="15"/>
        <v/>
      </c>
      <c r="B121" s="70" t="str">
        <f t="shared" si="10"/>
        <v/>
      </c>
      <c r="C121" s="69" t="str">
        <f t="shared" si="8"/>
        <v/>
      </c>
      <c r="D121" s="69" t="str">
        <f t="shared" si="9"/>
        <v/>
      </c>
      <c r="E121" s="69" t="str">
        <f t="shared" si="11"/>
        <v/>
      </c>
      <c r="F121" s="69" t="str">
        <f t="shared" si="12"/>
        <v/>
      </c>
      <c r="G121" s="69" t="str">
        <f t="shared" si="13"/>
        <v/>
      </c>
      <c r="H121" s="69" t="str">
        <f t="shared" si="14"/>
        <v/>
      </c>
      <c r="I121" s="6"/>
      <c r="J121" s="6"/>
    </row>
    <row r="122" spans="1:10">
      <c r="A122" s="66" t="str">
        <f t="shared" si="15"/>
        <v/>
      </c>
      <c r="B122" s="70" t="str">
        <f t="shared" si="10"/>
        <v/>
      </c>
      <c r="C122" s="69" t="str">
        <f t="shared" si="8"/>
        <v/>
      </c>
      <c r="D122" s="69" t="str">
        <f t="shared" si="9"/>
        <v/>
      </c>
      <c r="E122" s="69" t="str">
        <f t="shared" si="11"/>
        <v/>
      </c>
      <c r="F122" s="69" t="str">
        <f t="shared" si="12"/>
        <v/>
      </c>
      <c r="G122" s="69" t="str">
        <f t="shared" si="13"/>
        <v/>
      </c>
      <c r="H122" s="69" t="str">
        <f t="shared" si="14"/>
        <v/>
      </c>
      <c r="I122" s="6"/>
      <c r="J122" s="6"/>
    </row>
    <row r="123" spans="1:10">
      <c r="A123" s="66" t="str">
        <f t="shared" si="15"/>
        <v/>
      </c>
      <c r="B123" s="70" t="str">
        <f t="shared" si="10"/>
        <v/>
      </c>
      <c r="C123" s="69" t="str">
        <f t="shared" si="8"/>
        <v/>
      </c>
      <c r="D123" s="69" t="str">
        <f t="shared" si="9"/>
        <v/>
      </c>
      <c r="E123" s="69" t="str">
        <f t="shared" si="11"/>
        <v/>
      </c>
      <c r="F123" s="69" t="str">
        <f t="shared" si="12"/>
        <v/>
      </c>
      <c r="G123" s="69" t="str">
        <f t="shared" si="13"/>
        <v/>
      </c>
      <c r="H123" s="69" t="str">
        <f t="shared" si="14"/>
        <v/>
      </c>
      <c r="I123" s="6"/>
      <c r="J123" s="6"/>
    </row>
    <row r="124" spans="1:10">
      <c r="A124" s="66" t="str">
        <f t="shared" si="15"/>
        <v/>
      </c>
      <c r="B124" s="70" t="str">
        <f t="shared" si="10"/>
        <v/>
      </c>
      <c r="C124" s="69" t="str">
        <f t="shared" si="8"/>
        <v/>
      </c>
      <c r="D124" s="69" t="str">
        <f t="shared" si="9"/>
        <v/>
      </c>
      <c r="E124" s="69" t="str">
        <f t="shared" si="11"/>
        <v/>
      </c>
      <c r="F124" s="69" t="str">
        <f t="shared" si="12"/>
        <v/>
      </c>
      <c r="G124" s="69" t="str">
        <f t="shared" si="13"/>
        <v/>
      </c>
      <c r="H124" s="69" t="str">
        <f t="shared" si="14"/>
        <v/>
      </c>
      <c r="I124" s="6"/>
      <c r="J124" s="6"/>
    </row>
    <row r="125" spans="1:10">
      <c r="A125" s="66" t="str">
        <f t="shared" si="15"/>
        <v/>
      </c>
      <c r="B125" s="70" t="str">
        <f t="shared" si="10"/>
        <v/>
      </c>
      <c r="C125" s="69" t="str">
        <f t="shared" si="8"/>
        <v/>
      </c>
      <c r="D125" s="69" t="str">
        <f t="shared" si="9"/>
        <v/>
      </c>
      <c r="E125" s="69" t="str">
        <f t="shared" si="11"/>
        <v/>
      </c>
      <c r="F125" s="69" t="str">
        <f t="shared" si="12"/>
        <v/>
      </c>
      <c r="G125" s="69" t="str">
        <f t="shared" si="13"/>
        <v/>
      </c>
      <c r="H125" s="69" t="str">
        <f t="shared" si="14"/>
        <v/>
      </c>
      <c r="I125" s="6"/>
      <c r="J125" s="6"/>
    </row>
    <row r="126" spans="1:10">
      <c r="A126" s="66" t="str">
        <f t="shared" si="15"/>
        <v/>
      </c>
      <c r="B126" s="70" t="str">
        <f t="shared" si="10"/>
        <v/>
      </c>
      <c r="C126" s="69" t="str">
        <f t="shared" si="8"/>
        <v/>
      </c>
      <c r="D126" s="69" t="str">
        <f t="shared" si="9"/>
        <v/>
      </c>
      <c r="E126" s="69" t="str">
        <f t="shared" si="11"/>
        <v/>
      </c>
      <c r="F126" s="69" t="str">
        <f t="shared" si="12"/>
        <v/>
      </c>
      <c r="G126" s="69" t="str">
        <f t="shared" si="13"/>
        <v/>
      </c>
      <c r="H126" s="69" t="str">
        <f t="shared" si="14"/>
        <v/>
      </c>
      <c r="I126" s="6"/>
      <c r="J126" s="6"/>
    </row>
    <row r="127" spans="1:10">
      <c r="A127" s="66" t="str">
        <f t="shared" si="15"/>
        <v/>
      </c>
      <c r="B127" s="70" t="str">
        <f t="shared" si="10"/>
        <v/>
      </c>
      <c r="C127" s="69" t="str">
        <f t="shared" si="8"/>
        <v/>
      </c>
      <c r="D127" s="69" t="str">
        <f t="shared" si="9"/>
        <v/>
      </c>
      <c r="E127" s="69" t="str">
        <f t="shared" si="11"/>
        <v/>
      </c>
      <c r="F127" s="69" t="str">
        <f t="shared" si="12"/>
        <v/>
      </c>
      <c r="G127" s="69" t="str">
        <f t="shared" si="13"/>
        <v/>
      </c>
      <c r="H127" s="69" t="str">
        <f t="shared" si="14"/>
        <v/>
      </c>
      <c r="I127" s="6"/>
      <c r="J127" s="6"/>
    </row>
    <row r="128" spans="1:10">
      <c r="A128" s="66" t="str">
        <f t="shared" si="15"/>
        <v/>
      </c>
      <c r="B128" s="70" t="str">
        <f t="shared" si="10"/>
        <v/>
      </c>
      <c r="C128" s="69" t="str">
        <f t="shared" si="8"/>
        <v/>
      </c>
      <c r="D128" s="69" t="str">
        <f t="shared" si="9"/>
        <v/>
      </c>
      <c r="E128" s="69" t="str">
        <f t="shared" si="11"/>
        <v/>
      </c>
      <c r="F128" s="69" t="str">
        <f t="shared" si="12"/>
        <v/>
      </c>
      <c r="G128" s="69" t="str">
        <f t="shared" si="13"/>
        <v/>
      </c>
      <c r="H128" s="69" t="str">
        <f t="shared" si="14"/>
        <v/>
      </c>
      <c r="I128" s="6"/>
      <c r="J128" s="6"/>
    </row>
    <row r="129" spans="1:10">
      <c r="A129" s="66" t="str">
        <f t="shared" si="15"/>
        <v/>
      </c>
      <c r="B129" s="70" t="str">
        <f t="shared" si="10"/>
        <v/>
      </c>
      <c r="C129" s="69" t="str">
        <f t="shared" si="8"/>
        <v/>
      </c>
      <c r="D129" s="69" t="str">
        <f t="shared" si="9"/>
        <v/>
      </c>
      <c r="E129" s="69" t="str">
        <f t="shared" si="11"/>
        <v/>
      </c>
      <c r="F129" s="69" t="str">
        <f t="shared" si="12"/>
        <v/>
      </c>
      <c r="G129" s="69" t="str">
        <f t="shared" si="13"/>
        <v/>
      </c>
      <c r="H129" s="69" t="str">
        <f t="shared" si="14"/>
        <v/>
      </c>
      <c r="I129" s="6"/>
      <c r="J129" s="6"/>
    </row>
    <row r="130" spans="1:10">
      <c r="A130" s="66" t="str">
        <f t="shared" si="15"/>
        <v/>
      </c>
      <c r="B130" s="70" t="str">
        <f t="shared" si="10"/>
        <v/>
      </c>
      <c r="C130" s="69" t="str">
        <f t="shared" si="8"/>
        <v/>
      </c>
      <c r="D130" s="69" t="str">
        <f t="shared" si="9"/>
        <v/>
      </c>
      <c r="E130" s="69" t="str">
        <f t="shared" si="11"/>
        <v/>
      </c>
      <c r="F130" s="69" t="str">
        <f t="shared" si="12"/>
        <v/>
      </c>
      <c r="G130" s="69" t="str">
        <f t="shared" si="13"/>
        <v/>
      </c>
      <c r="H130" s="69" t="str">
        <f t="shared" si="14"/>
        <v/>
      </c>
      <c r="I130" s="6"/>
      <c r="J130" s="6"/>
    </row>
    <row r="131" spans="1:10">
      <c r="A131" s="66" t="str">
        <f t="shared" si="15"/>
        <v/>
      </c>
      <c r="B131" s="70" t="str">
        <f t="shared" si="10"/>
        <v/>
      </c>
      <c r="C131" s="69" t="str">
        <f t="shared" si="8"/>
        <v/>
      </c>
      <c r="D131" s="69" t="str">
        <f t="shared" si="9"/>
        <v/>
      </c>
      <c r="E131" s="69" t="str">
        <f t="shared" si="11"/>
        <v/>
      </c>
      <c r="F131" s="69" t="str">
        <f t="shared" si="12"/>
        <v/>
      </c>
      <c r="G131" s="69" t="str">
        <f t="shared" si="13"/>
        <v/>
      </c>
      <c r="H131" s="69" t="str">
        <f t="shared" si="14"/>
        <v/>
      </c>
      <c r="I131" s="6"/>
      <c r="J131" s="6"/>
    </row>
    <row r="132" spans="1:10">
      <c r="A132" s="66" t="str">
        <f t="shared" si="15"/>
        <v/>
      </c>
      <c r="B132" s="70" t="str">
        <f t="shared" si="10"/>
        <v/>
      </c>
      <c r="C132" s="69" t="str">
        <f t="shared" si="8"/>
        <v/>
      </c>
      <c r="D132" s="69" t="str">
        <f t="shared" si="9"/>
        <v/>
      </c>
      <c r="E132" s="69" t="str">
        <f t="shared" si="11"/>
        <v/>
      </c>
      <c r="F132" s="69" t="str">
        <f t="shared" si="12"/>
        <v/>
      </c>
      <c r="G132" s="69" t="str">
        <f t="shared" si="13"/>
        <v/>
      </c>
      <c r="H132" s="69" t="str">
        <f t="shared" si="14"/>
        <v/>
      </c>
      <c r="I132" s="6"/>
      <c r="J132" s="6"/>
    </row>
    <row r="133" spans="1:10">
      <c r="A133" s="66" t="str">
        <f t="shared" si="15"/>
        <v/>
      </c>
      <c r="B133" s="70" t="str">
        <f t="shared" si="10"/>
        <v/>
      </c>
      <c r="C133" s="69" t="str">
        <f t="shared" si="8"/>
        <v/>
      </c>
      <c r="D133" s="69" t="str">
        <f t="shared" si="9"/>
        <v/>
      </c>
      <c r="E133" s="69" t="str">
        <f t="shared" si="11"/>
        <v/>
      </c>
      <c r="F133" s="69" t="str">
        <f t="shared" si="12"/>
        <v/>
      </c>
      <c r="G133" s="69" t="str">
        <f t="shared" si="13"/>
        <v/>
      </c>
      <c r="H133" s="69" t="str">
        <f t="shared" si="14"/>
        <v/>
      </c>
      <c r="I133" s="6"/>
      <c r="J133" s="6"/>
    </row>
    <row r="134" spans="1:10">
      <c r="A134" s="66" t="str">
        <f t="shared" si="15"/>
        <v/>
      </c>
      <c r="B134" s="70" t="str">
        <f t="shared" si="10"/>
        <v/>
      </c>
      <c r="C134" s="69" t="str">
        <f t="shared" si="8"/>
        <v/>
      </c>
      <c r="D134" s="69" t="str">
        <f t="shared" si="9"/>
        <v/>
      </c>
      <c r="E134" s="69" t="str">
        <f t="shared" si="11"/>
        <v/>
      </c>
      <c r="F134" s="69" t="str">
        <f t="shared" si="12"/>
        <v/>
      </c>
      <c r="G134" s="69" t="str">
        <f t="shared" si="13"/>
        <v/>
      </c>
      <c r="H134" s="69" t="str">
        <f t="shared" si="14"/>
        <v/>
      </c>
      <c r="I134" s="6"/>
      <c r="J134" s="6"/>
    </row>
    <row r="135" spans="1:10">
      <c r="A135" s="66" t="str">
        <f t="shared" si="15"/>
        <v/>
      </c>
      <c r="B135" s="70" t="str">
        <f t="shared" si="10"/>
        <v/>
      </c>
      <c r="C135" s="69" t="str">
        <f t="shared" si="8"/>
        <v/>
      </c>
      <c r="D135" s="69" t="str">
        <f t="shared" si="9"/>
        <v/>
      </c>
      <c r="E135" s="69" t="str">
        <f t="shared" si="11"/>
        <v/>
      </c>
      <c r="F135" s="69" t="str">
        <f t="shared" si="12"/>
        <v/>
      </c>
      <c r="G135" s="69" t="str">
        <f t="shared" si="13"/>
        <v/>
      </c>
      <c r="H135" s="69" t="str">
        <f t="shared" si="14"/>
        <v/>
      </c>
      <c r="I135" s="6"/>
      <c r="J135" s="6"/>
    </row>
    <row r="136" spans="1:10">
      <c r="A136" s="66" t="str">
        <f t="shared" si="15"/>
        <v/>
      </c>
      <c r="B136" s="70" t="str">
        <f t="shared" si="10"/>
        <v/>
      </c>
      <c r="C136" s="69" t="str">
        <f t="shared" si="8"/>
        <v/>
      </c>
      <c r="D136" s="69" t="str">
        <f t="shared" si="9"/>
        <v/>
      </c>
      <c r="E136" s="69" t="str">
        <f t="shared" si="11"/>
        <v/>
      </c>
      <c r="F136" s="69" t="str">
        <f t="shared" si="12"/>
        <v/>
      </c>
      <c r="G136" s="69" t="str">
        <f t="shared" si="13"/>
        <v/>
      </c>
      <c r="H136" s="69" t="str">
        <f t="shared" si="14"/>
        <v/>
      </c>
      <c r="I136" s="6"/>
      <c r="J136" s="6"/>
    </row>
    <row r="137" spans="1:10">
      <c r="A137" s="66" t="str">
        <f t="shared" si="15"/>
        <v/>
      </c>
      <c r="B137" s="70" t="str">
        <f t="shared" si="10"/>
        <v/>
      </c>
      <c r="C137" s="69" t="str">
        <f t="shared" si="8"/>
        <v/>
      </c>
      <c r="D137" s="69" t="str">
        <f t="shared" si="9"/>
        <v/>
      </c>
      <c r="E137" s="69" t="str">
        <f t="shared" si="11"/>
        <v/>
      </c>
      <c r="F137" s="69" t="str">
        <f t="shared" si="12"/>
        <v/>
      </c>
      <c r="G137" s="69" t="str">
        <f t="shared" si="13"/>
        <v/>
      </c>
      <c r="H137" s="69" t="str">
        <f t="shared" si="14"/>
        <v/>
      </c>
      <c r="I137" s="6"/>
      <c r="J137" s="6"/>
    </row>
    <row r="138" spans="1:10">
      <c r="A138" s="66" t="str">
        <f t="shared" si="15"/>
        <v/>
      </c>
      <c r="B138" s="70" t="str">
        <f t="shared" si="10"/>
        <v/>
      </c>
      <c r="C138" s="69" t="str">
        <f t="shared" si="8"/>
        <v/>
      </c>
      <c r="D138" s="69" t="str">
        <f t="shared" si="9"/>
        <v/>
      </c>
      <c r="E138" s="69" t="str">
        <f t="shared" si="11"/>
        <v/>
      </c>
      <c r="F138" s="69" t="str">
        <f t="shared" si="12"/>
        <v/>
      </c>
      <c r="G138" s="69" t="str">
        <f t="shared" si="13"/>
        <v/>
      </c>
      <c r="H138" s="69" t="str">
        <f t="shared" si="14"/>
        <v/>
      </c>
      <c r="I138" s="6"/>
      <c r="J138" s="6"/>
    </row>
    <row r="139" spans="1:10">
      <c r="A139" s="66" t="str">
        <f t="shared" si="15"/>
        <v/>
      </c>
      <c r="B139" s="70" t="str">
        <f t="shared" si="10"/>
        <v/>
      </c>
      <c r="C139" s="69" t="str">
        <f t="shared" si="8"/>
        <v/>
      </c>
      <c r="D139" s="69" t="str">
        <f t="shared" si="9"/>
        <v/>
      </c>
      <c r="E139" s="69" t="str">
        <f t="shared" si="11"/>
        <v/>
      </c>
      <c r="F139" s="69" t="str">
        <f t="shared" si="12"/>
        <v/>
      </c>
      <c r="G139" s="69" t="str">
        <f t="shared" si="13"/>
        <v/>
      </c>
      <c r="H139" s="69" t="str">
        <f t="shared" si="14"/>
        <v/>
      </c>
      <c r="I139" s="6"/>
      <c r="J139" s="6"/>
    </row>
    <row r="140" spans="1:10">
      <c r="A140" s="66" t="str">
        <f t="shared" si="15"/>
        <v/>
      </c>
      <c r="B140" s="70" t="str">
        <f t="shared" si="10"/>
        <v/>
      </c>
      <c r="C140" s="69" t="str">
        <f t="shared" si="8"/>
        <v/>
      </c>
      <c r="D140" s="69" t="str">
        <f t="shared" si="9"/>
        <v/>
      </c>
      <c r="E140" s="69" t="str">
        <f t="shared" si="11"/>
        <v/>
      </c>
      <c r="F140" s="69" t="str">
        <f t="shared" si="12"/>
        <v/>
      </c>
      <c r="G140" s="69" t="str">
        <f t="shared" si="13"/>
        <v/>
      </c>
      <c r="H140" s="69" t="str">
        <f t="shared" si="14"/>
        <v/>
      </c>
      <c r="I140" s="6"/>
      <c r="J140" s="6"/>
    </row>
    <row r="141" spans="1:10">
      <c r="A141" s="66" t="str">
        <f t="shared" si="15"/>
        <v/>
      </c>
      <c r="B141" s="70" t="str">
        <f t="shared" si="10"/>
        <v/>
      </c>
      <c r="C141" s="69" t="str">
        <f t="shared" si="8"/>
        <v/>
      </c>
      <c r="D141" s="69" t="str">
        <f t="shared" si="9"/>
        <v/>
      </c>
      <c r="E141" s="69" t="str">
        <f t="shared" si="11"/>
        <v/>
      </c>
      <c r="F141" s="69" t="str">
        <f t="shared" si="12"/>
        <v/>
      </c>
      <c r="G141" s="69" t="str">
        <f t="shared" si="13"/>
        <v/>
      </c>
      <c r="H141" s="69" t="str">
        <f t="shared" si="14"/>
        <v/>
      </c>
      <c r="I141" s="6"/>
      <c r="J141" s="6"/>
    </row>
    <row r="142" spans="1:10">
      <c r="A142" s="66" t="str">
        <f t="shared" si="15"/>
        <v/>
      </c>
      <c r="B142" s="70" t="str">
        <f t="shared" si="10"/>
        <v/>
      </c>
      <c r="C142" s="69" t="str">
        <f t="shared" si="8"/>
        <v/>
      </c>
      <c r="D142" s="69" t="str">
        <f t="shared" si="9"/>
        <v/>
      </c>
      <c r="E142" s="69" t="str">
        <f t="shared" si="11"/>
        <v/>
      </c>
      <c r="F142" s="69" t="str">
        <f t="shared" si="12"/>
        <v/>
      </c>
      <c r="G142" s="69" t="str">
        <f t="shared" si="13"/>
        <v/>
      </c>
      <c r="H142" s="69" t="str">
        <f t="shared" si="14"/>
        <v/>
      </c>
      <c r="I142" s="6"/>
      <c r="J142" s="6"/>
    </row>
    <row r="143" spans="1:10">
      <c r="A143" s="66" t="str">
        <f t="shared" si="15"/>
        <v/>
      </c>
      <c r="B143" s="70" t="str">
        <f t="shared" si="10"/>
        <v/>
      </c>
      <c r="C143" s="69" t="str">
        <f t="shared" si="8"/>
        <v/>
      </c>
      <c r="D143" s="69" t="str">
        <f t="shared" si="9"/>
        <v/>
      </c>
      <c r="E143" s="69" t="str">
        <f t="shared" si="11"/>
        <v/>
      </c>
      <c r="F143" s="69" t="str">
        <f t="shared" si="12"/>
        <v/>
      </c>
      <c r="G143" s="69" t="str">
        <f t="shared" si="13"/>
        <v/>
      </c>
      <c r="H143" s="69" t="str">
        <f t="shared" si="14"/>
        <v/>
      </c>
      <c r="I143" s="6"/>
      <c r="J143" s="6"/>
    </row>
    <row r="144" spans="1:10">
      <c r="A144" s="66" t="str">
        <f t="shared" si="15"/>
        <v/>
      </c>
      <c r="B144" s="70" t="str">
        <f t="shared" si="10"/>
        <v/>
      </c>
      <c r="C144" s="69" t="str">
        <f t="shared" si="8"/>
        <v/>
      </c>
      <c r="D144" s="69" t="str">
        <f t="shared" si="9"/>
        <v/>
      </c>
      <c r="E144" s="69" t="str">
        <f t="shared" si="11"/>
        <v/>
      </c>
      <c r="F144" s="69" t="str">
        <f t="shared" si="12"/>
        <v/>
      </c>
      <c r="G144" s="69" t="str">
        <f t="shared" si="13"/>
        <v/>
      </c>
      <c r="H144" s="69" t="str">
        <f t="shared" si="14"/>
        <v/>
      </c>
      <c r="I144" s="6"/>
      <c r="J144" s="6"/>
    </row>
    <row r="145" spans="1:10">
      <c r="A145" s="66" t="str">
        <f t="shared" si="15"/>
        <v/>
      </c>
      <c r="B145" s="70" t="str">
        <f t="shared" si="10"/>
        <v/>
      </c>
      <c r="C145" s="69" t="str">
        <f t="shared" si="8"/>
        <v/>
      </c>
      <c r="D145" s="69" t="str">
        <f t="shared" si="9"/>
        <v/>
      </c>
      <c r="E145" s="69" t="str">
        <f t="shared" si="11"/>
        <v/>
      </c>
      <c r="F145" s="69" t="str">
        <f t="shared" si="12"/>
        <v/>
      </c>
      <c r="G145" s="69" t="str">
        <f t="shared" si="13"/>
        <v/>
      </c>
      <c r="H145" s="69" t="str">
        <f t="shared" si="14"/>
        <v/>
      </c>
      <c r="I145" s="6"/>
      <c r="J145" s="6"/>
    </row>
    <row r="146" spans="1:10">
      <c r="A146" s="66" t="str">
        <f t="shared" si="15"/>
        <v/>
      </c>
      <c r="B146" s="70" t="str">
        <f t="shared" si="10"/>
        <v/>
      </c>
      <c r="C146" s="69" t="str">
        <f t="shared" si="8"/>
        <v/>
      </c>
      <c r="D146" s="69" t="str">
        <f t="shared" si="9"/>
        <v/>
      </c>
      <c r="E146" s="69" t="str">
        <f t="shared" si="11"/>
        <v/>
      </c>
      <c r="F146" s="69" t="str">
        <f t="shared" si="12"/>
        <v/>
      </c>
      <c r="G146" s="69" t="str">
        <f t="shared" si="13"/>
        <v/>
      </c>
      <c r="H146" s="69" t="str">
        <f t="shared" si="14"/>
        <v/>
      </c>
      <c r="I146" s="6"/>
      <c r="J146" s="6"/>
    </row>
    <row r="147" spans="1:10">
      <c r="A147" s="66" t="str">
        <f t="shared" si="15"/>
        <v/>
      </c>
      <c r="B147" s="70" t="str">
        <f t="shared" si="10"/>
        <v/>
      </c>
      <c r="C147" s="69" t="str">
        <f t="shared" si="8"/>
        <v/>
      </c>
      <c r="D147" s="69" t="str">
        <f t="shared" si="9"/>
        <v/>
      </c>
      <c r="E147" s="69" t="str">
        <f t="shared" si="11"/>
        <v/>
      </c>
      <c r="F147" s="69" t="str">
        <f t="shared" si="12"/>
        <v/>
      </c>
      <c r="G147" s="69" t="str">
        <f t="shared" si="13"/>
        <v/>
      </c>
      <c r="H147" s="69" t="str">
        <f t="shared" si="14"/>
        <v/>
      </c>
      <c r="I147" s="6"/>
      <c r="J147" s="6"/>
    </row>
    <row r="148" spans="1:10">
      <c r="A148" s="66" t="str">
        <f t="shared" si="15"/>
        <v/>
      </c>
      <c r="B148" s="70" t="str">
        <f t="shared" si="10"/>
        <v/>
      </c>
      <c r="C148" s="69" t="str">
        <f t="shared" si="8"/>
        <v/>
      </c>
      <c r="D148" s="69" t="str">
        <f t="shared" si="9"/>
        <v/>
      </c>
      <c r="E148" s="69" t="str">
        <f t="shared" si="11"/>
        <v/>
      </c>
      <c r="F148" s="69" t="str">
        <f t="shared" si="12"/>
        <v/>
      </c>
      <c r="G148" s="69" t="str">
        <f t="shared" si="13"/>
        <v/>
      </c>
      <c r="H148" s="69" t="str">
        <f t="shared" si="14"/>
        <v/>
      </c>
      <c r="I148" s="6"/>
      <c r="J148" s="6"/>
    </row>
    <row r="149" spans="1:10">
      <c r="A149" s="66" t="str">
        <f t="shared" si="15"/>
        <v/>
      </c>
      <c r="B149" s="70" t="str">
        <f t="shared" si="10"/>
        <v/>
      </c>
      <c r="C149" s="69" t="str">
        <f t="shared" si="8"/>
        <v/>
      </c>
      <c r="D149" s="69" t="str">
        <f t="shared" si="9"/>
        <v/>
      </c>
      <c r="E149" s="69" t="str">
        <f t="shared" si="11"/>
        <v/>
      </c>
      <c r="F149" s="69" t="str">
        <f t="shared" si="12"/>
        <v/>
      </c>
      <c r="G149" s="69" t="str">
        <f t="shared" si="13"/>
        <v/>
      </c>
      <c r="H149" s="69" t="str">
        <f t="shared" si="14"/>
        <v/>
      </c>
      <c r="I149" s="6"/>
      <c r="J149" s="6"/>
    </row>
    <row r="150" spans="1:10">
      <c r="A150" s="66" t="str">
        <f t="shared" si="15"/>
        <v/>
      </c>
      <c r="B150" s="70" t="str">
        <f t="shared" si="10"/>
        <v/>
      </c>
      <c r="C150" s="69" t="str">
        <f t="shared" si="8"/>
        <v/>
      </c>
      <c r="D150" s="69" t="str">
        <f t="shared" si="9"/>
        <v/>
      </c>
      <c r="E150" s="69" t="str">
        <f t="shared" si="11"/>
        <v/>
      </c>
      <c r="F150" s="69" t="str">
        <f t="shared" si="12"/>
        <v/>
      </c>
      <c r="G150" s="69" t="str">
        <f t="shared" si="13"/>
        <v/>
      </c>
      <c r="H150" s="69" t="str">
        <f t="shared" si="14"/>
        <v/>
      </c>
      <c r="I150" s="6"/>
      <c r="J150" s="6"/>
    </row>
    <row r="151" spans="1:10">
      <c r="A151" s="66" t="str">
        <f t="shared" si="15"/>
        <v/>
      </c>
      <c r="B151" s="70" t="str">
        <f t="shared" si="10"/>
        <v/>
      </c>
      <c r="C151" s="69" t="str">
        <f t="shared" ref="C151:C171" si="16">IF(A151&lt;$D$5, $H$5,IF(A151=$D$5,F150+D151,""))</f>
        <v/>
      </c>
      <c r="D151" s="69" t="str">
        <f t="shared" ref="D151:D171" si="17">IF(A151="","",ROUNDDOWN(F150*$H$4,2))</f>
        <v/>
      </c>
      <c r="E151" s="69" t="str">
        <f t="shared" si="11"/>
        <v/>
      </c>
      <c r="F151" s="69" t="str">
        <f t="shared" si="12"/>
        <v/>
      </c>
      <c r="G151" s="69" t="str">
        <f t="shared" si="13"/>
        <v/>
      </c>
      <c r="H151" s="69" t="str">
        <f t="shared" si="14"/>
        <v/>
      </c>
      <c r="I151" s="6"/>
      <c r="J151" s="6"/>
    </row>
    <row r="152" spans="1:10">
      <c r="A152" s="66" t="str">
        <f t="shared" si="15"/>
        <v/>
      </c>
      <c r="B152" s="70" t="str">
        <f t="shared" ref="B152:B171" si="18">IF(A152="","",DATE(YEAR(B151),MONTH(B151)+1,DAY(B151)))</f>
        <v/>
      </c>
      <c r="C152" s="69" t="str">
        <f t="shared" si="16"/>
        <v/>
      </c>
      <c r="D152" s="69" t="str">
        <f t="shared" si="17"/>
        <v/>
      </c>
      <c r="E152" s="69" t="str">
        <f t="shared" ref="E152:E171" si="19">IF(A152="","",C152-D152)</f>
        <v/>
      </c>
      <c r="F152" s="69" t="str">
        <f t="shared" ref="F152:F171" si="20">IF(A152="","",F151-E152)</f>
        <v/>
      </c>
      <c r="G152" s="69" t="str">
        <f t="shared" ref="G152:G171" si="21">IF(A152="","",D152+G151)</f>
        <v/>
      </c>
      <c r="H152" s="69" t="str">
        <f t="shared" ref="H152:H171" si="22">IF(A152="","",E152+H151)</f>
        <v/>
      </c>
      <c r="I152" s="6"/>
      <c r="J152" s="6"/>
    </row>
    <row r="153" spans="1:10">
      <c r="A153" s="66" t="str">
        <f t="shared" ref="A153:A171" si="23">IF(A152&gt;=$D$5,"",A152+1)</f>
        <v/>
      </c>
      <c r="B153" s="70" t="str">
        <f t="shared" si="18"/>
        <v/>
      </c>
      <c r="C153" s="69" t="str">
        <f t="shared" si="16"/>
        <v/>
      </c>
      <c r="D153" s="69" t="str">
        <f t="shared" si="17"/>
        <v/>
      </c>
      <c r="E153" s="69" t="str">
        <f t="shared" si="19"/>
        <v/>
      </c>
      <c r="F153" s="69" t="str">
        <f t="shared" si="20"/>
        <v/>
      </c>
      <c r="G153" s="69" t="str">
        <f t="shared" si="21"/>
        <v/>
      </c>
      <c r="H153" s="69" t="str">
        <f t="shared" si="22"/>
        <v/>
      </c>
      <c r="I153" s="6"/>
      <c r="J153" s="6"/>
    </row>
    <row r="154" spans="1:10">
      <c r="A154" s="66" t="str">
        <f t="shared" si="23"/>
        <v/>
      </c>
      <c r="B154" s="70" t="str">
        <f t="shared" si="18"/>
        <v/>
      </c>
      <c r="C154" s="69" t="str">
        <f t="shared" si="16"/>
        <v/>
      </c>
      <c r="D154" s="69" t="str">
        <f t="shared" si="17"/>
        <v/>
      </c>
      <c r="E154" s="69" t="str">
        <f t="shared" si="19"/>
        <v/>
      </c>
      <c r="F154" s="69" t="str">
        <f t="shared" si="20"/>
        <v/>
      </c>
      <c r="G154" s="69" t="str">
        <f t="shared" si="21"/>
        <v/>
      </c>
      <c r="H154" s="69" t="str">
        <f t="shared" si="22"/>
        <v/>
      </c>
      <c r="I154" s="6"/>
      <c r="J154" s="6"/>
    </row>
    <row r="155" spans="1:10">
      <c r="A155" s="66" t="str">
        <f t="shared" si="23"/>
        <v/>
      </c>
      <c r="B155" s="70" t="str">
        <f t="shared" si="18"/>
        <v/>
      </c>
      <c r="C155" s="69" t="str">
        <f t="shared" si="16"/>
        <v/>
      </c>
      <c r="D155" s="69" t="str">
        <f t="shared" si="17"/>
        <v/>
      </c>
      <c r="E155" s="69" t="str">
        <f t="shared" si="19"/>
        <v/>
      </c>
      <c r="F155" s="69" t="str">
        <f t="shared" si="20"/>
        <v/>
      </c>
      <c r="G155" s="69" t="str">
        <f t="shared" si="21"/>
        <v/>
      </c>
      <c r="H155" s="69" t="str">
        <f t="shared" si="22"/>
        <v/>
      </c>
      <c r="I155" s="6"/>
      <c r="J155" s="6"/>
    </row>
    <row r="156" spans="1:10">
      <c r="A156" s="66" t="str">
        <f t="shared" si="23"/>
        <v/>
      </c>
      <c r="B156" s="70" t="str">
        <f t="shared" si="18"/>
        <v/>
      </c>
      <c r="C156" s="69" t="str">
        <f t="shared" si="16"/>
        <v/>
      </c>
      <c r="D156" s="69" t="str">
        <f t="shared" si="17"/>
        <v/>
      </c>
      <c r="E156" s="69" t="str">
        <f t="shared" si="19"/>
        <v/>
      </c>
      <c r="F156" s="69" t="str">
        <f t="shared" si="20"/>
        <v/>
      </c>
      <c r="G156" s="69" t="str">
        <f t="shared" si="21"/>
        <v/>
      </c>
      <c r="H156" s="69" t="str">
        <f t="shared" si="22"/>
        <v/>
      </c>
      <c r="I156" s="6"/>
      <c r="J156" s="6"/>
    </row>
    <row r="157" spans="1:10">
      <c r="A157" s="66" t="str">
        <f t="shared" si="23"/>
        <v/>
      </c>
      <c r="B157" s="70" t="str">
        <f t="shared" si="18"/>
        <v/>
      </c>
      <c r="C157" s="69" t="str">
        <f t="shared" si="16"/>
        <v/>
      </c>
      <c r="D157" s="69" t="str">
        <f t="shared" si="17"/>
        <v/>
      </c>
      <c r="E157" s="69" t="str">
        <f t="shared" si="19"/>
        <v/>
      </c>
      <c r="F157" s="69" t="str">
        <f t="shared" si="20"/>
        <v/>
      </c>
      <c r="G157" s="69" t="str">
        <f t="shared" si="21"/>
        <v/>
      </c>
      <c r="H157" s="69" t="str">
        <f t="shared" si="22"/>
        <v/>
      </c>
      <c r="I157" s="6"/>
      <c r="J157" s="6"/>
    </row>
    <row r="158" spans="1:10">
      <c r="A158" s="66" t="str">
        <f t="shared" si="23"/>
        <v/>
      </c>
      <c r="B158" s="70" t="str">
        <f t="shared" si="18"/>
        <v/>
      </c>
      <c r="C158" s="69" t="str">
        <f t="shared" si="16"/>
        <v/>
      </c>
      <c r="D158" s="69" t="str">
        <f t="shared" si="17"/>
        <v/>
      </c>
      <c r="E158" s="69" t="str">
        <f t="shared" si="19"/>
        <v/>
      </c>
      <c r="F158" s="69" t="str">
        <f t="shared" si="20"/>
        <v/>
      </c>
      <c r="G158" s="69" t="str">
        <f t="shared" si="21"/>
        <v/>
      </c>
      <c r="H158" s="69" t="str">
        <f t="shared" si="22"/>
        <v/>
      </c>
      <c r="I158" s="6"/>
      <c r="J158" s="6"/>
    </row>
    <row r="159" spans="1:10">
      <c r="A159" s="66" t="str">
        <f t="shared" si="23"/>
        <v/>
      </c>
      <c r="B159" s="70" t="str">
        <f t="shared" si="18"/>
        <v/>
      </c>
      <c r="C159" s="69" t="str">
        <f t="shared" si="16"/>
        <v/>
      </c>
      <c r="D159" s="69" t="str">
        <f t="shared" si="17"/>
        <v/>
      </c>
      <c r="E159" s="69" t="str">
        <f t="shared" si="19"/>
        <v/>
      </c>
      <c r="F159" s="69" t="str">
        <f t="shared" si="20"/>
        <v/>
      </c>
      <c r="G159" s="69" t="str">
        <f t="shared" si="21"/>
        <v/>
      </c>
      <c r="H159" s="69" t="str">
        <f t="shared" si="22"/>
        <v/>
      </c>
      <c r="I159" s="6"/>
      <c r="J159" s="6"/>
    </row>
    <row r="160" spans="1:10">
      <c r="A160" s="66" t="str">
        <f t="shared" si="23"/>
        <v/>
      </c>
      <c r="B160" s="70" t="str">
        <f t="shared" si="18"/>
        <v/>
      </c>
      <c r="C160" s="69" t="str">
        <f t="shared" si="16"/>
        <v/>
      </c>
      <c r="D160" s="69" t="str">
        <f t="shared" si="17"/>
        <v/>
      </c>
      <c r="E160" s="69" t="str">
        <f t="shared" si="19"/>
        <v/>
      </c>
      <c r="F160" s="69" t="str">
        <f t="shared" si="20"/>
        <v/>
      </c>
      <c r="G160" s="69" t="str">
        <f t="shared" si="21"/>
        <v/>
      </c>
      <c r="H160" s="69" t="str">
        <f t="shared" si="22"/>
        <v/>
      </c>
      <c r="I160" s="6"/>
      <c r="J160" s="6"/>
    </row>
    <row r="161" spans="1:10">
      <c r="A161" s="66" t="str">
        <f t="shared" si="23"/>
        <v/>
      </c>
      <c r="B161" s="70" t="str">
        <f t="shared" si="18"/>
        <v/>
      </c>
      <c r="C161" s="69" t="str">
        <f t="shared" si="16"/>
        <v/>
      </c>
      <c r="D161" s="69" t="str">
        <f t="shared" si="17"/>
        <v/>
      </c>
      <c r="E161" s="69" t="str">
        <f t="shared" si="19"/>
        <v/>
      </c>
      <c r="F161" s="69" t="str">
        <f t="shared" si="20"/>
        <v/>
      </c>
      <c r="G161" s="69" t="str">
        <f t="shared" si="21"/>
        <v/>
      </c>
      <c r="H161" s="69" t="str">
        <f t="shared" si="22"/>
        <v/>
      </c>
      <c r="I161" s="6"/>
      <c r="J161" s="6"/>
    </row>
    <row r="162" spans="1:10">
      <c r="A162" s="66" t="str">
        <f t="shared" si="23"/>
        <v/>
      </c>
      <c r="B162" s="70" t="str">
        <f t="shared" si="18"/>
        <v/>
      </c>
      <c r="C162" s="69" t="str">
        <f t="shared" si="16"/>
        <v/>
      </c>
      <c r="D162" s="69" t="str">
        <f t="shared" si="17"/>
        <v/>
      </c>
      <c r="E162" s="69" t="str">
        <f t="shared" si="19"/>
        <v/>
      </c>
      <c r="F162" s="69" t="str">
        <f t="shared" si="20"/>
        <v/>
      </c>
      <c r="G162" s="69" t="str">
        <f t="shared" si="21"/>
        <v/>
      </c>
      <c r="H162" s="69" t="str">
        <f t="shared" si="22"/>
        <v/>
      </c>
      <c r="I162" s="6"/>
      <c r="J162" s="6"/>
    </row>
    <row r="163" spans="1:10">
      <c r="A163" s="66" t="str">
        <f t="shared" si="23"/>
        <v/>
      </c>
      <c r="B163" s="70" t="str">
        <f t="shared" si="18"/>
        <v/>
      </c>
      <c r="C163" s="69" t="str">
        <f t="shared" si="16"/>
        <v/>
      </c>
      <c r="D163" s="69" t="str">
        <f t="shared" si="17"/>
        <v/>
      </c>
      <c r="E163" s="69" t="str">
        <f t="shared" si="19"/>
        <v/>
      </c>
      <c r="F163" s="69" t="str">
        <f t="shared" si="20"/>
        <v/>
      </c>
      <c r="G163" s="69" t="str">
        <f t="shared" si="21"/>
        <v/>
      </c>
      <c r="H163" s="69" t="str">
        <f t="shared" si="22"/>
        <v/>
      </c>
      <c r="I163" s="6"/>
      <c r="J163" s="6"/>
    </row>
    <row r="164" spans="1:10">
      <c r="A164" s="66" t="str">
        <f t="shared" si="23"/>
        <v/>
      </c>
      <c r="B164" s="70" t="str">
        <f t="shared" si="18"/>
        <v/>
      </c>
      <c r="C164" s="69" t="str">
        <f t="shared" si="16"/>
        <v/>
      </c>
      <c r="D164" s="69" t="str">
        <f t="shared" si="17"/>
        <v/>
      </c>
      <c r="E164" s="69" t="str">
        <f t="shared" si="19"/>
        <v/>
      </c>
      <c r="F164" s="69" t="str">
        <f t="shared" si="20"/>
        <v/>
      </c>
      <c r="G164" s="69" t="str">
        <f t="shared" si="21"/>
        <v/>
      </c>
      <c r="H164" s="69" t="str">
        <f t="shared" si="22"/>
        <v/>
      </c>
      <c r="I164" s="6"/>
      <c r="J164" s="6"/>
    </row>
    <row r="165" spans="1:10">
      <c r="A165" s="66" t="str">
        <f t="shared" si="23"/>
        <v/>
      </c>
      <c r="B165" s="70" t="str">
        <f t="shared" si="18"/>
        <v/>
      </c>
      <c r="C165" s="69" t="str">
        <f t="shared" si="16"/>
        <v/>
      </c>
      <c r="D165" s="69" t="str">
        <f t="shared" si="17"/>
        <v/>
      </c>
      <c r="E165" s="69" t="str">
        <f t="shared" si="19"/>
        <v/>
      </c>
      <c r="F165" s="69" t="str">
        <f t="shared" si="20"/>
        <v/>
      </c>
      <c r="G165" s="69" t="str">
        <f t="shared" si="21"/>
        <v/>
      </c>
      <c r="H165" s="69" t="str">
        <f t="shared" si="22"/>
        <v/>
      </c>
      <c r="I165" s="6"/>
      <c r="J165" s="6"/>
    </row>
    <row r="166" spans="1:10">
      <c r="A166" s="66" t="str">
        <f t="shared" si="23"/>
        <v/>
      </c>
      <c r="B166" s="70" t="str">
        <f t="shared" si="18"/>
        <v/>
      </c>
      <c r="C166" s="69" t="str">
        <f t="shared" si="16"/>
        <v/>
      </c>
      <c r="D166" s="69" t="str">
        <f t="shared" si="17"/>
        <v/>
      </c>
      <c r="E166" s="69" t="str">
        <f t="shared" si="19"/>
        <v/>
      </c>
      <c r="F166" s="69" t="str">
        <f t="shared" si="20"/>
        <v/>
      </c>
      <c r="G166" s="69" t="str">
        <f t="shared" si="21"/>
        <v/>
      </c>
      <c r="H166" s="69" t="str">
        <f t="shared" si="22"/>
        <v/>
      </c>
      <c r="I166" s="6"/>
      <c r="J166" s="6"/>
    </row>
    <row r="167" spans="1:10">
      <c r="A167" s="66" t="str">
        <f t="shared" si="23"/>
        <v/>
      </c>
      <c r="B167" s="70" t="str">
        <f t="shared" si="18"/>
        <v/>
      </c>
      <c r="C167" s="69" t="str">
        <f t="shared" si="16"/>
        <v/>
      </c>
      <c r="D167" s="69" t="str">
        <f t="shared" si="17"/>
        <v/>
      </c>
      <c r="E167" s="69" t="str">
        <f t="shared" si="19"/>
        <v/>
      </c>
      <c r="F167" s="69" t="str">
        <f t="shared" si="20"/>
        <v/>
      </c>
      <c r="G167" s="69" t="str">
        <f t="shared" si="21"/>
        <v/>
      </c>
      <c r="H167" s="69" t="str">
        <f t="shared" si="22"/>
        <v/>
      </c>
      <c r="I167" s="6"/>
      <c r="J167" s="6"/>
    </row>
    <row r="168" spans="1:10">
      <c r="A168" s="66" t="str">
        <f t="shared" si="23"/>
        <v/>
      </c>
      <c r="B168" s="70" t="str">
        <f t="shared" si="18"/>
        <v/>
      </c>
      <c r="C168" s="69" t="str">
        <f t="shared" si="16"/>
        <v/>
      </c>
      <c r="D168" s="69" t="str">
        <f t="shared" si="17"/>
        <v/>
      </c>
      <c r="E168" s="69" t="str">
        <f t="shared" si="19"/>
        <v/>
      </c>
      <c r="F168" s="69" t="str">
        <f t="shared" si="20"/>
        <v/>
      </c>
      <c r="G168" s="69" t="str">
        <f t="shared" si="21"/>
        <v/>
      </c>
      <c r="H168" s="69" t="str">
        <f t="shared" si="22"/>
        <v/>
      </c>
      <c r="I168" s="6"/>
      <c r="J168" s="6"/>
    </row>
    <row r="169" spans="1:10">
      <c r="A169" s="66" t="str">
        <f t="shared" si="23"/>
        <v/>
      </c>
      <c r="B169" s="70" t="str">
        <f t="shared" si="18"/>
        <v/>
      </c>
      <c r="C169" s="69" t="str">
        <f t="shared" si="16"/>
        <v/>
      </c>
      <c r="D169" s="69" t="str">
        <f t="shared" si="17"/>
        <v/>
      </c>
      <c r="E169" s="69" t="str">
        <f t="shared" si="19"/>
        <v/>
      </c>
      <c r="F169" s="69" t="str">
        <f t="shared" si="20"/>
        <v/>
      </c>
      <c r="G169" s="69" t="str">
        <f t="shared" si="21"/>
        <v/>
      </c>
      <c r="H169" s="69" t="str">
        <f t="shared" si="22"/>
        <v/>
      </c>
      <c r="I169" s="6"/>
      <c r="J169" s="6"/>
    </row>
    <row r="170" spans="1:10">
      <c r="A170" s="66" t="str">
        <f t="shared" si="23"/>
        <v/>
      </c>
      <c r="B170" s="70" t="str">
        <f t="shared" si="18"/>
        <v/>
      </c>
      <c r="C170" s="69" t="str">
        <f t="shared" si="16"/>
        <v/>
      </c>
      <c r="D170" s="69" t="str">
        <f t="shared" si="17"/>
        <v/>
      </c>
      <c r="E170" s="69" t="str">
        <f t="shared" si="19"/>
        <v/>
      </c>
      <c r="F170" s="69" t="str">
        <f t="shared" si="20"/>
        <v/>
      </c>
      <c r="G170" s="69" t="str">
        <f t="shared" si="21"/>
        <v/>
      </c>
      <c r="H170" s="69" t="str">
        <f t="shared" si="22"/>
        <v/>
      </c>
      <c r="I170" s="6"/>
      <c r="J170" s="6"/>
    </row>
    <row r="171" spans="1:10">
      <c r="A171" s="66" t="str">
        <f t="shared" si="23"/>
        <v/>
      </c>
      <c r="B171" s="70" t="str">
        <f t="shared" si="18"/>
        <v/>
      </c>
      <c r="C171" s="69" t="str">
        <f t="shared" si="16"/>
        <v/>
      </c>
      <c r="D171" s="69" t="str">
        <f t="shared" si="17"/>
        <v/>
      </c>
      <c r="E171" s="69" t="str">
        <f t="shared" si="19"/>
        <v/>
      </c>
      <c r="F171" s="69" t="str">
        <f t="shared" si="20"/>
        <v/>
      </c>
      <c r="G171" s="69" t="str">
        <f t="shared" si="21"/>
        <v/>
      </c>
      <c r="H171" s="69" t="str">
        <f t="shared" si="22"/>
        <v/>
      </c>
      <c r="I171" s="6"/>
      <c r="J171" s="6"/>
    </row>
    <row r="172" spans="1:10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>
      <c r="A302" s="6"/>
      <c r="B302" s="6"/>
      <c r="C302" s="6"/>
      <c r="D302" s="6"/>
      <c r="E302" s="6"/>
      <c r="F302" s="6"/>
      <c r="G302" s="6"/>
      <c r="H302" s="6"/>
      <c r="I302" s="6"/>
      <c r="J302" s="6"/>
    </row>
  </sheetData>
  <sheetProtection sheet="1" objects="1" scenarios="1"/>
  <mergeCells count="17">
    <mergeCell ref="A9:C9"/>
    <mergeCell ref="A1:F1"/>
    <mergeCell ref="G1:H1"/>
    <mergeCell ref="A3:D3"/>
    <mergeCell ref="F3:H3"/>
    <mergeCell ref="A4:C4"/>
    <mergeCell ref="F4:G4"/>
    <mergeCell ref="A5:C5"/>
    <mergeCell ref="F5:G5"/>
    <mergeCell ref="A6:C6"/>
    <mergeCell ref="A7:C7"/>
    <mergeCell ref="A8:C8"/>
    <mergeCell ref="A11:H11"/>
    <mergeCell ref="A14:H14"/>
    <mergeCell ref="A15:H15"/>
    <mergeCell ref="A16:H16"/>
    <mergeCell ref="A17:H17"/>
  </mergeCells>
  <dataValidations count="1">
    <dataValidation type="list" allowBlank="1" showInputMessage="1" showErrorMessage="1" sqref="D7" xr:uid="{5C384A91-724B-F34A-B6C8-0789AF71613F}">
      <formula1>$J$10:$J$11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11FD-AB15-124A-B3F4-135150BF5578}">
  <dimension ref="A1:J171"/>
  <sheetViews>
    <sheetView showGridLines="0" workbookViewId="0">
      <selection activeCell="I23" sqref="I23"/>
    </sheetView>
  </sheetViews>
  <sheetFormatPr defaultColWidth="7.6640625" defaultRowHeight="15.75"/>
  <cols>
    <col min="1" max="1" width="6.33203125" customWidth="1"/>
    <col min="2" max="2" width="10.44140625" customWidth="1"/>
    <col min="3" max="3" width="13.5546875" customWidth="1"/>
    <col min="4" max="4" width="13.88671875" customWidth="1"/>
    <col min="5" max="5" width="11.109375" customWidth="1"/>
    <col min="6" max="6" width="11.33203125" bestFit="1" customWidth="1"/>
    <col min="7" max="7" width="12" customWidth="1"/>
    <col min="8" max="8" width="12.33203125" bestFit="1" customWidth="1"/>
    <col min="9" max="9" width="13.33203125" customWidth="1"/>
    <col min="10" max="10" width="14.6640625" hidden="1" customWidth="1"/>
    <col min="11" max="11" width="9.88671875" customWidth="1"/>
    <col min="12" max="12" width="9.6640625" bestFit="1" customWidth="1"/>
  </cols>
  <sheetData>
    <row r="1" spans="1:10" ht="23.25" customHeight="1">
      <c r="A1" s="866" t="s">
        <v>236</v>
      </c>
      <c r="B1" s="866"/>
      <c r="C1" s="866"/>
      <c r="D1" s="866"/>
      <c r="E1" s="866"/>
      <c r="F1" s="866"/>
      <c r="G1" s="867" t="s">
        <v>203</v>
      </c>
      <c r="H1" s="867"/>
      <c r="I1" s="36"/>
      <c r="J1" s="6"/>
    </row>
    <row r="2" spans="1:10">
      <c r="A2" s="6"/>
      <c r="B2" s="6"/>
      <c r="C2" s="6"/>
      <c r="D2" s="6"/>
      <c r="E2" s="6"/>
      <c r="F2" s="6"/>
      <c r="G2" s="6"/>
      <c r="H2" s="6"/>
      <c r="I2" s="37"/>
      <c r="J2" s="6"/>
    </row>
    <row r="3" spans="1:10" ht="16.5" thickBot="1">
      <c r="A3" s="868" t="s">
        <v>204</v>
      </c>
      <c r="B3" s="868"/>
      <c r="C3" s="868"/>
      <c r="D3" s="868"/>
      <c r="E3" s="6"/>
      <c r="F3" s="869" t="s">
        <v>205</v>
      </c>
      <c r="G3" s="869"/>
      <c r="H3" s="869"/>
      <c r="I3" s="6"/>
      <c r="J3" s="38" t="s">
        <v>206</v>
      </c>
    </row>
    <row r="4" spans="1:10" ht="16.5" thickBot="1">
      <c r="A4" s="863" t="s">
        <v>180</v>
      </c>
      <c r="B4" s="864"/>
      <c r="C4" s="865"/>
      <c r="D4" s="40">
        <f>'Key Drivers'!B25</f>
        <v>0</v>
      </c>
      <c r="E4" s="6"/>
      <c r="F4" s="863" t="s">
        <v>207</v>
      </c>
      <c r="G4" s="865"/>
      <c r="H4" s="41">
        <f>((1+D6/J5)^(J5/J7))-1</f>
        <v>1.0048484042624706E-2</v>
      </c>
      <c r="I4" s="6"/>
      <c r="J4" s="42" t="s">
        <v>208</v>
      </c>
    </row>
    <row r="5" spans="1:10" ht="16.5" thickBot="1">
      <c r="A5" s="863" t="s">
        <v>209</v>
      </c>
      <c r="B5" s="864"/>
      <c r="C5" s="865"/>
      <c r="D5" s="43">
        <f>'Key Drivers'!E25</f>
        <v>60</v>
      </c>
      <c r="E5" s="6" t="s">
        <v>210</v>
      </c>
      <c r="F5" s="863" t="s">
        <v>211</v>
      </c>
      <c r="G5" s="865"/>
      <c r="H5" s="44">
        <f>IF($D$7=$J$10,ROUNDDOWN(D4*H4*((1+H4)^D5)/(((1+H4)^D5)-1),2),ROUNDDOWN(D4*H4,2))</f>
        <v>0</v>
      </c>
      <c r="I5" s="6"/>
      <c r="J5" s="45">
        <v>360</v>
      </c>
    </row>
    <row r="6" spans="1:10" ht="16.5" thickBot="1">
      <c r="A6" s="863" t="s">
        <v>212</v>
      </c>
      <c r="B6" s="864"/>
      <c r="C6" s="865"/>
      <c r="D6" s="46">
        <f>'Key Drivers'!D25</f>
        <v>0.12</v>
      </c>
      <c r="E6" s="6"/>
      <c r="F6" s="6"/>
      <c r="G6" s="6"/>
      <c r="H6" s="6"/>
      <c r="I6" s="6"/>
      <c r="J6" s="47" t="s">
        <v>213</v>
      </c>
    </row>
    <row r="7" spans="1:10" ht="16.5" thickBot="1">
      <c r="A7" s="863" t="s">
        <v>214</v>
      </c>
      <c r="B7" s="864"/>
      <c r="C7" s="865"/>
      <c r="D7" s="48" t="s">
        <v>215</v>
      </c>
      <c r="E7" s="6"/>
      <c r="F7" s="6"/>
      <c r="G7" s="6"/>
      <c r="H7" s="6"/>
      <c r="I7" s="6"/>
      <c r="J7" s="45">
        <v>12</v>
      </c>
    </row>
    <row r="8" spans="1:10" ht="16.5" thickBot="1">
      <c r="A8" s="863" t="s">
        <v>216</v>
      </c>
      <c r="B8" s="864"/>
      <c r="C8" s="865"/>
      <c r="D8" s="49">
        <v>44286</v>
      </c>
      <c r="E8" s="6"/>
      <c r="F8" s="6"/>
      <c r="G8" s="6"/>
      <c r="H8" s="6"/>
      <c r="I8" s="6"/>
      <c r="J8" s="6"/>
    </row>
    <row r="9" spans="1:10" ht="16.5" thickBot="1">
      <c r="A9" s="863" t="s">
        <v>217</v>
      </c>
      <c r="B9" s="864"/>
      <c r="C9" s="865"/>
      <c r="D9" s="50">
        <v>44316</v>
      </c>
      <c r="E9" s="6"/>
      <c r="F9" s="6"/>
      <c r="G9" s="6"/>
      <c r="H9" s="6"/>
      <c r="I9" s="6"/>
      <c r="J9" s="51" t="s">
        <v>218</v>
      </c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42" t="s">
        <v>215</v>
      </c>
    </row>
    <row r="11" spans="1:10">
      <c r="A11" s="860" t="s">
        <v>219</v>
      </c>
      <c r="B11" s="860"/>
      <c r="C11" s="860"/>
      <c r="D11" s="860"/>
      <c r="E11" s="860"/>
      <c r="F11" s="860"/>
      <c r="G11" s="860"/>
      <c r="H11" s="860"/>
      <c r="I11" s="53"/>
      <c r="J11" s="54" t="s">
        <v>220</v>
      </c>
    </row>
    <row r="12" spans="1:10">
      <c r="A12" s="55"/>
      <c r="B12" s="56"/>
      <c r="C12" s="6"/>
      <c r="D12" s="6"/>
      <c r="E12" s="6"/>
      <c r="F12" s="6"/>
      <c r="G12" s="6"/>
      <c r="H12" s="6"/>
      <c r="I12" s="53"/>
      <c r="J12" s="57"/>
    </row>
    <row r="13" spans="1:10">
      <c r="A13" s="58" t="s">
        <v>221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861" t="s">
        <v>222</v>
      </c>
      <c r="B14" s="861"/>
      <c r="C14" s="861"/>
      <c r="D14" s="861"/>
      <c r="E14" s="861"/>
      <c r="F14" s="861"/>
      <c r="G14" s="861"/>
      <c r="H14" s="861"/>
      <c r="I14" s="6"/>
      <c r="J14" s="6"/>
    </row>
    <row r="15" spans="1:10">
      <c r="A15" s="861" t="s">
        <v>223</v>
      </c>
      <c r="B15" s="861"/>
      <c r="C15" s="861"/>
      <c r="D15" s="861"/>
      <c r="E15" s="861"/>
      <c r="F15" s="861"/>
      <c r="G15" s="861"/>
      <c r="H15" s="861"/>
      <c r="I15" s="6"/>
      <c r="J15" s="6"/>
    </row>
    <row r="16" spans="1:10">
      <c r="A16" s="862" t="s">
        <v>224</v>
      </c>
      <c r="B16" s="862"/>
      <c r="C16" s="862"/>
      <c r="D16" s="862"/>
      <c r="E16" s="862"/>
      <c r="F16" s="862"/>
      <c r="G16" s="862"/>
      <c r="H16" s="862"/>
      <c r="I16" s="6"/>
      <c r="J16" s="6"/>
    </row>
    <row r="17" spans="1:8">
      <c r="A17" s="861" t="s">
        <v>225</v>
      </c>
      <c r="B17" s="861"/>
      <c r="C17" s="861"/>
      <c r="D17" s="861"/>
      <c r="E17" s="861"/>
      <c r="F17" s="861"/>
      <c r="G17" s="861"/>
      <c r="H17" s="861"/>
    </row>
    <row r="18" spans="1:8" ht="16.5" thickBot="1">
      <c r="A18" s="6"/>
      <c r="B18" s="6"/>
      <c r="C18" s="6"/>
      <c r="D18" s="6"/>
      <c r="E18" s="6"/>
      <c r="F18" s="7"/>
      <c r="G18" s="7"/>
      <c r="H18" s="6"/>
    </row>
    <row r="19" spans="1:8" ht="16.5" thickBot="1">
      <c r="A19" s="6"/>
      <c r="B19" s="59" t="s">
        <v>226</v>
      </c>
      <c r="C19" s="60">
        <f>SUM(C22:C171)</f>
        <v>0</v>
      </c>
      <c r="D19" s="60">
        <f>SUM(D22:D171)</f>
        <v>0</v>
      </c>
      <c r="E19" s="61">
        <f>SUM(E22:E171)</f>
        <v>0</v>
      </c>
      <c r="F19" s="62"/>
      <c r="G19" s="63"/>
      <c r="H19" s="7"/>
    </row>
    <row r="20" spans="1:8">
      <c r="A20" s="6"/>
      <c r="B20" s="6"/>
      <c r="C20" s="6"/>
      <c r="D20" s="6"/>
      <c r="E20" s="6"/>
      <c r="F20" s="6"/>
      <c r="G20" s="6"/>
      <c r="H20" s="7"/>
    </row>
    <row r="21" spans="1:8" ht="30.75" customHeight="1">
      <c r="A21" s="64" t="s">
        <v>227</v>
      </c>
      <c r="B21" s="64" t="s">
        <v>228</v>
      </c>
      <c r="C21" s="65" t="s">
        <v>229</v>
      </c>
      <c r="D21" s="65" t="s">
        <v>230</v>
      </c>
      <c r="E21" s="64" t="s">
        <v>231</v>
      </c>
      <c r="F21" s="64" t="s">
        <v>232</v>
      </c>
      <c r="G21" s="64" t="s">
        <v>233</v>
      </c>
      <c r="H21" s="64" t="s">
        <v>234</v>
      </c>
    </row>
    <row r="22" spans="1:8">
      <c r="A22" s="66">
        <v>1</v>
      </c>
      <c r="B22" s="67">
        <f>D9</f>
        <v>44316</v>
      </c>
      <c r="C22" s="68">
        <f>D22+E22</f>
        <v>0</v>
      </c>
      <c r="D22" s="68">
        <f>ROUNDDOWN(((D4*H4)/30)*(D9-D8),2)</f>
        <v>0</v>
      </c>
      <c r="E22" s="68">
        <f>IF($D$7=$J$10,ROUNDDOWN((H5-D22)*((D9-D8)/30),2),0)</f>
        <v>0</v>
      </c>
      <c r="F22" s="68">
        <f>D4-E22</f>
        <v>0</v>
      </c>
      <c r="G22" s="69">
        <f>D22</f>
        <v>0</v>
      </c>
      <c r="H22" s="69">
        <f>E22</f>
        <v>0</v>
      </c>
    </row>
    <row r="23" spans="1:8">
      <c r="A23" s="66">
        <f>IF(A22&gt;=$D$5,"",A22+1)</f>
        <v>2</v>
      </c>
      <c r="B23" s="70">
        <f>IF(A23="","",DATE(YEAR(B22),MONTH(B22)+1,DAY(B22)))</f>
        <v>44346</v>
      </c>
      <c r="C23" s="69">
        <f t="shared" ref="C23:C86" si="0">IF(A23&lt;$D$5, $H$5,IF(A23=$D$5,F22+D23,""))</f>
        <v>0</v>
      </c>
      <c r="D23" s="69">
        <f t="shared" ref="D23:D86" si="1">IF(A23="","",ROUNDDOWN(F22*$H$4,2))</f>
        <v>0</v>
      </c>
      <c r="E23" s="69">
        <f>IF(A23="","",C23-D23)</f>
        <v>0</v>
      </c>
      <c r="F23" s="69">
        <f>IF(A23="","",F22-E23)</f>
        <v>0</v>
      </c>
      <c r="G23" s="69">
        <f>IF(A23="","",D23+G22)</f>
        <v>0</v>
      </c>
      <c r="H23" s="69">
        <f>IF(A23="","",E23+H22)</f>
        <v>0</v>
      </c>
    </row>
    <row r="24" spans="1:8">
      <c r="A24" s="66">
        <f>IF(A23&gt;=$D$5,"",A23+1)</f>
        <v>3</v>
      </c>
      <c r="B24" s="70">
        <f t="shared" ref="B24:B87" si="2">IF(A24="","",DATE(YEAR(B23),MONTH(B23)+1,DAY(B23)))</f>
        <v>44377</v>
      </c>
      <c r="C24" s="69">
        <f t="shared" si="0"/>
        <v>0</v>
      </c>
      <c r="D24" s="69">
        <f t="shared" si="1"/>
        <v>0</v>
      </c>
      <c r="E24" s="69">
        <f t="shared" ref="E24:E87" si="3">IF(A24="","",C24-D24)</f>
        <v>0</v>
      </c>
      <c r="F24" s="69">
        <f t="shared" ref="F24:F87" si="4">IF(A24="","",F23-E24)</f>
        <v>0</v>
      </c>
      <c r="G24" s="69">
        <f t="shared" ref="G24:G87" si="5">IF(A24="","",D24+G23)</f>
        <v>0</v>
      </c>
      <c r="H24" s="69">
        <f t="shared" ref="H24:H87" si="6">IF(A24="","",E24+H23)</f>
        <v>0</v>
      </c>
    </row>
    <row r="25" spans="1:8">
      <c r="A25" s="66">
        <f t="shared" ref="A25:A88" si="7">IF(A24&gt;=$D$5,"",A24+1)</f>
        <v>4</v>
      </c>
      <c r="B25" s="70">
        <f t="shared" si="2"/>
        <v>44407</v>
      </c>
      <c r="C25" s="69">
        <f t="shared" si="0"/>
        <v>0</v>
      </c>
      <c r="D25" s="69">
        <f t="shared" si="1"/>
        <v>0</v>
      </c>
      <c r="E25" s="69">
        <f t="shared" si="3"/>
        <v>0</v>
      </c>
      <c r="F25" s="69">
        <f t="shared" si="4"/>
        <v>0</v>
      </c>
      <c r="G25" s="69">
        <f t="shared" si="5"/>
        <v>0</v>
      </c>
      <c r="H25" s="69">
        <f t="shared" si="6"/>
        <v>0</v>
      </c>
    </row>
    <row r="26" spans="1:8">
      <c r="A26" s="66">
        <f t="shared" si="7"/>
        <v>5</v>
      </c>
      <c r="B26" s="70">
        <f t="shared" si="2"/>
        <v>44438</v>
      </c>
      <c r="C26" s="69">
        <f t="shared" si="0"/>
        <v>0</v>
      </c>
      <c r="D26" s="69">
        <f t="shared" si="1"/>
        <v>0</v>
      </c>
      <c r="E26" s="69">
        <f t="shared" si="3"/>
        <v>0</v>
      </c>
      <c r="F26" s="69">
        <f t="shared" si="4"/>
        <v>0</v>
      </c>
      <c r="G26" s="69">
        <f t="shared" si="5"/>
        <v>0</v>
      </c>
      <c r="H26" s="69">
        <f t="shared" si="6"/>
        <v>0</v>
      </c>
    </row>
    <row r="27" spans="1:8">
      <c r="A27" s="66">
        <f t="shared" si="7"/>
        <v>6</v>
      </c>
      <c r="B27" s="70">
        <f t="shared" si="2"/>
        <v>44469</v>
      </c>
      <c r="C27" s="69">
        <f t="shared" si="0"/>
        <v>0</v>
      </c>
      <c r="D27" s="69">
        <f t="shared" si="1"/>
        <v>0</v>
      </c>
      <c r="E27" s="69">
        <f t="shared" si="3"/>
        <v>0</v>
      </c>
      <c r="F27" s="69">
        <f t="shared" si="4"/>
        <v>0</v>
      </c>
      <c r="G27" s="69">
        <f t="shared" si="5"/>
        <v>0</v>
      </c>
      <c r="H27" s="69">
        <f t="shared" si="6"/>
        <v>0</v>
      </c>
    </row>
    <row r="28" spans="1:8">
      <c r="A28" s="66">
        <f t="shared" si="7"/>
        <v>7</v>
      </c>
      <c r="B28" s="70">
        <f t="shared" si="2"/>
        <v>44499</v>
      </c>
      <c r="C28" s="69">
        <f t="shared" si="0"/>
        <v>0</v>
      </c>
      <c r="D28" s="69">
        <f t="shared" si="1"/>
        <v>0</v>
      </c>
      <c r="E28" s="69">
        <f t="shared" si="3"/>
        <v>0</v>
      </c>
      <c r="F28" s="69">
        <f t="shared" si="4"/>
        <v>0</v>
      </c>
      <c r="G28" s="69">
        <f t="shared" si="5"/>
        <v>0</v>
      </c>
      <c r="H28" s="69">
        <f t="shared" si="6"/>
        <v>0</v>
      </c>
    </row>
    <row r="29" spans="1:8">
      <c r="A29" s="66">
        <f t="shared" si="7"/>
        <v>8</v>
      </c>
      <c r="B29" s="70">
        <f t="shared" si="2"/>
        <v>44530</v>
      </c>
      <c r="C29" s="69">
        <f t="shared" si="0"/>
        <v>0</v>
      </c>
      <c r="D29" s="69">
        <f t="shared" si="1"/>
        <v>0</v>
      </c>
      <c r="E29" s="69">
        <f t="shared" si="3"/>
        <v>0</v>
      </c>
      <c r="F29" s="69">
        <f t="shared" si="4"/>
        <v>0</v>
      </c>
      <c r="G29" s="69">
        <f t="shared" si="5"/>
        <v>0</v>
      </c>
      <c r="H29" s="69">
        <f t="shared" si="6"/>
        <v>0</v>
      </c>
    </row>
    <row r="30" spans="1:8">
      <c r="A30" s="66">
        <f t="shared" si="7"/>
        <v>9</v>
      </c>
      <c r="B30" s="70">
        <f t="shared" si="2"/>
        <v>44560</v>
      </c>
      <c r="C30" s="69">
        <f t="shared" si="0"/>
        <v>0</v>
      </c>
      <c r="D30" s="69">
        <f t="shared" si="1"/>
        <v>0</v>
      </c>
      <c r="E30" s="69">
        <f t="shared" si="3"/>
        <v>0</v>
      </c>
      <c r="F30" s="69">
        <f t="shared" si="4"/>
        <v>0</v>
      </c>
      <c r="G30" s="69">
        <f t="shared" si="5"/>
        <v>0</v>
      </c>
      <c r="H30" s="69">
        <f t="shared" si="6"/>
        <v>0</v>
      </c>
    </row>
    <row r="31" spans="1:8">
      <c r="A31" s="66">
        <f t="shared" si="7"/>
        <v>10</v>
      </c>
      <c r="B31" s="70">
        <f t="shared" si="2"/>
        <v>44591</v>
      </c>
      <c r="C31" s="69">
        <f t="shared" si="0"/>
        <v>0</v>
      </c>
      <c r="D31" s="69">
        <f t="shared" si="1"/>
        <v>0</v>
      </c>
      <c r="E31" s="69">
        <f t="shared" si="3"/>
        <v>0</v>
      </c>
      <c r="F31" s="69">
        <f t="shared" si="4"/>
        <v>0</v>
      </c>
      <c r="G31" s="69">
        <f t="shared" si="5"/>
        <v>0</v>
      </c>
      <c r="H31" s="69">
        <f t="shared" si="6"/>
        <v>0</v>
      </c>
    </row>
    <row r="32" spans="1:8">
      <c r="A32" s="66">
        <f t="shared" si="7"/>
        <v>11</v>
      </c>
      <c r="B32" s="70">
        <f t="shared" si="2"/>
        <v>44622</v>
      </c>
      <c r="C32" s="69">
        <f t="shared" si="0"/>
        <v>0</v>
      </c>
      <c r="D32" s="69">
        <f t="shared" si="1"/>
        <v>0</v>
      </c>
      <c r="E32" s="69">
        <f t="shared" si="3"/>
        <v>0</v>
      </c>
      <c r="F32" s="69">
        <f t="shared" si="4"/>
        <v>0</v>
      </c>
      <c r="G32" s="69">
        <f t="shared" si="5"/>
        <v>0</v>
      </c>
      <c r="H32" s="69">
        <f t="shared" si="6"/>
        <v>0</v>
      </c>
    </row>
    <row r="33" spans="1:8">
      <c r="A33" s="66">
        <f t="shared" si="7"/>
        <v>12</v>
      </c>
      <c r="B33" s="70">
        <f t="shared" si="2"/>
        <v>44653</v>
      </c>
      <c r="C33" s="69">
        <f t="shared" si="0"/>
        <v>0</v>
      </c>
      <c r="D33" s="69">
        <f t="shared" si="1"/>
        <v>0</v>
      </c>
      <c r="E33" s="69">
        <f t="shared" si="3"/>
        <v>0</v>
      </c>
      <c r="F33" s="69">
        <f t="shared" si="4"/>
        <v>0</v>
      </c>
      <c r="G33" s="69">
        <f t="shared" si="5"/>
        <v>0</v>
      </c>
      <c r="H33" s="69">
        <f t="shared" si="6"/>
        <v>0</v>
      </c>
    </row>
    <row r="34" spans="1:8">
      <c r="A34" s="66">
        <f t="shared" si="7"/>
        <v>13</v>
      </c>
      <c r="B34" s="70">
        <f t="shared" si="2"/>
        <v>44683</v>
      </c>
      <c r="C34" s="69">
        <f t="shared" si="0"/>
        <v>0</v>
      </c>
      <c r="D34" s="69">
        <f t="shared" si="1"/>
        <v>0</v>
      </c>
      <c r="E34" s="69">
        <f t="shared" si="3"/>
        <v>0</v>
      </c>
      <c r="F34" s="69">
        <f t="shared" si="4"/>
        <v>0</v>
      </c>
      <c r="G34" s="69">
        <f t="shared" si="5"/>
        <v>0</v>
      </c>
      <c r="H34" s="69">
        <f t="shared" si="6"/>
        <v>0</v>
      </c>
    </row>
    <row r="35" spans="1:8">
      <c r="A35" s="66">
        <f t="shared" si="7"/>
        <v>14</v>
      </c>
      <c r="B35" s="70">
        <f t="shared" si="2"/>
        <v>44714</v>
      </c>
      <c r="C35" s="69">
        <f t="shared" si="0"/>
        <v>0</v>
      </c>
      <c r="D35" s="69">
        <f t="shared" si="1"/>
        <v>0</v>
      </c>
      <c r="E35" s="69">
        <f t="shared" si="3"/>
        <v>0</v>
      </c>
      <c r="F35" s="69">
        <f t="shared" si="4"/>
        <v>0</v>
      </c>
      <c r="G35" s="69">
        <f t="shared" si="5"/>
        <v>0</v>
      </c>
      <c r="H35" s="69">
        <f t="shared" si="6"/>
        <v>0</v>
      </c>
    </row>
    <row r="36" spans="1:8">
      <c r="A36" s="66">
        <f t="shared" si="7"/>
        <v>15</v>
      </c>
      <c r="B36" s="70">
        <f t="shared" si="2"/>
        <v>44744</v>
      </c>
      <c r="C36" s="69">
        <f t="shared" si="0"/>
        <v>0</v>
      </c>
      <c r="D36" s="69">
        <f t="shared" si="1"/>
        <v>0</v>
      </c>
      <c r="E36" s="69">
        <f t="shared" si="3"/>
        <v>0</v>
      </c>
      <c r="F36" s="69">
        <f t="shared" si="4"/>
        <v>0</v>
      </c>
      <c r="G36" s="69">
        <f t="shared" si="5"/>
        <v>0</v>
      </c>
      <c r="H36" s="69">
        <f t="shared" si="6"/>
        <v>0</v>
      </c>
    </row>
    <row r="37" spans="1:8">
      <c r="A37" s="66">
        <f t="shared" si="7"/>
        <v>16</v>
      </c>
      <c r="B37" s="70">
        <f t="shared" si="2"/>
        <v>44775</v>
      </c>
      <c r="C37" s="69">
        <f t="shared" si="0"/>
        <v>0</v>
      </c>
      <c r="D37" s="69">
        <f t="shared" si="1"/>
        <v>0</v>
      </c>
      <c r="E37" s="69">
        <f t="shared" si="3"/>
        <v>0</v>
      </c>
      <c r="F37" s="69">
        <f t="shared" si="4"/>
        <v>0</v>
      </c>
      <c r="G37" s="69">
        <f t="shared" si="5"/>
        <v>0</v>
      </c>
      <c r="H37" s="69">
        <f t="shared" si="6"/>
        <v>0</v>
      </c>
    </row>
    <row r="38" spans="1:8">
      <c r="A38" s="66">
        <f t="shared" si="7"/>
        <v>17</v>
      </c>
      <c r="B38" s="70">
        <f t="shared" si="2"/>
        <v>44806</v>
      </c>
      <c r="C38" s="69">
        <f t="shared" si="0"/>
        <v>0</v>
      </c>
      <c r="D38" s="69">
        <f t="shared" si="1"/>
        <v>0</v>
      </c>
      <c r="E38" s="69">
        <f t="shared" si="3"/>
        <v>0</v>
      </c>
      <c r="F38" s="69">
        <f t="shared" si="4"/>
        <v>0</v>
      </c>
      <c r="G38" s="69">
        <f t="shared" si="5"/>
        <v>0</v>
      </c>
      <c r="H38" s="69">
        <f t="shared" si="6"/>
        <v>0</v>
      </c>
    </row>
    <row r="39" spans="1:8">
      <c r="A39" s="66">
        <f t="shared" si="7"/>
        <v>18</v>
      </c>
      <c r="B39" s="70">
        <f t="shared" si="2"/>
        <v>44836</v>
      </c>
      <c r="C39" s="69">
        <f t="shared" si="0"/>
        <v>0</v>
      </c>
      <c r="D39" s="69">
        <f t="shared" si="1"/>
        <v>0</v>
      </c>
      <c r="E39" s="69">
        <f t="shared" si="3"/>
        <v>0</v>
      </c>
      <c r="F39" s="69">
        <f t="shared" si="4"/>
        <v>0</v>
      </c>
      <c r="G39" s="69">
        <f t="shared" si="5"/>
        <v>0</v>
      </c>
      <c r="H39" s="69">
        <f t="shared" si="6"/>
        <v>0</v>
      </c>
    </row>
    <row r="40" spans="1:8">
      <c r="A40" s="66">
        <f t="shared" si="7"/>
        <v>19</v>
      </c>
      <c r="B40" s="70">
        <f t="shared" si="2"/>
        <v>44867</v>
      </c>
      <c r="C40" s="69">
        <f t="shared" si="0"/>
        <v>0</v>
      </c>
      <c r="D40" s="69">
        <f t="shared" si="1"/>
        <v>0</v>
      </c>
      <c r="E40" s="69">
        <f t="shared" si="3"/>
        <v>0</v>
      </c>
      <c r="F40" s="69">
        <f t="shared" si="4"/>
        <v>0</v>
      </c>
      <c r="G40" s="69">
        <f t="shared" si="5"/>
        <v>0</v>
      </c>
      <c r="H40" s="69">
        <f t="shared" si="6"/>
        <v>0</v>
      </c>
    </row>
    <row r="41" spans="1:8">
      <c r="A41" s="66">
        <f t="shared" si="7"/>
        <v>20</v>
      </c>
      <c r="B41" s="70">
        <f t="shared" si="2"/>
        <v>44897</v>
      </c>
      <c r="C41" s="69">
        <f t="shared" si="0"/>
        <v>0</v>
      </c>
      <c r="D41" s="69">
        <f t="shared" si="1"/>
        <v>0</v>
      </c>
      <c r="E41" s="69">
        <f t="shared" si="3"/>
        <v>0</v>
      </c>
      <c r="F41" s="69">
        <f t="shared" si="4"/>
        <v>0</v>
      </c>
      <c r="G41" s="69">
        <f t="shared" si="5"/>
        <v>0</v>
      </c>
      <c r="H41" s="69">
        <f t="shared" si="6"/>
        <v>0</v>
      </c>
    </row>
    <row r="42" spans="1:8">
      <c r="A42" s="66">
        <f t="shared" si="7"/>
        <v>21</v>
      </c>
      <c r="B42" s="70">
        <f t="shared" si="2"/>
        <v>44928</v>
      </c>
      <c r="C42" s="69">
        <f t="shared" si="0"/>
        <v>0</v>
      </c>
      <c r="D42" s="69">
        <f t="shared" si="1"/>
        <v>0</v>
      </c>
      <c r="E42" s="69">
        <f t="shared" si="3"/>
        <v>0</v>
      </c>
      <c r="F42" s="69">
        <f t="shared" si="4"/>
        <v>0</v>
      </c>
      <c r="G42" s="69">
        <f t="shared" si="5"/>
        <v>0</v>
      </c>
      <c r="H42" s="69">
        <f t="shared" si="6"/>
        <v>0</v>
      </c>
    </row>
    <row r="43" spans="1:8">
      <c r="A43" s="66">
        <f t="shared" si="7"/>
        <v>22</v>
      </c>
      <c r="B43" s="70">
        <f t="shared" si="2"/>
        <v>44959</v>
      </c>
      <c r="C43" s="69">
        <f t="shared" si="0"/>
        <v>0</v>
      </c>
      <c r="D43" s="69">
        <f t="shared" si="1"/>
        <v>0</v>
      </c>
      <c r="E43" s="69">
        <f t="shared" si="3"/>
        <v>0</v>
      </c>
      <c r="F43" s="69">
        <f t="shared" si="4"/>
        <v>0</v>
      </c>
      <c r="G43" s="69">
        <f t="shared" si="5"/>
        <v>0</v>
      </c>
      <c r="H43" s="69">
        <f t="shared" si="6"/>
        <v>0</v>
      </c>
    </row>
    <row r="44" spans="1:8">
      <c r="A44" s="66">
        <f t="shared" si="7"/>
        <v>23</v>
      </c>
      <c r="B44" s="70">
        <f t="shared" si="2"/>
        <v>44987</v>
      </c>
      <c r="C44" s="69">
        <f t="shared" si="0"/>
        <v>0</v>
      </c>
      <c r="D44" s="69">
        <f t="shared" si="1"/>
        <v>0</v>
      </c>
      <c r="E44" s="69">
        <f t="shared" si="3"/>
        <v>0</v>
      </c>
      <c r="F44" s="69">
        <f t="shared" si="4"/>
        <v>0</v>
      </c>
      <c r="G44" s="69">
        <f t="shared" si="5"/>
        <v>0</v>
      </c>
      <c r="H44" s="69">
        <f t="shared" si="6"/>
        <v>0</v>
      </c>
    </row>
    <row r="45" spans="1:8">
      <c r="A45" s="66">
        <f t="shared" si="7"/>
        <v>24</v>
      </c>
      <c r="B45" s="70">
        <f t="shared" si="2"/>
        <v>45018</v>
      </c>
      <c r="C45" s="69">
        <f t="shared" si="0"/>
        <v>0</v>
      </c>
      <c r="D45" s="69">
        <f t="shared" si="1"/>
        <v>0</v>
      </c>
      <c r="E45" s="69">
        <f t="shared" si="3"/>
        <v>0</v>
      </c>
      <c r="F45" s="69">
        <f t="shared" si="4"/>
        <v>0</v>
      </c>
      <c r="G45" s="69">
        <f t="shared" si="5"/>
        <v>0</v>
      </c>
      <c r="H45" s="69">
        <f t="shared" si="6"/>
        <v>0</v>
      </c>
    </row>
    <row r="46" spans="1:8">
      <c r="A46" s="66">
        <f t="shared" si="7"/>
        <v>25</v>
      </c>
      <c r="B46" s="70">
        <f t="shared" si="2"/>
        <v>45048</v>
      </c>
      <c r="C46" s="69">
        <f t="shared" si="0"/>
        <v>0</v>
      </c>
      <c r="D46" s="69">
        <f t="shared" si="1"/>
        <v>0</v>
      </c>
      <c r="E46" s="69">
        <f t="shared" si="3"/>
        <v>0</v>
      </c>
      <c r="F46" s="69">
        <f t="shared" si="4"/>
        <v>0</v>
      </c>
      <c r="G46" s="69">
        <f t="shared" si="5"/>
        <v>0</v>
      </c>
      <c r="H46" s="69">
        <f t="shared" si="6"/>
        <v>0</v>
      </c>
    </row>
    <row r="47" spans="1:8">
      <c r="A47" s="66">
        <f t="shared" si="7"/>
        <v>26</v>
      </c>
      <c r="B47" s="70">
        <f t="shared" si="2"/>
        <v>45079</v>
      </c>
      <c r="C47" s="69">
        <f t="shared" si="0"/>
        <v>0</v>
      </c>
      <c r="D47" s="69">
        <f t="shared" si="1"/>
        <v>0</v>
      </c>
      <c r="E47" s="69">
        <f t="shared" si="3"/>
        <v>0</v>
      </c>
      <c r="F47" s="69">
        <f t="shared" si="4"/>
        <v>0</v>
      </c>
      <c r="G47" s="69">
        <f t="shared" si="5"/>
        <v>0</v>
      </c>
      <c r="H47" s="69">
        <f t="shared" si="6"/>
        <v>0</v>
      </c>
    </row>
    <row r="48" spans="1:8">
      <c r="A48" s="66">
        <f t="shared" si="7"/>
        <v>27</v>
      </c>
      <c r="B48" s="70">
        <f t="shared" si="2"/>
        <v>45109</v>
      </c>
      <c r="C48" s="69">
        <f t="shared" si="0"/>
        <v>0</v>
      </c>
      <c r="D48" s="69">
        <f t="shared" si="1"/>
        <v>0</v>
      </c>
      <c r="E48" s="69">
        <f t="shared" si="3"/>
        <v>0</v>
      </c>
      <c r="F48" s="69">
        <f t="shared" si="4"/>
        <v>0</v>
      </c>
      <c r="G48" s="69">
        <f t="shared" si="5"/>
        <v>0</v>
      </c>
      <c r="H48" s="69">
        <f t="shared" si="6"/>
        <v>0</v>
      </c>
    </row>
    <row r="49" spans="1:8">
      <c r="A49" s="66">
        <f t="shared" si="7"/>
        <v>28</v>
      </c>
      <c r="B49" s="70">
        <f t="shared" si="2"/>
        <v>45140</v>
      </c>
      <c r="C49" s="69">
        <f t="shared" si="0"/>
        <v>0</v>
      </c>
      <c r="D49" s="69">
        <f t="shared" si="1"/>
        <v>0</v>
      </c>
      <c r="E49" s="69">
        <f t="shared" si="3"/>
        <v>0</v>
      </c>
      <c r="F49" s="69">
        <f t="shared" si="4"/>
        <v>0</v>
      </c>
      <c r="G49" s="69">
        <f t="shared" si="5"/>
        <v>0</v>
      </c>
      <c r="H49" s="69">
        <f t="shared" si="6"/>
        <v>0</v>
      </c>
    </row>
    <row r="50" spans="1:8">
      <c r="A50" s="66">
        <f t="shared" si="7"/>
        <v>29</v>
      </c>
      <c r="B50" s="70">
        <f t="shared" si="2"/>
        <v>45171</v>
      </c>
      <c r="C50" s="69">
        <f t="shared" si="0"/>
        <v>0</v>
      </c>
      <c r="D50" s="69">
        <f t="shared" si="1"/>
        <v>0</v>
      </c>
      <c r="E50" s="69">
        <f t="shared" si="3"/>
        <v>0</v>
      </c>
      <c r="F50" s="69">
        <f t="shared" si="4"/>
        <v>0</v>
      </c>
      <c r="G50" s="69">
        <f t="shared" si="5"/>
        <v>0</v>
      </c>
      <c r="H50" s="69">
        <f t="shared" si="6"/>
        <v>0</v>
      </c>
    </row>
    <row r="51" spans="1:8">
      <c r="A51" s="66">
        <f t="shared" si="7"/>
        <v>30</v>
      </c>
      <c r="B51" s="70">
        <f t="shared" si="2"/>
        <v>45201</v>
      </c>
      <c r="C51" s="69">
        <f t="shared" si="0"/>
        <v>0</v>
      </c>
      <c r="D51" s="69">
        <f t="shared" si="1"/>
        <v>0</v>
      </c>
      <c r="E51" s="69">
        <f t="shared" si="3"/>
        <v>0</v>
      </c>
      <c r="F51" s="69">
        <f t="shared" si="4"/>
        <v>0</v>
      </c>
      <c r="G51" s="69">
        <f t="shared" si="5"/>
        <v>0</v>
      </c>
      <c r="H51" s="69">
        <f t="shared" si="6"/>
        <v>0</v>
      </c>
    </row>
    <row r="52" spans="1:8">
      <c r="A52" s="66">
        <f t="shared" si="7"/>
        <v>31</v>
      </c>
      <c r="B52" s="70">
        <f t="shared" si="2"/>
        <v>45232</v>
      </c>
      <c r="C52" s="69">
        <f t="shared" si="0"/>
        <v>0</v>
      </c>
      <c r="D52" s="69">
        <f t="shared" si="1"/>
        <v>0</v>
      </c>
      <c r="E52" s="69">
        <f t="shared" si="3"/>
        <v>0</v>
      </c>
      <c r="F52" s="69">
        <f t="shared" si="4"/>
        <v>0</v>
      </c>
      <c r="G52" s="69">
        <f t="shared" si="5"/>
        <v>0</v>
      </c>
      <c r="H52" s="69">
        <f t="shared" si="6"/>
        <v>0</v>
      </c>
    </row>
    <row r="53" spans="1:8">
      <c r="A53" s="66">
        <f t="shared" si="7"/>
        <v>32</v>
      </c>
      <c r="B53" s="70">
        <f t="shared" si="2"/>
        <v>45262</v>
      </c>
      <c r="C53" s="69">
        <f t="shared" si="0"/>
        <v>0</v>
      </c>
      <c r="D53" s="69">
        <f t="shared" si="1"/>
        <v>0</v>
      </c>
      <c r="E53" s="69">
        <f t="shared" si="3"/>
        <v>0</v>
      </c>
      <c r="F53" s="69">
        <f t="shared" si="4"/>
        <v>0</v>
      </c>
      <c r="G53" s="69">
        <f t="shared" si="5"/>
        <v>0</v>
      </c>
      <c r="H53" s="69">
        <f t="shared" si="6"/>
        <v>0</v>
      </c>
    </row>
    <row r="54" spans="1:8">
      <c r="A54" s="66">
        <f t="shared" si="7"/>
        <v>33</v>
      </c>
      <c r="B54" s="70">
        <f t="shared" si="2"/>
        <v>45293</v>
      </c>
      <c r="C54" s="69">
        <f t="shared" si="0"/>
        <v>0</v>
      </c>
      <c r="D54" s="69">
        <f t="shared" si="1"/>
        <v>0</v>
      </c>
      <c r="E54" s="69">
        <f t="shared" si="3"/>
        <v>0</v>
      </c>
      <c r="F54" s="69">
        <f t="shared" si="4"/>
        <v>0</v>
      </c>
      <c r="G54" s="69">
        <f t="shared" si="5"/>
        <v>0</v>
      </c>
      <c r="H54" s="69">
        <f t="shared" si="6"/>
        <v>0</v>
      </c>
    </row>
    <row r="55" spans="1:8">
      <c r="A55" s="66">
        <f t="shared" si="7"/>
        <v>34</v>
      </c>
      <c r="B55" s="70">
        <f t="shared" si="2"/>
        <v>45324</v>
      </c>
      <c r="C55" s="69">
        <f t="shared" si="0"/>
        <v>0</v>
      </c>
      <c r="D55" s="69">
        <f t="shared" si="1"/>
        <v>0</v>
      </c>
      <c r="E55" s="69">
        <f t="shared" si="3"/>
        <v>0</v>
      </c>
      <c r="F55" s="69">
        <f t="shared" si="4"/>
        <v>0</v>
      </c>
      <c r="G55" s="69">
        <f t="shared" si="5"/>
        <v>0</v>
      </c>
      <c r="H55" s="69">
        <f t="shared" si="6"/>
        <v>0</v>
      </c>
    </row>
    <row r="56" spans="1:8">
      <c r="A56" s="66">
        <f t="shared" si="7"/>
        <v>35</v>
      </c>
      <c r="B56" s="70">
        <f t="shared" si="2"/>
        <v>45353</v>
      </c>
      <c r="C56" s="69">
        <f t="shared" si="0"/>
        <v>0</v>
      </c>
      <c r="D56" s="69">
        <f t="shared" si="1"/>
        <v>0</v>
      </c>
      <c r="E56" s="69">
        <f t="shared" si="3"/>
        <v>0</v>
      </c>
      <c r="F56" s="69">
        <f t="shared" si="4"/>
        <v>0</v>
      </c>
      <c r="G56" s="69">
        <f t="shared" si="5"/>
        <v>0</v>
      </c>
      <c r="H56" s="69">
        <f t="shared" si="6"/>
        <v>0</v>
      </c>
    </row>
    <row r="57" spans="1:8">
      <c r="A57" s="66">
        <f t="shared" si="7"/>
        <v>36</v>
      </c>
      <c r="B57" s="70">
        <f t="shared" si="2"/>
        <v>45384</v>
      </c>
      <c r="C57" s="69">
        <f t="shared" si="0"/>
        <v>0</v>
      </c>
      <c r="D57" s="69">
        <f t="shared" si="1"/>
        <v>0</v>
      </c>
      <c r="E57" s="69">
        <f t="shared" si="3"/>
        <v>0</v>
      </c>
      <c r="F57" s="69">
        <f t="shared" si="4"/>
        <v>0</v>
      </c>
      <c r="G57" s="69">
        <f t="shared" si="5"/>
        <v>0</v>
      </c>
      <c r="H57" s="69">
        <f t="shared" si="6"/>
        <v>0</v>
      </c>
    </row>
    <row r="58" spans="1:8">
      <c r="A58" s="66">
        <f t="shared" si="7"/>
        <v>37</v>
      </c>
      <c r="B58" s="70">
        <f t="shared" si="2"/>
        <v>45414</v>
      </c>
      <c r="C58" s="69">
        <f t="shared" si="0"/>
        <v>0</v>
      </c>
      <c r="D58" s="69">
        <f t="shared" si="1"/>
        <v>0</v>
      </c>
      <c r="E58" s="69">
        <f t="shared" si="3"/>
        <v>0</v>
      </c>
      <c r="F58" s="69">
        <f t="shared" si="4"/>
        <v>0</v>
      </c>
      <c r="G58" s="69">
        <f t="shared" si="5"/>
        <v>0</v>
      </c>
      <c r="H58" s="69">
        <f t="shared" si="6"/>
        <v>0</v>
      </c>
    </row>
    <row r="59" spans="1:8">
      <c r="A59" s="66">
        <f t="shared" si="7"/>
        <v>38</v>
      </c>
      <c r="B59" s="70">
        <f t="shared" si="2"/>
        <v>45445</v>
      </c>
      <c r="C59" s="69">
        <f t="shared" si="0"/>
        <v>0</v>
      </c>
      <c r="D59" s="69">
        <f t="shared" si="1"/>
        <v>0</v>
      </c>
      <c r="E59" s="69">
        <f t="shared" si="3"/>
        <v>0</v>
      </c>
      <c r="F59" s="69">
        <f t="shared" si="4"/>
        <v>0</v>
      </c>
      <c r="G59" s="69">
        <f t="shared" si="5"/>
        <v>0</v>
      </c>
      <c r="H59" s="69">
        <f t="shared" si="6"/>
        <v>0</v>
      </c>
    </row>
    <row r="60" spans="1:8">
      <c r="A60" s="66">
        <f t="shared" si="7"/>
        <v>39</v>
      </c>
      <c r="B60" s="70">
        <f t="shared" si="2"/>
        <v>45475</v>
      </c>
      <c r="C60" s="69">
        <f t="shared" si="0"/>
        <v>0</v>
      </c>
      <c r="D60" s="69">
        <f t="shared" si="1"/>
        <v>0</v>
      </c>
      <c r="E60" s="69">
        <f t="shared" si="3"/>
        <v>0</v>
      </c>
      <c r="F60" s="69">
        <f t="shared" si="4"/>
        <v>0</v>
      </c>
      <c r="G60" s="69">
        <f t="shared" si="5"/>
        <v>0</v>
      </c>
      <c r="H60" s="69">
        <f t="shared" si="6"/>
        <v>0</v>
      </c>
    </row>
    <row r="61" spans="1:8">
      <c r="A61" s="66">
        <f t="shared" si="7"/>
        <v>40</v>
      </c>
      <c r="B61" s="70">
        <f t="shared" si="2"/>
        <v>45506</v>
      </c>
      <c r="C61" s="69">
        <f t="shared" si="0"/>
        <v>0</v>
      </c>
      <c r="D61" s="69">
        <f t="shared" si="1"/>
        <v>0</v>
      </c>
      <c r="E61" s="69">
        <f t="shared" si="3"/>
        <v>0</v>
      </c>
      <c r="F61" s="69">
        <f t="shared" si="4"/>
        <v>0</v>
      </c>
      <c r="G61" s="69">
        <f t="shared" si="5"/>
        <v>0</v>
      </c>
      <c r="H61" s="69">
        <f t="shared" si="6"/>
        <v>0</v>
      </c>
    </row>
    <row r="62" spans="1:8">
      <c r="A62" s="66">
        <f t="shared" si="7"/>
        <v>41</v>
      </c>
      <c r="B62" s="70">
        <f t="shared" si="2"/>
        <v>45537</v>
      </c>
      <c r="C62" s="69">
        <f t="shared" si="0"/>
        <v>0</v>
      </c>
      <c r="D62" s="69">
        <f t="shared" si="1"/>
        <v>0</v>
      </c>
      <c r="E62" s="69">
        <f t="shared" si="3"/>
        <v>0</v>
      </c>
      <c r="F62" s="69">
        <f t="shared" si="4"/>
        <v>0</v>
      </c>
      <c r="G62" s="69">
        <f t="shared" si="5"/>
        <v>0</v>
      </c>
      <c r="H62" s="69">
        <f t="shared" si="6"/>
        <v>0</v>
      </c>
    </row>
    <row r="63" spans="1:8">
      <c r="A63" s="66">
        <f t="shared" si="7"/>
        <v>42</v>
      </c>
      <c r="B63" s="70">
        <f t="shared" si="2"/>
        <v>45567</v>
      </c>
      <c r="C63" s="69">
        <f t="shared" si="0"/>
        <v>0</v>
      </c>
      <c r="D63" s="69">
        <f t="shared" si="1"/>
        <v>0</v>
      </c>
      <c r="E63" s="69">
        <f t="shared" si="3"/>
        <v>0</v>
      </c>
      <c r="F63" s="69">
        <f t="shared" si="4"/>
        <v>0</v>
      </c>
      <c r="G63" s="69">
        <f t="shared" si="5"/>
        <v>0</v>
      </c>
      <c r="H63" s="69">
        <f t="shared" si="6"/>
        <v>0</v>
      </c>
    </row>
    <row r="64" spans="1:8">
      <c r="A64" s="66">
        <f t="shared" si="7"/>
        <v>43</v>
      </c>
      <c r="B64" s="70">
        <f t="shared" si="2"/>
        <v>45598</v>
      </c>
      <c r="C64" s="69">
        <f t="shared" si="0"/>
        <v>0</v>
      </c>
      <c r="D64" s="69">
        <f t="shared" si="1"/>
        <v>0</v>
      </c>
      <c r="E64" s="69">
        <f t="shared" si="3"/>
        <v>0</v>
      </c>
      <c r="F64" s="69">
        <f t="shared" si="4"/>
        <v>0</v>
      </c>
      <c r="G64" s="69">
        <f t="shared" si="5"/>
        <v>0</v>
      </c>
      <c r="H64" s="69">
        <f t="shared" si="6"/>
        <v>0</v>
      </c>
    </row>
    <row r="65" spans="1:8">
      <c r="A65" s="66">
        <f t="shared" si="7"/>
        <v>44</v>
      </c>
      <c r="B65" s="70">
        <f t="shared" si="2"/>
        <v>45628</v>
      </c>
      <c r="C65" s="69">
        <f t="shared" si="0"/>
        <v>0</v>
      </c>
      <c r="D65" s="69">
        <f t="shared" si="1"/>
        <v>0</v>
      </c>
      <c r="E65" s="69">
        <f t="shared" si="3"/>
        <v>0</v>
      </c>
      <c r="F65" s="69">
        <f t="shared" si="4"/>
        <v>0</v>
      </c>
      <c r="G65" s="69">
        <f t="shared" si="5"/>
        <v>0</v>
      </c>
      <c r="H65" s="69">
        <f t="shared" si="6"/>
        <v>0</v>
      </c>
    </row>
    <row r="66" spans="1:8">
      <c r="A66" s="66">
        <f t="shared" si="7"/>
        <v>45</v>
      </c>
      <c r="B66" s="70">
        <f t="shared" si="2"/>
        <v>45659</v>
      </c>
      <c r="C66" s="69">
        <f t="shared" si="0"/>
        <v>0</v>
      </c>
      <c r="D66" s="69">
        <f t="shared" si="1"/>
        <v>0</v>
      </c>
      <c r="E66" s="69">
        <f t="shared" si="3"/>
        <v>0</v>
      </c>
      <c r="F66" s="69">
        <f t="shared" si="4"/>
        <v>0</v>
      </c>
      <c r="G66" s="69">
        <f t="shared" si="5"/>
        <v>0</v>
      </c>
      <c r="H66" s="69">
        <f t="shared" si="6"/>
        <v>0</v>
      </c>
    </row>
    <row r="67" spans="1:8">
      <c r="A67" s="66">
        <f t="shared" si="7"/>
        <v>46</v>
      </c>
      <c r="B67" s="70">
        <f t="shared" si="2"/>
        <v>45690</v>
      </c>
      <c r="C67" s="69">
        <f t="shared" si="0"/>
        <v>0</v>
      </c>
      <c r="D67" s="69">
        <f t="shared" si="1"/>
        <v>0</v>
      </c>
      <c r="E67" s="69">
        <f t="shared" si="3"/>
        <v>0</v>
      </c>
      <c r="F67" s="69">
        <f t="shared" si="4"/>
        <v>0</v>
      </c>
      <c r="G67" s="69">
        <f t="shared" si="5"/>
        <v>0</v>
      </c>
      <c r="H67" s="69">
        <f t="shared" si="6"/>
        <v>0</v>
      </c>
    </row>
    <row r="68" spans="1:8">
      <c r="A68" s="66">
        <f t="shared" si="7"/>
        <v>47</v>
      </c>
      <c r="B68" s="70">
        <f t="shared" si="2"/>
        <v>45718</v>
      </c>
      <c r="C68" s="69">
        <f t="shared" si="0"/>
        <v>0</v>
      </c>
      <c r="D68" s="69">
        <f t="shared" si="1"/>
        <v>0</v>
      </c>
      <c r="E68" s="69">
        <f t="shared" si="3"/>
        <v>0</v>
      </c>
      <c r="F68" s="69">
        <f t="shared" si="4"/>
        <v>0</v>
      </c>
      <c r="G68" s="69">
        <f t="shared" si="5"/>
        <v>0</v>
      </c>
      <c r="H68" s="69">
        <f t="shared" si="6"/>
        <v>0</v>
      </c>
    </row>
    <row r="69" spans="1:8">
      <c r="A69" s="66">
        <f t="shared" si="7"/>
        <v>48</v>
      </c>
      <c r="B69" s="70">
        <f t="shared" si="2"/>
        <v>45749</v>
      </c>
      <c r="C69" s="69">
        <f t="shared" si="0"/>
        <v>0</v>
      </c>
      <c r="D69" s="69">
        <f t="shared" si="1"/>
        <v>0</v>
      </c>
      <c r="E69" s="69">
        <f t="shared" si="3"/>
        <v>0</v>
      </c>
      <c r="F69" s="69">
        <f t="shared" si="4"/>
        <v>0</v>
      </c>
      <c r="G69" s="69">
        <f t="shared" si="5"/>
        <v>0</v>
      </c>
      <c r="H69" s="69">
        <f t="shared" si="6"/>
        <v>0</v>
      </c>
    </row>
    <row r="70" spans="1:8">
      <c r="A70" s="66">
        <f t="shared" si="7"/>
        <v>49</v>
      </c>
      <c r="B70" s="70">
        <f t="shared" si="2"/>
        <v>45779</v>
      </c>
      <c r="C70" s="69">
        <f t="shared" si="0"/>
        <v>0</v>
      </c>
      <c r="D70" s="69">
        <f t="shared" si="1"/>
        <v>0</v>
      </c>
      <c r="E70" s="69">
        <f t="shared" si="3"/>
        <v>0</v>
      </c>
      <c r="F70" s="69">
        <f t="shared" si="4"/>
        <v>0</v>
      </c>
      <c r="G70" s="69">
        <f t="shared" si="5"/>
        <v>0</v>
      </c>
      <c r="H70" s="69">
        <f t="shared" si="6"/>
        <v>0</v>
      </c>
    </row>
    <row r="71" spans="1:8">
      <c r="A71" s="66">
        <f t="shared" si="7"/>
        <v>50</v>
      </c>
      <c r="B71" s="70">
        <f t="shared" si="2"/>
        <v>45810</v>
      </c>
      <c r="C71" s="69">
        <f t="shared" si="0"/>
        <v>0</v>
      </c>
      <c r="D71" s="69">
        <f t="shared" si="1"/>
        <v>0</v>
      </c>
      <c r="E71" s="69">
        <f t="shared" si="3"/>
        <v>0</v>
      </c>
      <c r="F71" s="69">
        <f t="shared" si="4"/>
        <v>0</v>
      </c>
      <c r="G71" s="69">
        <f t="shared" si="5"/>
        <v>0</v>
      </c>
      <c r="H71" s="69">
        <f t="shared" si="6"/>
        <v>0</v>
      </c>
    </row>
    <row r="72" spans="1:8">
      <c r="A72" s="66">
        <f t="shared" si="7"/>
        <v>51</v>
      </c>
      <c r="B72" s="70">
        <f t="shared" si="2"/>
        <v>45840</v>
      </c>
      <c r="C72" s="69">
        <f t="shared" si="0"/>
        <v>0</v>
      </c>
      <c r="D72" s="69">
        <f t="shared" si="1"/>
        <v>0</v>
      </c>
      <c r="E72" s="69">
        <f t="shared" si="3"/>
        <v>0</v>
      </c>
      <c r="F72" s="69">
        <f t="shared" si="4"/>
        <v>0</v>
      </c>
      <c r="G72" s="69">
        <f t="shared" si="5"/>
        <v>0</v>
      </c>
      <c r="H72" s="69">
        <f t="shared" si="6"/>
        <v>0</v>
      </c>
    </row>
    <row r="73" spans="1:8">
      <c r="A73" s="66">
        <f t="shared" si="7"/>
        <v>52</v>
      </c>
      <c r="B73" s="70">
        <f t="shared" si="2"/>
        <v>45871</v>
      </c>
      <c r="C73" s="69">
        <f t="shared" si="0"/>
        <v>0</v>
      </c>
      <c r="D73" s="69">
        <f t="shared" si="1"/>
        <v>0</v>
      </c>
      <c r="E73" s="69">
        <f t="shared" si="3"/>
        <v>0</v>
      </c>
      <c r="F73" s="69">
        <f t="shared" si="4"/>
        <v>0</v>
      </c>
      <c r="G73" s="69">
        <f t="shared" si="5"/>
        <v>0</v>
      </c>
      <c r="H73" s="69">
        <f t="shared" si="6"/>
        <v>0</v>
      </c>
    </row>
    <row r="74" spans="1:8">
      <c r="A74" s="66">
        <f t="shared" si="7"/>
        <v>53</v>
      </c>
      <c r="B74" s="70">
        <f t="shared" si="2"/>
        <v>45902</v>
      </c>
      <c r="C74" s="69">
        <f t="shared" si="0"/>
        <v>0</v>
      </c>
      <c r="D74" s="69">
        <f t="shared" si="1"/>
        <v>0</v>
      </c>
      <c r="E74" s="69">
        <f t="shared" si="3"/>
        <v>0</v>
      </c>
      <c r="F74" s="69">
        <f t="shared" si="4"/>
        <v>0</v>
      </c>
      <c r="G74" s="69">
        <f t="shared" si="5"/>
        <v>0</v>
      </c>
      <c r="H74" s="69">
        <f t="shared" si="6"/>
        <v>0</v>
      </c>
    </row>
    <row r="75" spans="1:8">
      <c r="A75" s="66">
        <f t="shared" si="7"/>
        <v>54</v>
      </c>
      <c r="B75" s="70">
        <f t="shared" si="2"/>
        <v>45932</v>
      </c>
      <c r="C75" s="69">
        <f t="shared" si="0"/>
        <v>0</v>
      </c>
      <c r="D75" s="69">
        <f t="shared" si="1"/>
        <v>0</v>
      </c>
      <c r="E75" s="69">
        <f t="shared" si="3"/>
        <v>0</v>
      </c>
      <c r="F75" s="69">
        <f t="shared" si="4"/>
        <v>0</v>
      </c>
      <c r="G75" s="69">
        <f t="shared" si="5"/>
        <v>0</v>
      </c>
      <c r="H75" s="69">
        <f t="shared" si="6"/>
        <v>0</v>
      </c>
    </row>
    <row r="76" spans="1:8">
      <c r="A76" s="66">
        <f t="shared" si="7"/>
        <v>55</v>
      </c>
      <c r="B76" s="70">
        <f t="shared" si="2"/>
        <v>45963</v>
      </c>
      <c r="C76" s="69">
        <f t="shared" si="0"/>
        <v>0</v>
      </c>
      <c r="D76" s="69">
        <f t="shared" si="1"/>
        <v>0</v>
      </c>
      <c r="E76" s="69">
        <f t="shared" si="3"/>
        <v>0</v>
      </c>
      <c r="F76" s="69">
        <f t="shared" si="4"/>
        <v>0</v>
      </c>
      <c r="G76" s="69">
        <f t="shared" si="5"/>
        <v>0</v>
      </c>
      <c r="H76" s="69">
        <f t="shared" si="6"/>
        <v>0</v>
      </c>
    </row>
    <row r="77" spans="1:8">
      <c r="A77" s="66">
        <f t="shared" si="7"/>
        <v>56</v>
      </c>
      <c r="B77" s="70">
        <f t="shared" si="2"/>
        <v>45993</v>
      </c>
      <c r="C77" s="69">
        <f t="shared" si="0"/>
        <v>0</v>
      </c>
      <c r="D77" s="69">
        <f t="shared" si="1"/>
        <v>0</v>
      </c>
      <c r="E77" s="69">
        <f t="shared" si="3"/>
        <v>0</v>
      </c>
      <c r="F77" s="69">
        <f t="shared" si="4"/>
        <v>0</v>
      </c>
      <c r="G77" s="69">
        <f t="shared" si="5"/>
        <v>0</v>
      </c>
      <c r="H77" s="69">
        <f t="shared" si="6"/>
        <v>0</v>
      </c>
    </row>
    <row r="78" spans="1:8">
      <c r="A78" s="66">
        <f t="shared" si="7"/>
        <v>57</v>
      </c>
      <c r="B78" s="70">
        <f t="shared" si="2"/>
        <v>46024</v>
      </c>
      <c r="C78" s="69">
        <f t="shared" si="0"/>
        <v>0</v>
      </c>
      <c r="D78" s="69">
        <f t="shared" si="1"/>
        <v>0</v>
      </c>
      <c r="E78" s="69">
        <f t="shared" si="3"/>
        <v>0</v>
      </c>
      <c r="F78" s="69">
        <f t="shared" si="4"/>
        <v>0</v>
      </c>
      <c r="G78" s="69">
        <f t="shared" si="5"/>
        <v>0</v>
      </c>
      <c r="H78" s="69">
        <f t="shared" si="6"/>
        <v>0</v>
      </c>
    </row>
    <row r="79" spans="1:8">
      <c r="A79" s="66">
        <f t="shared" si="7"/>
        <v>58</v>
      </c>
      <c r="B79" s="70">
        <f t="shared" si="2"/>
        <v>46055</v>
      </c>
      <c r="C79" s="69">
        <f t="shared" si="0"/>
        <v>0</v>
      </c>
      <c r="D79" s="69">
        <f t="shared" si="1"/>
        <v>0</v>
      </c>
      <c r="E79" s="69">
        <f t="shared" si="3"/>
        <v>0</v>
      </c>
      <c r="F79" s="69">
        <f t="shared" si="4"/>
        <v>0</v>
      </c>
      <c r="G79" s="69">
        <f t="shared" si="5"/>
        <v>0</v>
      </c>
      <c r="H79" s="69">
        <f t="shared" si="6"/>
        <v>0</v>
      </c>
    </row>
    <row r="80" spans="1:8">
      <c r="A80" s="66">
        <f t="shared" si="7"/>
        <v>59</v>
      </c>
      <c r="B80" s="70">
        <f t="shared" si="2"/>
        <v>46083</v>
      </c>
      <c r="C80" s="69">
        <f t="shared" si="0"/>
        <v>0</v>
      </c>
      <c r="D80" s="69">
        <f t="shared" si="1"/>
        <v>0</v>
      </c>
      <c r="E80" s="69">
        <f t="shared" si="3"/>
        <v>0</v>
      </c>
      <c r="F80" s="69">
        <f t="shared" si="4"/>
        <v>0</v>
      </c>
      <c r="G80" s="69">
        <f t="shared" si="5"/>
        <v>0</v>
      </c>
      <c r="H80" s="69">
        <f t="shared" si="6"/>
        <v>0</v>
      </c>
    </row>
    <row r="81" spans="1:8">
      <c r="A81" s="66">
        <f t="shared" si="7"/>
        <v>60</v>
      </c>
      <c r="B81" s="70">
        <f t="shared" si="2"/>
        <v>46114</v>
      </c>
      <c r="C81" s="69">
        <f t="shared" si="0"/>
        <v>0</v>
      </c>
      <c r="D81" s="69">
        <f t="shared" si="1"/>
        <v>0</v>
      </c>
      <c r="E81" s="69">
        <f t="shared" si="3"/>
        <v>0</v>
      </c>
      <c r="F81" s="69">
        <f t="shared" si="4"/>
        <v>0</v>
      </c>
      <c r="G81" s="69">
        <f t="shared" si="5"/>
        <v>0</v>
      </c>
      <c r="H81" s="69">
        <f t="shared" si="6"/>
        <v>0</v>
      </c>
    </row>
    <row r="82" spans="1:8">
      <c r="A82" s="66" t="str">
        <f t="shared" si="7"/>
        <v/>
      </c>
      <c r="B82" s="70" t="str">
        <f t="shared" si="2"/>
        <v/>
      </c>
      <c r="C82" s="69" t="str">
        <f t="shared" si="0"/>
        <v/>
      </c>
      <c r="D82" s="69" t="str">
        <f t="shared" si="1"/>
        <v/>
      </c>
      <c r="E82" s="69" t="str">
        <f t="shared" si="3"/>
        <v/>
      </c>
      <c r="F82" s="69" t="str">
        <f t="shared" si="4"/>
        <v/>
      </c>
      <c r="G82" s="69" t="str">
        <f t="shared" si="5"/>
        <v/>
      </c>
      <c r="H82" s="69" t="str">
        <f t="shared" si="6"/>
        <v/>
      </c>
    </row>
    <row r="83" spans="1:8">
      <c r="A83" s="66" t="str">
        <f t="shared" si="7"/>
        <v/>
      </c>
      <c r="B83" s="70" t="str">
        <f t="shared" si="2"/>
        <v/>
      </c>
      <c r="C83" s="69" t="str">
        <f t="shared" si="0"/>
        <v/>
      </c>
      <c r="D83" s="69" t="str">
        <f t="shared" si="1"/>
        <v/>
      </c>
      <c r="E83" s="69" t="str">
        <f t="shared" si="3"/>
        <v/>
      </c>
      <c r="F83" s="69" t="str">
        <f t="shared" si="4"/>
        <v/>
      </c>
      <c r="G83" s="69" t="str">
        <f t="shared" si="5"/>
        <v/>
      </c>
      <c r="H83" s="69" t="str">
        <f t="shared" si="6"/>
        <v/>
      </c>
    </row>
    <row r="84" spans="1:8">
      <c r="A84" s="66" t="str">
        <f t="shared" si="7"/>
        <v/>
      </c>
      <c r="B84" s="70" t="str">
        <f t="shared" si="2"/>
        <v/>
      </c>
      <c r="C84" s="69" t="str">
        <f t="shared" si="0"/>
        <v/>
      </c>
      <c r="D84" s="69" t="str">
        <f t="shared" si="1"/>
        <v/>
      </c>
      <c r="E84" s="69" t="str">
        <f t="shared" si="3"/>
        <v/>
      </c>
      <c r="F84" s="69" t="str">
        <f t="shared" si="4"/>
        <v/>
      </c>
      <c r="G84" s="69" t="str">
        <f t="shared" si="5"/>
        <v/>
      </c>
      <c r="H84" s="69" t="str">
        <f t="shared" si="6"/>
        <v/>
      </c>
    </row>
    <row r="85" spans="1:8">
      <c r="A85" s="66" t="str">
        <f t="shared" si="7"/>
        <v/>
      </c>
      <c r="B85" s="70" t="str">
        <f t="shared" si="2"/>
        <v/>
      </c>
      <c r="C85" s="69" t="str">
        <f t="shared" si="0"/>
        <v/>
      </c>
      <c r="D85" s="69" t="str">
        <f t="shared" si="1"/>
        <v/>
      </c>
      <c r="E85" s="69" t="str">
        <f t="shared" si="3"/>
        <v/>
      </c>
      <c r="F85" s="69" t="str">
        <f t="shared" si="4"/>
        <v/>
      </c>
      <c r="G85" s="69" t="str">
        <f t="shared" si="5"/>
        <v/>
      </c>
      <c r="H85" s="69" t="str">
        <f t="shared" si="6"/>
        <v/>
      </c>
    </row>
    <row r="86" spans="1:8">
      <c r="A86" s="66" t="str">
        <f t="shared" si="7"/>
        <v/>
      </c>
      <c r="B86" s="70" t="str">
        <f t="shared" si="2"/>
        <v/>
      </c>
      <c r="C86" s="69" t="str">
        <f t="shared" si="0"/>
        <v/>
      </c>
      <c r="D86" s="69" t="str">
        <f t="shared" si="1"/>
        <v/>
      </c>
      <c r="E86" s="69" t="str">
        <f t="shared" si="3"/>
        <v/>
      </c>
      <c r="F86" s="69" t="str">
        <f t="shared" si="4"/>
        <v/>
      </c>
      <c r="G86" s="69" t="str">
        <f t="shared" si="5"/>
        <v/>
      </c>
      <c r="H86" s="69" t="str">
        <f t="shared" si="6"/>
        <v/>
      </c>
    </row>
    <row r="87" spans="1:8">
      <c r="A87" s="66" t="str">
        <f t="shared" si="7"/>
        <v/>
      </c>
      <c r="B87" s="70" t="str">
        <f t="shared" si="2"/>
        <v/>
      </c>
      <c r="C87" s="69" t="str">
        <f t="shared" ref="C87:C150" si="8">IF(A87&lt;$D$5, $H$5,IF(A87=$D$5,F86+D87,""))</f>
        <v/>
      </c>
      <c r="D87" s="69" t="str">
        <f t="shared" ref="D87:D150" si="9">IF(A87="","",ROUNDDOWN(F86*$H$4,2))</f>
        <v/>
      </c>
      <c r="E87" s="69" t="str">
        <f t="shared" si="3"/>
        <v/>
      </c>
      <c r="F87" s="69" t="str">
        <f t="shared" si="4"/>
        <v/>
      </c>
      <c r="G87" s="69" t="str">
        <f t="shared" si="5"/>
        <v/>
      </c>
      <c r="H87" s="69" t="str">
        <f t="shared" si="6"/>
        <v/>
      </c>
    </row>
    <row r="88" spans="1:8">
      <c r="A88" s="66" t="str">
        <f t="shared" si="7"/>
        <v/>
      </c>
      <c r="B88" s="70" t="str">
        <f t="shared" ref="B88:B151" si="10">IF(A88="","",DATE(YEAR(B87),MONTH(B87)+1,DAY(B87)))</f>
        <v/>
      </c>
      <c r="C88" s="69" t="str">
        <f t="shared" si="8"/>
        <v/>
      </c>
      <c r="D88" s="69" t="str">
        <f t="shared" si="9"/>
        <v/>
      </c>
      <c r="E88" s="69" t="str">
        <f t="shared" ref="E88:E151" si="11">IF(A88="","",C88-D88)</f>
        <v/>
      </c>
      <c r="F88" s="69" t="str">
        <f t="shared" ref="F88:F151" si="12">IF(A88="","",F87-E88)</f>
        <v/>
      </c>
      <c r="G88" s="69" t="str">
        <f t="shared" ref="G88:G151" si="13">IF(A88="","",D88+G87)</f>
        <v/>
      </c>
      <c r="H88" s="69" t="str">
        <f t="shared" ref="H88:H151" si="14">IF(A88="","",E88+H87)</f>
        <v/>
      </c>
    </row>
    <row r="89" spans="1:8">
      <c r="A89" s="66" t="str">
        <f t="shared" ref="A89:A152" si="15">IF(A88&gt;=$D$5,"",A88+1)</f>
        <v/>
      </c>
      <c r="B89" s="70" t="str">
        <f t="shared" si="10"/>
        <v/>
      </c>
      <c r="C89" s="69" t="str">
        <f t="shared" si="8"/>
        <v/>
      </c>
      <c r="D89" s="69" t="str">
        <f t="shared" si="9"/>
        <v/>
      </c>
      <c r="E89" s="69" t="str">
        <f t="shared" si="11"/>
        <v/>
      </c>
      <c r="F89" s="69" t="str">
        <f t="shared" si="12"/>
        <v/>
      </c>
      <c r="G89" s="69" t="str">
        <f t="shared" si="13"/>
        <v/>
      </c>
      <c r="H89" s="69" t="str">
        <f t="shared" si="14"/>
        <v/>
      </c>
    </row>
    <row r="90" spans="1:8">
      <c r="A90" s="66" t="str">
        <f t="shared" si="15"/>
        <v/>
      </c>
      <c r="B90" s="70" t="str">
        <f t="shared" si="10"/>
        <v/>
      </c>
      <c r="C90" s="69" t="str">
        <f t="shared" si="8"/>
        <v/>
      </c>
      <c r="D90" s="69" t="str">
        <f t="shared" si="9"/>
        <v/>
      </c>
      <c r="E90" s="69" t="str">
        <f t="shared" si="11"/>
        <v/>
      </c>
      <c r="F90" s="69" t="str">
        <f t="shared" si="12"/>
        <v/>
      </c>
      <c r="G90" s="69" t="str">
        <f t="shared" si="13"/>
        <v/>
      </c>
      <c r="H90" s="69" t="str">
        <f t="shared" si="14"/>
        <v/>
      </c>
    </row>
    <row r="91" spans="1:8">
      <c r="A91" s="66" t="str">
        <f t="shared" si="15"/>
        <v/>
      </c>
      <c r="B91" s="70" t="str">
        <f t="shared" si="10"/>
        <v/>
      </c>
      <c r="C91" s="69" t="str">
        <f t="shared" si="8"/>
        <v/>
      </c>
      <c r="D91" s="69" t="str">
        <f t="shared" si="9"/>
        <v/>
      </c>
      <c r="E91" s="69" t="str">
        <f t="shared" si="11"/>
        <v/>
      </c>
      <c r="F91" s="69" t="str">
        <f t="shared" si="12"/>
        <v/>
      </c>
      <c r="G91" s="69" t="str">
        <f t="shared" si="13"/>
        <v/>
      </c>
      <c r="H91" s="69" t="str">
        <f t="shared" si="14"/>
        <v/>
      </c>
    </row>
    <row r="92" spans="1:8">
      <c r="A92" s="66" t="str">
        <f t="shared" si="15"/>
        <v/>
      </c>
      <c r="B92" s="70" t="str">
        <f t="shared" si="10"/>
        <v/>
      </c>
      <c r="C92" s="69" t="str">
        <f t="shared" si="8"/>
        <v/>
      </c>
      <c r="D92" s="69" t="str">
        <f t="shared" si="9"/>
        <v/>
      </c>
      <c r="E92" s="69" t="str">
        <f t="shared" si="11"/>
        <v/>
      </c>
      <c r="F92" s="69" t="str">
        <f t="shared" si="12"/>
        <v/>
      </c>
      <c r="G92" s="69" t="str">
        <f t="shared" si="13"/>
        <v/>
      </c>
      <c r="H92" s="69" t="str">
        <f t="shared" si="14"/>
        <v/>
      </c>
    </row>
    <row r="93" spans="1:8">
      <c r="A93" s="66" t="str">
        <f t="shared" si="15"/>
        <v/>
      </c>
      <c r="B93" s="70" t="str">
        <f t="shared" si="10"/>
        <v/>
      </c>
      <c r="C93" s="69" t="str">
        <f t="shared" si="8"/>
        <v/>
      </c>
      <c r="D93" s="69" t="str">
        <f t="shared" si="9"/>
        <v/>
      </c>
      <c r="E93" s="69" t="str">
        <f t="shared" si="11"/>
        <v/>
      </c>
      <c r="F93" s="69" t="str">
        <f t="shared" si="12"/>
        <v/>
      </c>
      <c r="G93" s="69" t="str">
        <f t="shared" si="13"/>
        <v/>
      </c>
      <c r="H93" s="69" t="str">
        <f t="shared" si="14"/>
        <v/>
      </c>
    </row>
    <row r="94" spans="1:8">
      <c r="A94" s="66" t="str">
        <f t="shared" si="15"/>
        <v/>
      </c>
      <c r="B94" s="70" t="str">
        <f t="shared" si="10"/>
        <v/>
      </c>
      <c r="C94" s="69" t="str">
        <f t="shared" si="8"/>
        <v/>
      </c>
      <c r="D94" s="69" t="str">
        <f t="shared" si="9"/>
        <v/>
      </c>
      <c r="E94" s="69" t="str">
        <f t="shared" si="11"/>
        <v/>
      </c>
      <c r="F94" s="69" t="str">
        <f t="shared" si="12"/>
        <v/>
      </c>
      <c r="G94" s="69" t="str">
        <f t="shared" si="13"/>
        <v/>
      </c>
      <c r="H94" s="69" t="str">
        <f t="shared" si="14"/>
        <v/>
      </c>
    </row>
    <row r="95" spans="1:8">
      <c r="A95" s="66" t="str">
        <f t="shared" si="15"/>
        <v/>
      </c>
      <c r="B95" s="70" t="str">
        <f t="shared" si="10"/>
        <v/>
      </c>
      <c r="C95" s="69" t="str">
        <f t="shared" si="8"/>
        <v/>
      </c>
      <c r="D95" s="69" t="str">
        <f t="shared" si="9"/>
        <v/>
      </c>
      <c r="E95" s="69" t="str">
        <f t="shared" si="11"/>
        <v/>
      </c>
      <c r="F95" s="69" t="str">
        <f t="shared" si="12"/>
        <v/>
      </c>
      <c r="G95" s="69" t="str">
        <f t="shared" si="13"/>
        <v/>
      </c>
      <c r="H95" s="69" t="str">
        <f t="shared" si="14"/>
        <v/>
      </c>
    </row>
    <row r="96" spans="1:8">
      <c r="A96" s="66" t="str">
        <f t="shared" si="15"/>
        <v/>
      </c>
      <c r="B96" s="70" t="str">
        <f t="shared" si="10"/>
        <v/>
      </c>
      <c r="C96" s="69" t="str">
        <f t="shared" si="8"/>
        <v/>
      </c>
      <c r="D96" s="69" t="str">
        <f t="shared" si="9"/>
        <v/>
      </c>
      <c r="E96" s="69" t="str">
        <f t="shared" si="11"/>
        <v/>
      </c>
      <c r="F96" s="69" t="str">
        <f t="shared" si="12"/>
        <v/>
      </c>
      <c r="G96" s="69" t="str">
        <f t="shared" si="13"/>
        <v/>
      </c>
      <c r="H96" s="69" t="str">
        <f t="shared" si="14"/>
        <v/>
      </c>
    </row>
    <row r="97" spans="1:8">
      <c r="A97" s="66" t="str">
        <f t="shared" si="15"/>
        <v/>
      </c>
      <c r="B97" s="70" t="str">
        <f t="shared" si="10"/>
        <v/>
      </c>
      <c r="C97" s="69" t="str">
        <f t="shared" si="8"/>
        <v/>
      </c>
      <c r="D97" s="69" t="str">
        <f t="shared" si="9"/>
        <v/>
      </c>
      <c r="E97" s="69" t="str">
        <f t="shared" si="11"/>
        <v/>
      </c>
      <c r="F97" s="69" t="str">
        <f t="shared" si="12"/>
        <v/>
      </c>
      <c r="G97" s="69" t="str">
        <f t="shared" si="13"/>
        <v/>
      </c>
      <c r="H97" s="69" t="str">
        <f t="shared" si="14"/>
        <v/>
      </c>
    </row>
    <row r="98" spans="1:8">
      <c r="A98" s="66" t="str">
        <f t="shared" si="15"/>
        <v/>
      </c>
      <c r="B98" s="70" t="str">
        <f t="shared" si="10"/>
        <v/>
      </c>
      <c r="C98" s="69" t="str">
        <f t="shared" si="8"/>
        <v/>
      </c>
      <c r="D98" s="69" t="str">
        <f t="shared" si="9"/>
        <v/>
      </c>
      <c r="E98" s="69" t="str">
        <f t="shared" si="11"/>
        <v/>
      </c>
      <c r="F98" s="69" t="str">
        <f t="shared" si="12"/>
        <v/>
      </c>
      <c r="G98" s="69" t="str">
        <f t="shared" si="13"/>
        <v/>
      </c>
      <c r="H98" s="69" t="str">
        <f t="shared" si="14"/>
        <v/>
      </c>
    </row>
    <row r="99" spans="1:8">
      <c r="A99" s="66" t="str">
        <f t="shared" si="15"/>
        <v/>
      </c>
      <c r="B99" s="70" t="str">
        <f t="shared" si="10"/>
        <v/>
      </c>
      <c r="C99" s="69" t="str">
        <f t="shared" si="8"/>
        <v/>
      </c>
      <c r="D99" s="69" t="str">
        <f t="shared" si="9"/>
        <v/>
      </c>
      <c r="E99" s="69" t="str">
        <f t="shared" si="11"/>
        <v/>
      </c>
      <c r="F99" s="69" t="str">
        <f t="shared" si="12"/>
        <v/>
      </c>
      <c r="G99" s="69" t="str">
        <f t="shared" si="13"/>
        <v/>
      </c>
      <c r="H99" s="69" t="str">
        <f t="shared" si="14"/>
        <v/>
      </c>
    </row>
    <row r="100" spans="1:8">
      <c r="A100" s="66" t="str">
        <f t="shared" si="15"/>
        <v/>
      </c>
      <c r="B100" s="70" t="str">
        <f t="shared" si="10"/>
        <v/>
      </c>
      <c r="C100" s="69" t="str">
        <f t="shared" si="8"/>
        <v/>
      </c>
      <c r="D100" s="69" t="str">
        <f t="shared" si="9"/>
        <v/>
      </c>
      <c r="E100" s="69" t="str">
        <f t="shared" si="11"/>
        <v/>
      </c>
      <c r="F100" s="69" t="str">
        <f t="shared" si="12"/>
        <v/>
      </c>
      <c r="G100" s="69" t="str">
        <f t="shared" si="13"/>
        <v/>
      </c>
      <c r="H100" s="69" t="str">
        <f t="shared" si="14"/>
        <v/>
      </c>
    </row>
    <row r="101" spans="1:8">
      <c r="A101" s="66" t="str">
        <f t="shared" si="15"/>
        <v/>
      </c>
      <c r="B101" s="70" t="str">
        <f t="shared" si="10"/>
        <v/>
      </c>
      <c r="C101" s="69" t="str">
        <f t="shared" si="8"/>
        <v/>
      </c>
      <c r="D101" s="69" t="str">
        <f t="shared" si="9"/>
        <v/>
      </c>
      <c r="E101" s="69" t="str">
        <f t="shared" si="11"/>
        <v/>
      </c>
      <c r="F101" s="69" t="str">
        <f t="shared" si="12"/>
        <v/>
      </c>
      <c r="G101" s="69" t="str">
        <f t="shared" si="13"/>
        <v/>
      </c>
      <c r="H101" s="69" t="str">
        <f t="shared" si="14"/>
        <v/>
      </c>
    </row>
    <row r="102" spans="1:8">
      <c r="A102" s="66" t="str">
        <f t="shared" si="15"/>
        <v/>
      </c>
      <c r="B102" s="70" t="str">
        <f t="shared" si="10"/>
        <v/>
      </c>
      <c r="C102" s="69" t="str">
        <f t="shared" si="8"/>
        <v/>
      </c>
      <c r="D102" s="69" t="str">
        <f t="shared" si="9"/>
        <v/>
      </c>
      <c r="E102" s="69" t="str">
        <f t="shared" si="11"/>
        <v/>
      </c>
      <c r="F102" s="69" t="str">
        <f t="shared" si="12"/>
        <v/>
      </c>
      <c r="G102" s="69" t="str">
        <f t="shared" si="13"/>
        <v/>
      </c>
      <c r="H102" s="69" t="str">
        <f t="shared" si="14"/>
        <v/>
      </c>
    </row>
    <row r="103" spans="1:8">
      <c r="A103" s="66" t="str">
        <f t="shared" si="15"/>
        <v/>
      </c>
      <c r="B103" s="70" t="str">
        <f t="shared" si="10"/>
        <v/>
      </c>
      <c r="C103" s="69" t="str">
        <f t="shared" si="8"/>
        <v/>
      </c>
      <c r="D103" s="69" t="str">
        <f t="shared" si="9"/>
        <v/>
      </c>
      <c r="E103" s="69" t="str">
        <f t="shared" si="11"/>
        <v/>
      </c>
      <c r="F103" s="69" t="str">
        <f t="shared" si="12"/>
        <v/>
      </c>
      <c r="G103" s="69" t="str">
        <f t="shared" si="13"/>
        <v/>
      </c>
      <c r="H103" s="69" t="str">
        <f t="shared" si="14"/>
        <v/>
      </c>
    </row>
    <row r="104" spans="1:8">
      <c r="A104" s="66" t="str">
        <f t="shared" si="15"/>
        <v/>
      </c>
      <c r="B104" s="70" t="str">
        <f t="shared" si="10"/>
        <v/>
      </c>
      <c r="C104" s="69" t="str">
        <f t="shared" si="8"/>
        <v/>
      </c>
      <c r="D104" s="69" t="str">
        <f t="shared" si="9"/>
        <v/>
      </c>
      <c r="E104" s="69" t="str">
        <f t="shared" si="11"/>
        <v/>
      </c>
      <c r="F104" s="69" t="str">
        <f t="shared" si="12"/>
        <v/>
      </c>
      <c r="G104" s="69" t="str">
        <f t="shared" si="13"/>
        <v/>
      </c>
      <c r="H104" s="69" t="str">
        <f t="shared" si="14"/>
        <v/>
      </c>
    </row>
    <row r="105" spans="1:8">
      <c r="A105" s="66" t="str">
        <f t="shared" si="15"/>
        <v/>
      </c>
      <c r="B105" s="70" t="str">
        <f t="shared" si="10"/>
        <v/>
      </c>
      <c r="C105" s="69" t="str">
        <f t="shared" si="8"/>
        <v/>
      </c>
      <c r="D105" s="69" t="str">
        <f t="shared" si="9"/>
        <v/>
      </c>
      <c r="E105" s="69" t="str">
        <f t="shared" si="11"/>
        <v/>
      </c>
      <c r="F105" s="69" t="str">
        <f t="shared" si="12"/>
        <v/>
      </c>
      <c r="G105" s="69" t="str">
        <f t="shared" si="13"/>
        <v/>
      </c>
      <c r="H105" s="69" t="str">
        <f t="shared" si="14"/>
        <v/>
      </c>
    </row>
    <row r="106" spans="1:8">
      <c r="A106" s="66" t="str">
        <f t="shared" si="15"/>
        <v/>
      </c>
      <c r="B106" s="70" t="str">
        <f t="shared" si="10"/>
        <v/>
      </c>
      <c r="C106" s="69" t="str">
        <f t="shared" si="8"/>
        <v/>
      </c>
      <c r="D106" s="69" t="str">
        <f t="shared" si="9"/>
        <v/>
      </c>
      <c r="E106" s="69" t="str">
        <f t="shared" si="11"/>
        <v/>
      </c>
      <c r="F106" s="69" t="str">
        <f t="shared" si="12"/>
        <v/>
      </c>
      <c r="G106" s="69" t="str">
        <f t="shared" si="13"/>
        <v/>
      </c>
      <c r="H106" s="69" t="str">
        <f t="shared" si="14"/>
        <v/>
      </c>
    </row>
    <row r="107" spans="1:8">
      <c r="A107" s="66" t="str">
        <f t="shared" si="15"/>
        <v/>
      </c>
      <c r="B107" s="70" t="str">
        <f t="shared" si="10"/>
        <v/>
      </c>
      <c r="C107" s="69" t="str">
        <f t="shared" si="8"/>
        <v/>
      </c>
      <c r="D107" s="69" t="str">
        <f t="shared" si="9"/>
        <v/>
      </c>
      <c r="E107" s="69" t="str">
        <f t="shared" si="11"/>
        <v/>
      </c>
      <c r="F107" s="69" t="str">
        <f t="shared" si="12"/>
        <v/>
      </c>
      <c r="G107" s="69" t="str">
        <f t="shared" si="13"/>
        <v/>
      </c>
      <c r="H107" s="69" t="str">
        <f t="shared" si="14"/>
        <v/>
      </c>
    </row>
    <row r="108" spans="1:8">
      <c r="A108" s="66" t="str">
        <f t="shared" si="15"/>
        <v/>
      </c>
      <c r="B108" s="70" t="str">
        <f t="shared" si="10"/>
        <v/>
      </c>
      <c r="C108" s="69" t="str">
        <f t="shared" si="8"/>
        <v/>
      </c>
      <c r="D108" s="69" t="str">
        <f t="shared" si="9"/>
        <v/>
      </c>
      <c r="E108" s="69" t="str">
        <f t="shared" si="11"/>
        <v/>
      </c>
      <c r="F108" s="69" t="str">
        <f t="shared" si="12"/>
        <v/>
      </c>
      <c r="G108" s="69" t="str">
        <f t="shared" si="13"/>
        <v/>
      </c>
      <c r="H108" s="69" t="str">
        <f t="shared" si="14"/>
        <v/>
      </c>
    </row>
    <row r="109" spans="1:8">
      <c r="A109" s="66" t="str">
        <f t="shared" si="15"/>
        <v/>
      </c>
      <c r="B109" s="70" t="str">
        <f t="shared" si="10"/>
        <v/>
      </c>
      <c r="C109" s="69" t="str">
        <f t="shared" si="8"/>
        <v/>
      </c>
      <c r="D109" s="69" t="str">
        <f t="shared" si="9"/>
        <v/>
      </c>
      <c r="E109" s="69" t="str">
        <f t="shared" si="11"/>
        <v/>
      </c>
      <c r="F109" s="69" t="str">
        <f t="shared" si="12"/>
        <v/>
      </c>
      <c r="G109" s="69" t="str">
        <f t="shared" si="13"/>
        <v/>
      </c>
      <c r="H109" s="69" t="str">
        <f t="shared" si="14"/>
        <v/>
      </c>
    </row>
    <row r="110" spans="1:8">
      <c r="A110" s="66" t="str">
        <f t="shared" si="15"/>
        <v/>
      </c>
      <c r="B110" s="70" t="str">
        <f t="shared" si="10"/>
        <v/>
      </c>
      <c r="C110" s="69" t="str">
        <f t="shared" si="8"/>
        <v/>
      </c>
      <c r="D110" s="69" t="str">
        <f t="shared" si="9"/>
        <v/>
      </c>
      <c r="E110" s="69" t="str">
        <f t="shared" si="11"/>
        <v/>
      </c>
      <c r="F110" s="69" t="str">
        <f t="shared" si="12"/>
        <v/>
      </c>
      <c r="G110" s="69" t="str">
        <f t="shared" si="13"/>
        <v/>
      </c>
      <c r="H110" s="69" t="str">
        <f t="shared" si="14"/>
        <v/>
      </c>
    </row>
    <row r="111" spans="1:8">
      <c r="A111" s="66" t="str">
        <f t="shared" si="15"/>
        <v/>
      </c>
      <c r="B111" s="70" t="str">
        <f t="shared" si="10"/>
        <v/>
      </c>
      <c r="C111" s="69" t="str">
        <f t="shared" si="8"/>
        <v/>
      </c>
      <c r="D111" s="69" t="str">
        <f t="shared" si="9"/>
        <v/>
      </c>
      <c r="E111" s="69" t="str">
        <f t="shared" si="11"/>
        <v/>
      </c>
      <c r="F111" s="69" t="str">
        <f t="shared" si="12"/>
        <v/>
      </c>
      <c r="G111" s="69" t="str">
        <f t="shared" si="13"/>
        <v/>
      </c>
      <c r="H111" s="69" t="str">
        <f t="shared" si="14"/>
        <v/>
      </c>
    </row>
    <row r="112" spans="1:8">
      <c r="A112" s="66" t="str">
        <f t="shared" si="15"/>
        <v/>
      </c>
      <c r="B112" s="70" t="str">
        <f t="shared" si="10"/>
        <v/>
      </c>
      <c r="C112" s="69" t="str">
        <f t="shared" si="8"/>
        <v/>
      </c>
      <c r="D112" s="69" t="str">
        <f t="shared" si="9"/>
        <v/>
      </c>
      <c r="E112" s="69" t="str">
        <f t="shared" si="11"/>
        <v/>
      </c>
      <c r="F112" s="69" t="str">
        <f t="shared" si="12"/>
        <v/>
      </c>
      <c r="G112" s="69" t="str">
        <f t="shared" si="13"/>
        <v/>
      </c>
      <c r="H112" s="69" t="str">
        <f t="shared" si="14"/>
        <v/>
      </c>
    </row>
    <row r="113" spans="1:8">
      <c r="A113" s="66" t="str">
        <f t="shared" si="15"/>
        <v/>
      </c>
      <c r="B113" s="70" t="str">
        <f t="shared" si="10"/>
        <v/>
      </c>
      <c r="C113" s="69" t="str">
        <f t="shared" si="8"/>
        <v/>
      </c>
      <c r="D113" s="69" t="str">
        <f t="shared" si="9"/>
        <v/>
      </c>
      <c r="E113" s="69" t="str">
        <f t="shared" si="11"/>
        <v/>
      </c>
      <c r="F113" s="69" t="str">
        <f t="shared" si="12"/>
        <v/>
      </c>
      <c r="G113" s="69" t="str">
        <f t="shared" si="13"/>
        <v/>
      </c>
      <c r="H113" s="69" t="str">
        <f t="shared" si="14"/>
        <v/>
      </c>
    </row>
    <row r="114" spans="1:8">
      <c r="A114" s="66" t="str">
        <f t="shared" si="15"/>
        <v/>
      </c>
      <c r="B114" s="70" t="str">
        <f t="shared" si="10"/>
        <v/>
      </c>
      <c r="C114" s="69" t="str">
        <f t="shared" si="8"/>
        <v/>
      </c>
      <c r="D114" s="69" t="str">
        <f t="shared" si="9"/>
        <v/>
      </c>
      <c r="E114" s="69" t="str">
        <f t="shared" si="11"/>
        <v/>
      </c>
      <c r="F114" s="69" t="str">
        <f t="shared" si="12"/>
        <v/>
      </c>
      <c r="G114" s="69" t="str">
        <f t="shared" si="13"/>
        <v/>
      </c>
      <c r="H114" s="69" t="str">
        <f t="shared" si="14"/>
        <v/>
      </c>
    </row>
    <row r="115" spans="1:8">
      <c r="A115" s="66" t="str">
        <f t="shared" si="15"/>
        <v/>
      </c>
      <c r="B115" s="70" t="str">
        <f t="shared" si="10"/>
        <v/>
      </c>
      <c r="C115" s="69" t="str">
        <f t="shared" si="8"/>
        <v/>
      </c>
      <c r="D115" s="69" t="str">
        <f t="shared" si="9"/>
        <v/>
      </c>
      <c r="E115" s="69" t="str">
        <f t="shared" si="11"/>
        <v/>
      </c>
      <c r="F115" s="69" t="str">
        <f t="shared" si="12"/>
        <v/>
      </c>
      <c r="G115" s="69" t="str">
        <f t="shared" si="13"/>
        <v/>
      </c>
      <c r="H115" s="69" t="str">
        <f t="shared" si="14"/>
        <v/>
      </c>
    </row>
    <row r="116" spans="1:8">
      <c r="A116" s="66" t="str">
        <f t="shared" si="15"/>
        <v/>
      </c>
      <c r="B116" s="70" t="str">
        <f t="shared" si="10"/>
        <v/>
      </c>
      <c r="C116" s="69" t="str">
        <f t="shared" si="8"/>
        <v/>
      </c>
      <c r="D116" s="69" t="str">
        <f t="shared" si="9"/>
        <v/>
      </c>
      <c r="E116" s="69" t="str">
        <f t="shared" si="11"/>
        <v/>
      </c>
      <c r="F116" s="69" t="str">
        <f t="shared" si="12"/>
        <v/>
      </c>
      <c r="G116" s="69" t="str">
        <f t="shared" si="13"/>
        <v/>
      </c>
      <c r="H116" s="69" t="str">
        <f t="shared" si="14"/>
        <v/>
      </c>
    </row>
    <row r="117" spans="1:8">
      <c r="A117" s="66" t="str">
        <f t="shared" si="15"/>
        <v/>
      </c>
      <c r="B117" s="70" t="str">
        <f t="shared" si="10"/>
        <v/>
      </c>
      <c r="C117" s="69" t="str">
        <f t="shared" si="8"/>
        <v/>
      </c>
      <c r="D117" s="69" t="str">
        <f t="shared" si="9"/>
        <v/>
      </c>
      <c r="E117" s="69" t="str">
        <f t="shared" si="11"/>
        <v/>
      </c>
      <c r="F117" s="69" t="str">
        <f t="shared" si="12"/>
        <v/>
      </c>
      <c r="G117" s="69" t="str">
        <f t="shared" si="13"/>
        <v/>
      </c>
      <c r="H117" s="69" t="str">
        <f t="shared" si="14"/>
        <v/>
      </c>
    </row>
    <row r="118" spans="1:8">
      <c r="A118" s="66" t="str">
        <f t="shared" si="15"/>
        <v/>
      </c>
      <c r="B118" s="70" t="str">
        <f t="shared" si="10"/>
        <v/>
      </c>
      <c r="C118" s="69" t="str">
        <f t="shared" si="8"/>
        <v/>
      </c>
      <c r="D118" s="69" t="str">
        <f t="shared" si="9"/>
        <v/>
      </c>
      <c r="E118" s="69" t="str">
        <f t="shared" si="11"/>
        <v/>
      </c>
      <c r="F118" s="69" t="str">
        <f t="shared" si="12"/>
        <v/>
      </c>
      <c r="G118" s="69" t="str">
        <f t="shared" si="13"/>
        <v/>
      </c>
      <c r="H118" s="69" t="str">
        <f t="shared" si="14"/>
        <v/>
      </c>
    </row>
    <row r="119" spans="1:8">
      <c r="A119" s="66" t="str">
        <f t="shared" si="15"/>
        <v/>
      </c>
      <c r="B119" s="70" t="str">
        <f t="shared" si="10"/>
        <v/>
      </c>
      <c r="C119" s="69" t="str">
        <f t="shared" si="8"/>
        <v/>
      </c>
      <c r="D119" s="69" t="str">
        <f t="shared" si="9"/>
        <v/>
      </c>
      <c r="E119" s="69" t="str">
        <f t="shared" si="11"/>
        <v/>
      </c>
      <c r="F119" s="69" t="str">
        <f t="shared" si="12"/>
        <v/>
      </c>
      <c r="G119" s="69" t="str">
        <f t="shared" si="13"/>
        <v/>
      </c>
      <c r="H119" s="69" t="str">
        <f t="shared" si="14"/>
        <v/>
      </c>
    </row>
    <row r="120" spans="1:8">
      <c r="A120" s="66" t="str">
        <f t="shared" si="15"/>
        <v/>
      </c>
      <c r="B120" s="70" t="str">
        <f t="shared" si="10"/>
        <v/>
      </c>
      <c r="C120" s="69" t="str">
        <f t="shared" si="8"/>
        <v/>
      </c>
      <c r="D120" s="69" t="str">
        <f t="shared" si="9"/>
        <v/>
      </c>
      <c r="E120" s="69" t="str">
        <f t="shared" si="11"/>
        <v/>
      </c>
      <c r="F120" s="69" t="str">
        <f t="shared" si="12"/>
        <v/>
      </c>
      <c r="G120" s="69" t="str">
        <f t="shared" si="13"/>
        <v/>
      </c>
      <c r="H120" s="69" t="str">
        <f t="shared" si="14"/>
        <v/>
      </c>
    </row>
    <row r="121" spans="1:8">
      <c r="A121" s="66" t="str">
        <f t="shared" si="15"/>
        <v/>
      </c>
      <c r="B121" s="70" t="str">
        <f t="shared" si="10"/>
        <v/>
      </c>
      <c r="C121" s="69" t="str">
        <f t="shared" si="8"/>
        <v/>
      </c>
      <c r="D121" s="69" t="str">
        <f t="shared" si="9"/>
        <v/>
      </c>
      <c r="E121" s="69" t="str">
        <f t="shared" si="11"/>
        <v/>
      </c>
      <c r="F121" s="69" t="str">
        <f t="shared" si="12"/>
        <v/>
      </c>
      <c r="G121" s="69" t="str">
        <f t="shared" si="13"/>
        <v/>
      </c>
      <c r="H121" s="69" t="str">
        <f t="shared" si="14"/>
        <v/>
      </c>
    </row>
    <row r="122" spans="1:8">
      <c r="A122" s="66" t="str">
        <f t="shared" si="15"/>
        <v/>
      </c>
      <c r="B122" s="70" t="str">
        <f t="shared" si="10"/>
        <v/>
      </c>
      <c r="C122" s="69" t="str">
        <f t="shared" si="8"/>
        <v/>
      </c>
      <c r="D122" s="69" t="str">
        <f t="shared" si="9"/>
        <v/>
      </c>
      <c r="E122" s="69" t="str">
        <f t="shared" si="11"/>
        <v/>
      </c>
      <c r="F122" s="69" t="str">
        <f t="shared" si="12"/>
        <v/>
      </c>
      <c r="G122" s="69" t="str">
        <f t="shared" si="13"/>
        <v/>
      </c>
      <c r="H122" s="69" t="str">
        <f t="shared" si="14"/>
        <v/>
      </c>
    </row>
    <row r="123" spans="1:8">
      <c r="A123" s="66" t="str">
        <f t="shared" si="15"/>
        <v/>
      </c>
      <c r="B123" s="70" t="str">
        <f t="shared" si="10"/>
        <v/>
      </c>
      <c r="C123" s="69" t="str">
        <f t="shared" si="8"/>
        <v/>
      </c>
      <c r="D123" s="69" t="str">
        <f t="shared" si="9"/>
        <v/>
      </c>
      <c r="E123" s="69" t="str">
        <f t="shared" si="11"/>
        <v/>
      </c>
      <c r="F123" s="69" t="str">
        <f t="shared" si="12"/>
        <v/>
      </c>
      <c r="G123" s="69" t="str">
        <f t="shared" si="13"/>
        <v/>
      </c>
      <c r="H123" s="69" t="str">
        <f t="shared" si="14"/>
        <v/>
      </c>
    </row>
    <row r="124" spans="1:8">
      <c r="A124" s="66" t="str">
        <f t="shared" si="15"/>
        <v/>
      </c>
      <c r="B124" s="70" t="str">
        <f t="shared" si="10"/>
        <v/>
      </c>
      <c r="C124" s="69" t="str">
        <f t="shared" si="8"/>
        <v/>
      </c>
      <c r="D124" s="69" t="str">
        <f t="shared" si="9"/>
        <v/>
      </c>
      <c r="E124" s="69" t="str">
        <f t="shared" si="11"/>
        <v/>
      </c>
      <c r="F124" s="69" t="str">
        <f t="shared" si="12"/>
        <v/>
      </c>
      <c r="G124" s="69" t="str">
        <f t="shared" si="13"/>
        <v/>
      </c>
      <c r="H124" s="69" t="str">
        <f t="shared" si="14"/>
        <v/>
      </c>
    </row>
    <row r="125" spans="1:8">
      <c r="A125" s="66" t="str">
        <f t="shared" si="15"/>
        <v/>
      </c>
      <c r="B125" s="70" t="str">
        <f t="shared" si="10"/>
        <v/>
      </c>
      <c r="C125" s="69" t="str">
        <f t="shared" si="8"/>
        <v/>
      </c>
      <c r="D125" s="69" t="str">
        <f t="shared" si="9"/>
        <v/>
      </c>
      <c r="E125" s="69" t="str">
        <f t="shared" si="11"/>
        <v/>
      </c>
      <c r="F125" s="69" t="str">
        <f t="shared" si="12"/>
        <v/>
      </c>
      <c r="G125" s="69" t="str">
        <f t="shared" si="13"/>
        <v/>
      </c>
      <c r="H125" s="69" t="str">
        <f t="shared" si="14"/>
        <v/>
      </c>
    </row>
    <row r="126" spans="1:8">
      <c r="A126" s="66" t="str">
        <f t="shared" si="15"/>
        <v/>
      </c>
      <c r="B126" s="70" t="str">
        <f t="shared" si="10"/>
        <v/>
      </c>
      <c r="C126" s="69" t="str">
        <f t="shared" si="8"/>
        <v/>
      </c>
      <c r="D126" s="69" t="str">
        <f t="shared" si="9"/>
        <v/>
      </c>
      <c r="E126" s="69" t="str">
        <f t="shared" si="11"/>
        <v/>
      </c>
      <c r="F126" s="69" t="str">
        <f t="shared" si="12"/>
        <v/>
      </c>
      <c r="G126" s="69" t="str">
        <f t="shared" si="13"/>
        <v/>
      </c>
      <c r="H126" s="69" t="str">
        <f t="shared" si="14"/>
        <v/>
      </c>
    </row>
    <row r="127" spans="1:8">
      <c r="A127" s="66" t="str">
        <f t="shared" si="15"/>
        <v/>
      </c>
      <c r="B127" s="70" t="str">
        <f t="shared" si="10"/>
        <v/>
      </c>
      <c r="C127" s="69" t="str">
        <f t="shared" si="8"/>
        <v/>
      </c>
      <c r="D127" s="69" t="str">
        <f t="shared" si="9"/>
        <v/>
      </c>
      <c r="E127" s="69" t="str">
        <f t="shared" si="11"/>
        <v/>
      </c>
      <c r="F127" s="69" t="str">
        <f t="shared" si="12"/>
        <v/>
      </c>
      <c r="G127" s="69" t="str">
        <f t="shared" si="13"/>
        <v/>
      </c>
      <c r="H127" s="69" t="str">
        <f t="shared" si="14"/>
        <v/>
      </c>
    </row>
    <row r="128" spans="1:8">
      <c r="A128" s="66" t="str">
        <f t="shared" si="15"/>
        <v/>
      </c>
      <c r="B128" s="70" t="str">
        <f t="shared" si="10"/>
        <v/>
      </c>
      <c r="C128" s="69" t="str">
        <f t="shared" si="8"/>
        <v/>
      </c>
      <c r="D128" s="69" t="str">
        <f t="shared" si="9"/>
        <v/>
      </c>
      <c r="E128" s="69" t="str">
        <f t="shared" si="11"/>
        <v/>
      </c>
      <c r="F128" s="69" t="str">
        <f t="shared" si="12"/>
        <v/>
      </c>
      <c r="G128" s="69" t="str">
        <f t="shared" si="13"/>
        <v/>
      </c>
      <c r="H128" s="69" t="str">
        <f t="shared" si="14"/>
        <v/>
      </c>
    </row>
    <row r="129" spans="1:8">
      <c r="A129" s="66" t="str">
        <f t="shared" si="15"/>
        <v/>
      </c>
      <c r="B129" s="70" t="str">
        <f t="shared" si="10"/>
        <v/>
      </c>
      <c r="C129" s="69" t="str">
        <f t="shared" si="8"/>
        <v/>
      </c>
      <c r="D129" s="69" t="str">
        <f t="shared" si="9"/>
        <v/>
      </c>
      <c r="E129" s="69" t="str">
        <f t="shared" si="11"/>
        <v/>
      </c>
      <c r="F129" s="69" t="str">
        <f t="shared" si="12"/>
        <v/>
      </c>
      <c r="G129" s="69" t="str">
        <f t="shared" si="13"/>
        <v/>
      </c>
      <c r="H129" s="69" t="str">
        <f t="shared" si="14"/>
        <v/>
      </c>
    </row>
    <row r="130" spans="1:8">
      <c r="A130" s="66" t="str">
        <f t="shared" si="15"/>
        <v/>
      </c>
      <c r="B130" s="70" t="str">
        <f t="shared" si="10"/>
        <v/>
      </c>
      <c r="C130" s="69" t="str">
        <f t="shared" si="8"/>
        <v/>
      </c>
      <c r="D130" s="69" t="str">
        <f t="shared" si="9"/>
        <v/>
      </c>
      <c r="E130" s="69" t="str">
        <f t="shared" si="11"/>
        <v/>
      </c>
      <c r="F130" s="69" t="str">
        <f t="shared" si="12"/>
        <v/>
      </c>
      <c r="G130" s="69" t="str">
        <f t="shared" si="13"/>
        <v/>
      </c>
      <c r="H130" s="69" t="str">
        <f t="shared" si="14"/>
        <v/>
      </c>
    </row>
    <row r="131" spans="1:8">
      <c r="A131" s="66" t="str">
        <f t="shared" si="15"/>
        <v/>
      </c>
      <c r="B131" s="70" t="str">
        <f t="shared" si="10"/>
        <v/>
      </c>
      <c r="C131" s="69" t="str">
        <f t="shared" si="8"/>
        <v/>
      </c>
      <c r="D131" s="69" t="str">
        <f t="shared" si="9"/>
        <v/>
      </c>
      <c r="E131" s="69" t="str">
        <f t="shared" si="11"/>
        <v/>
      </c>
      <c r="F131" s="69" t="str">
        <f t="shared" si="12"/>
        <v/>
      </c>
      <c r="G131" s="69" t="str">
        <f t="shared" si="13"/>
        <v/>
      </c>
      <c r="H131" s="69" t="str">
        <f t="shared" si="14"/>
        <v/>
      </c>
    </row>
    <row r="132" spans="1:8">
      <c r="A132" s="66" t="str">
        <f t="shared" si="15"/>
        <v/>
      </c>
      <c r="B132" s="70" t="str">
        <f t="shared" si="10"/>
        <v/>
      </c>
      <c r="C132" s="69" t="str">
        <f t="shared" si="8"/>
        <v/>
      </c>
      <c r="D132" s="69" t="str">
        <f t="shared" si="9"/>
        <v/>
      </c>
      <c r="E132" s="69" t="str">
        <f t="shared" si="11"/>
        <v/>
      </c>
      <c r="F132" s="69" t="str">
        <f t="shared" si="12"/>
        <v/>
      </c>
      <c r="G132" s="69" t="str">
        <f t="shared" si="13"/>
        <v/>
      </c>
      <c r="H132" s="69" t="str">
        <f t="shared" si="14"/>
        <v/>
      </c>
    </row>
    <row r="133" spans="1:8">
      <c r="A133" s="66" t="str">
        <f t="shared" si="15"/>
        <v/>
      </c>
      <c r="B133" s="70" t="str">
        <f t="shared" si="10"/>
        <v/>
      </c>
      <c r="C133" s="69" t="str">
        <f t="shared" si="8"/>
        <v/>
      </c>
      <c r="D133" s="69" t="str">
        <f t="shared" si="9"/>
        <v/>
      </c>
      <c r="E133" s="69" t="str">
        <f t="shared" si="11"/>
        <v/>
      </c>
      <c r="F133" s="69" t="str">
        <f t="shared" si="12"/>
        <v/>
      </c>
      <c r="G133" s="69" t="str">
        <f t="shared" si="13"/>
        <v/>
      </c>
      <c r="H133" s="69" t="str">
        <f t="shared" si="14"/>
        <v/>
      </c>
    </row>
    <row r="134" spans="1:8">
      <c r="A134" s="66" t="str">
        <f t="shared" si="15"/>
        <v/>
      </c>
      <c r="B134" s="70" t="str">
        <f t="shared" si="10"/>
        <v/>
      </c>
      <c r="C134" s="69" t="str">
        <f t="shared" si="8"/>
        <v/>
      </c>
      <c r="D134" s="69" t="str">
        <f t="shared" si="9"/>
        <v/>
      </c>
      <c r="E134" s="69" t="str">
        <f t="shared" si="11"/>
        <v/>
      </c>
      <c r="F134" s="69" t="str">
        <f t="shared" si="12"/>
        <v/>
      </c>
      <c r="G134" s="69" t="str">
        <f t="shared" si="13"/>
        <v/>
      </c>
      <c r="H134" s="69" t="str">
        <f t="shared" si="14"/>
        <v/>
      </c>
    </row>
    <row r="135" spans="1:8">
      <c r="A135" s="66" t="str">
        <f t="shared" si="15"/>
        <v/>
      </c>
      <c r="B135" s="70" t="str">
        <f t="shared" si="10"/>
        <v/>
      </c>
      <c r="C135" s="69" t="str">
        <f t="shared" si="8"/>
        <v/>
      </c>
      <c r="D135" s="69" t="str">
        <f t="shared" si="9"/>
        <v/>
      </c>
      <c r="E135" s="69" t="str">
        <f t="shared" si="11"/>
        <v/>
      </c>
      <c r="F135" s="69" t="str">
        <f t="shared" si="12"/>
        <v/>
      </c>
      <c r="G135" s="69" t="str">
        <f t="shared" si="13"/>
        <v/>
      </c>
      <c r="H135" s="69" t="str">
        <f t="shared" si="14"/>
        <v/>
      </c>
    </row>
    <row r="136" spans="1:8">
      <c r="A136" s="66" t="str">
        <f t="shared" si="15"/>
        <v/>
      </c>
      <c r="B136" s="70" t="str">
        <f t="shared" si="10"/>
        <v/>
      </c>
      <c r="C136" s="69" t="str">
        <f t="shared" si="8"/>
        <v/>
      </c>
      <c r="D136" s="69" t="str">
        <f t="shared" si="9"/>
        <v/>
      </c>
      <c r="E136" s="69" t="str">
        <f t="shared" si="11"/>
        <v/>
      </c>
      <c r="F136" s="69" t="str">
        <f t="shared" si="12"/>
        <v/>
      </c>
      <c r="G136" s="69" t="str">
        <f t="shared" si="13"/>
        <v/>
      </c>
      <c r="H136" s="69" t="str">
        <f t="shared" si="14"/>
        <v/>
      </c>
    </row>
    <row r="137" spans="1:8">
      <c r="A137" s="66" t="str">
        <f t="shared" si="15"/>
        <v/>
      </c>
      <c r="B137" s="70" t="str">
        <f t="shared" si="10"/>
        <v/>
      </c>
      <c r="C137" s="69" t="str">
        <f t="shared" si="8"/>
        <v/>
      </c>
      <c r="D137" s="69" t="str">
        <f t="shared" si="9"/>
        <v/>
      </c>
      <c r="E137" s="69" t="str">
        <f t="shared" si="11"/>
        <v/>
      </c>
      <c r="F137" s="69" t="str">
        <f t="shared" si="12"/>
        <v/>
      </c>
      <c r="G137" s="69" t="str">
        <f t="shared" si="13"/>
        <v/>
      </c>
      <c r="H137" s="69" t="str">
        <f t="shared" si="14"/>
        <v/>
      </c>
    </row>
    <row r="138" spans="1:8">
      <c r="A138" s="66" t="str">
        <f t="shared" si="15"/>
        <v/>
      </c>
      <c r="B138" s="70" t="str">
        <f t="shared" si="10"/>
        <v/>
      </c>
      <c r="C138" s="69" t="str">
        <f t="shared" si="8"/>
        <v/>
      </c>
      <c r="D138" s="69" t="str">
        <f t="shared" si="9"/>
        <v/>
      </c>
      <c r="E138" s="69" t="str">
        <f t="shared" si="11"/>
        <v/>
      </c>
      <c r="F138" s="69" t="str">
        <f t="shared" si="12"/>
        <v/>
      </c>
      <c r="G138" s="69" t="str">
        <f t="shared" si="13"/>
        <v/>
      </c>
      <c r="H138" s="69" t="str">
        <f t="shared" si="14"/>
        <v/>
      </c>
    </row>
    <row r="139" spans="1:8">
      <c r="A139" s="66" t="str">
        <f t="shared" si="15"/>
        <v/>
      </c>
      <c r="B139" s="70" t="str">
        <f t="shared" si="10"/>
        <v/>
      </c>
      <c r="C139" s="69" t="str">
        <f t="shared" si="8"/>
        <v/>
      </c>
      <c r="D139" s="69" t="str">
        <f t="shared" si="9"/>
        <v/>
      </c>
      <c r="E139" s="69" t="str">
        <f t="shared" si="11"/>
        <v/>
      </c>
      <c r="F139" s="69" t="str">
        <f t="shared" si="12"/>
        <v/>
      </c>
      <c r="G139" s="69" t="str">
        <f t="shared" si="13"/>
        <v/>
      </c>
      <c r="H139" s="69" t="str">
        <f t="shared" si="14"/>
        <v/>
      </c>
    </row>
    <row r="140" spans="1:8">
      <c r="A140" s="66" t="str">
        <f t="shared" si="15"/>
        <v/>
      </c>
      <c r="B140" s="70" t="str">
        <f t="shared" si="10"/>
        <v/>
      </c>
      <c r="C140" s="69" t="str">
        <f t="shared" si="8"/>
        <v/>
      </c>
      <c r="D140" s="69" t="str">
        <f t="shared" si="9"/>
        <v/>
      </c>
      <c r="E140" s="69" t="str">
        <f t="shared" si="11"/>
        <v/>
      </c>
      <c r="F140" s="69" t="str">
        <f t="shared" si="12"/>
        <v/>
      </c>
      <c r="G140" s="69" t="str">
        <f t="shared" si="13"/>
        <v/>
      </c>
      <c r="H140" s="69" t="str">
        <f t="shared" si="14"/>
        <v/>
      </c>
    </row>
    <row r="141" spans="1:8">
      <c r="A141" s="66" t="str">
        <f t="shared" si="15"/>
        <v/>
      </c>
      <c r="B141" s="70" t="str">
        <f t="shared" si="10"/>
        <v/>
      </c>
      <c r="C141" s="69" t="str">
        <f t="shared" si="8"/>
        <v/>
      </c>
      <c r="D141" s="69" t="str">
        <f t="shared" si="9"/>
        <v/>
      </c>
      <c r="E141" s="69" t="str">
        <f t="shared" si="11"/>
        <v/>
      </c>
      <c r="F141" s="69" t="str">
        <f t="shared" si="12"/>
        <v/>
      </c>
      <c r="G141" s="69" t="str">
        <f t="shared" si="13"/>
        <v/>
      </c>
      <c r="H141" s="69" t="str">
        <f t="shared" si="14"/>
        <v/>
      </c>
    </row>
    <row r="142" spans="1:8">
      <c r="A142" s="66" t="str">
        <f t="shared" si="15"/>
        <v/>
      </c>
      <c r="B142" s="70" t="str">
        <f t="shared" si="10"/>
        <v/>
      </c>
      <c r="C142" s="69" t="str">
        <f t="shared" si="8"/>
        <v/>
      </c>
      <c r="D142" s="69" t="str">
        <f t="shared" si="9"/>
        <v/>
      </c>
      <c r="E142" s="69" t="str">
        <f t="shared" si="11"/>
        <v/>
      </c>
      <c r="F142" s="69" t="str">
        <f t="shared" si="12"/>
        <v/>
      </c>
      <c r="G142" s="69" t="str">
        <f t="shared" si="13"/>
        <v/>
      </c>
      <c r="H142" s="69" t="str">
        <f t="shared" si="14"/>
        <v/>
      </c>
    </row>
    <row r="143" spans="1:8">
      <c r="A143" s="66" t="str">
        <f t="shared" si="15"/>
        <v/>
      </c>
      <c r="B143" s="70" t="str">
        <f t="shared" si="10"/>
        <v/>
      </c>
      <c r="C143" s="69" t="str">
        <f t="shared" si="8"/>
        <v/>
      </c>
      <c r="D143" s="69" t="str">
        <f t="shared" si="9"/>
        <v/>
      </c>
      <c r="E143" s="69" t="str">
        <f t="shared" si="11"/>
        <v/>
      </c>
      <c r="F143" s="69" t="str">
        <f t="shared" si="12"/>
        <v/>
      </c>
      <c r="G143" s="69" t="str">
        <f t="shared" si="13"/>
        <v/>
      </c>
      <c r="H143" s="69" t="str">
        <f t="shared" si="14"/>
        <v/>
      </c>
    </row>
    <row r="144" spans="1:8">
      <c r="A144" s="66" t="str">
        <f t="shared" si="15"/>
        <v/>
      </c>
      <c r="B144" s="70" t="str">
        <f t="shared" si="10"/>
        <v/>
      </c>
      <c r="C144" s="69" t="str">
        <f t="shared" si="8"/>
        <v/>
      </c>
      <c r="D144" s="69" t="str">
        <f t="shared" si="9"/>
        <v/>
      </c>
      <c r="E144" s="69" t="str">
        <f t="shared" si="11"/>
        <v/>
      </c>
      <c r="F144" s="69" t="str">
        <f t="shared" si="12"/>
        <v/>
      </c>
      <c r="G144" s="69" t="str">
        <f t="shared" si="13"/>
        <v/>
      </c>
      <c r="H144" s="69" t="str">
        <f t="shared" si="14"/>
        <v/>
      </c>
    </row>
    <row r="145" spans="1:8">
      <c r="A145" s="66" t="str">
        <f t="shared" si="15"/>
        <v/>
      </c>
      <c r="B145" s="70" t="str">
        <f t="shared" si="10"/>
        <v/>
      </c>
      <c r="C145" s="69" t="str">
        <f t="shared" si="8"/>
        <v/>
      </c>
      <c r="D145" s="69" t="str">
        <f t="shared" si="9"/>
        <v/>
      </c>
      <c r="E145" s="69" t="str">
        <f t="shared" si="11"/>
        <v/>
      </c>
      <c r="F145" s="69" t="str">
        <f t="shared" si="12"/>
        <v/>
      </c>
      <c r="G145" s="69" t="str">
        <f t="shared" si="13"/>
        <v/>
      </c>
      <c r="H145" s="69" t="str">
        <f t="shared" si="14"/>
        <v/>
      </c>
    </row>
    <row r="146" spans="1:8">
      <c r="A146" s="66" t="str">
        <f t="shared" si="15"/>
        <v/>
      </c>
      <c r="B146" s="70" t="str">
        <f t="shared" si="10"/>
        <v/>
      </c>
      <c r="C146" s="69" t="str">
        <f t="shared" si="8"/>
        <v/>
      </c>
      <c r="D146" s="69" t="str">
        <f t="shared" si="9"/>
        <v/>
      </c>
      <c r="E146" s="69" t="str">
        <f t="shared" si="11"/>
        <v/>
      </c>
      <c r="F146" s="69" t="str">
        <f t="shared" si="12"/>
        <v/>
      </c>
      <c r="G146" s="69" t="str">
        <f t="shared" si="13"/>
        <v/>
      </c>
      <c r="H146" s="69" t="str">
        <f t="shared" si="14"/>
        <v/>
      </c>
    </row>
    <row r="147" spans="1:8">
      <c r="A147" s="66" t="str">
        <f t="shared" si="15"/>
        <v/>
      </c>
      <c r="B147" s="70" t="str">
        <f t="shared" si="10"/>
        <v/>
      </c>
      <c r="C147" s="69" t="str">
        <f t="shared" si="8"/>
        <v/>
      </c>
      <c r="D147" s="69" t="str">
        <f t="shared" si="9"/>
        <v/>
      </c>
      <c r="E147" s="69" t="str">
        <f t="shared" si="11"/>
        <v/>
      </c>
      <c r="F147" s="69" t="str">
        <f t="shared" si="12"/>
        <v/>
      </c>
      <c r="G147" s="69" t="str">
        <f t="shared" si="13"/>
        <v/>
      </c>
      <c r="H147" s="69" t="str">
        <f t="shared" si="14"/>
        <v/>
      </c>
    </row>
    <row r="148" spans="1:8">
      <c r="A148" s="66" t="str">
        <f t="shared" si="15"/>
        <v/>
      </c>
      <c r="B148" s="70" t="str">
        <f t="shared" si="10"/>
        <v/>
      </c>
      <c r="C148" s="69" t="str">
        <f t="shared" si="8"/>
        <v/>
      </c>
      <c r="D148" s="69" t="str">
        <f t="shared" si="9"/>
        <v/>
      </c>
      <c r="E148" s="69" t="str">
        <f t="shared" si="11"/>
        <v/>
      </c>
      <c r="F148" s="69" t="str">
        <f t="shared" si="12"/>
        <v/>
      </c>
      <c r="G148" s="69" t="str">
        <f t="shared" si="13"/>
        <v/>
      </c>
      <c r="H148" s="69" t="str">
        <f t="shared" si="14"/>
        <v/>
      </c>
    </row>
    <row r="149" spans="1:8">
      <c r="A149" s="66" t="str">
        <f t="shared" si="15"/>
        <v/>
      </c>
      <c r="B149" s="70" t="str">
        <f t="shared" si="10"/>
        <v/>
      </c>
      <c r="C149" s="69" t="str">
        <f t="shared" si="8"/>
        <v/>
      </c>
      <c r="D149" s="69" t="str">
        <f t="shared" si="9"/>
        <v/>
      </c>
      <c r="E149" s="69" t="str">
        <f t="shared" si="11"/>
        <v/>
      </c>
      <c r="F149" s="69" t="str">
        <f t="shared" si="12"/>
        <v/>
      </c>
      <c r="G149" s="69" t="str">
        <f t="shared" si="13"/>
        <v/>
      </c>
      <c r="H149" s="69" t="str">
        <f t="shared" si="14"/>
        <v/>
      </c>
    </row>
    <row r="150" spans="1:8">
      <c r="A150" s="66" t="str">
        <f t="shared" si="15"/>
        <v/>
      </c>
      <c r="B150" s="70" t="str">
        <f t="shared" si="10"/>
        <v/>
      </c>
      <c r="C150" s="69" t="str">
        <f t="shared" si="8"/>
        <v/>
      </c>
      <c r="D150" s="69" t="str">
        <f t="shared" si="9"/>
        <v/>
      </c>
      <c r="E150" s="69" t="str">
        <f t="shared" si="11"/>
        <v/>
      </c>
      <c r="F150" s="69" t="str">
        <f t="shared" si="12"/>
        <v/>
      </c>
      <c r="G150" s="69" t="str">
        <f t="shared" si="13"/>
        <v/>
      </c>
      <c r="H150" s="69" t="str">
        <f t="shared" si="14"/>
        <v/>
      </c>
    </row>
    <row r="151" spans="1:8">
      <c r="A151" s="66" t="str">
        <f t="shared" si="15"/>
        <v/>
      </c>
      <c r="B151" s="70" t="str">
        <f t="shared" si="10"/>
        <v/>
      </c>
      <c r="C151" s="69" t="str">
        <f t="shared" ref="C151:C171" si="16">IF(A151&lt;$D$5, $H$5,IF(A151=$D$5,F150+D151,""))</f>
        <v/>
      </c>
      <c r="D151" s="69" t="str">
        <f t="shared" ref="D151:D171" si="17">IF(A151="","",ROUNDDOWN(F150*$H$4,2))</f>
        <v/>
      </c>
      <c r="E151" s="69" t="str">
        <f t="shared" si="11"/>
        <v/>
      </c>
      <c r="F151" s="69" t="str">
        <f t="shared" si="12"/>
        <v/>
      </c>
      <c r="G151" s="69" t="str">
        <f t="shared" si="13"/>
        <v/>
      </c>
      <c r="H151" s="69" t="str">
        <f t="shared" si="14"/>
        <v/>
      </c>
    </row>
    <row r="152" spans="1:8">
      <c r="A152" s="66" t="str">
        <f t="shared" si="15"/>
        <v/>
      </c>
      <c r="B152" s="70" t="str">
        <f t="shared" ref="B152:B171" si="18">IF(A152="","",DATE(YEAR(B151),MONTH(B151)+1,DAY(B151)))</f>
        <v/>
      </c>
      <c r="C152" s="69" t="str">
        <f t="shared" si="16"/>
        <v/>
      </c>
      <c r="D152" s="69" t="str">
        <f t="shared" si="17"/>
        <v/>
      </c>
      <c r="E152" s="69" t="str">
        <f t="shared" ref="E152:E171" si="19">IF(A152="","",C152-D152)</f>
        <v/>
      </c>
      <c r="F152" s="69" t="str">
        <f t="shared" ref="F152:F171" si="20">IF(A152="","",F151-E152)</f>
        <v/>
      </c>
      <c r="G152" s="69" t="str">
        <f t="shared" ref="G152:G171" si="21">IF(A152="","",D152+G151)</f>
        <v/>
      </c>
      <c r="H152" s="69" t="str">
        <f t="shared" ref="H152:H171" si="22">IF(A152="","",E152+H151)</f>
        <v/>
      </c>
    </row>
    <row r="153" spans="1:8">
      <c r="A153" s="66" t="str">
        <f t="shared" ref="A153:A171" si="23">IF(A152&gt;=$D$5,"",A152+1)</f>
        <v/>
      </c>
      <c r="B153" s="70" t="str">
        <f t="shared" si="18"/>
        <v/>
      </c>
      <c r="C153" s="69" t="str">
        <f t="shared" si="16"/>
        <v/>
      </c>
      <c r="D153" s="69" t="str">
        <f t="shared" si="17"/>
        <v/>
      </c>
      <c r="E153" s="69" t="str">
        <f t="shared" si="19"/>
        <v/>
      </c>
      <c r="F153" s="69" t="str">
        <f t="shared" si="20"/>
        <v/>
      </c>
      <c r="G153" s="69" t="str">
        <f t="shared" si="21"/>
        <v/>
      </c>
      <c r="H153" s="69" t="str">
        <f t="shared" si="22"/>
        <v/>
      </c>
    </row>
    <row r="154" spans="1:8">
      <c r="A154" s="66" t="str">
        <f t="shared" si="23"/>
        <v/>
      </c>
      <c r="B154" s="70" t="str">
        <f t="shared" si="18"/>
        <v/>
      </c>
      <c r="C154" s="69" t="str">
        <f t="shared" si="16"/>
        <v/>
      </c>
      <c r="D154" s="69" t="str">
        <f t="shared" si="17"/>
        <v/>
      </c>
      <c r="E154" s="69" t="str">
        <f t="shared" si="19"/>
        <v/>
      </c>
      <c r="F154" s="69" t="str">
        <f t="shared" si="20"/>
        <v/>
      </c>
      <c r="G154" s="69" t="str">
        <f t="shared" si="21"/>
        <v/>
      </c>
      <c r="H154" s="69" t="str">
        <f t="shared" si="22"/>
        <v/>
      </c>
    </row>
    <row r="155" spans="1:8">
      <c r="A155" s="66" t="str">
        <f t="shared" si="23"/>
        <v/>
      </c>
      <c r="B155" s="70" t="str">
        <f t="shared" si="18"/>
        <v/>
      </c>
      <c r="C155" s="69" t="str">
        <f t="shared" si="16"/>
        <v/>
      </c>
      <c r="D155" s="69" t="str">
        <f t="shared" si="17"/>
        <v/>
      </c>
      <c r="E155" s="69" t="str">
        <f t="shared" si="19"/>
        <v/>
      </c>
      <c r="F155" s="69" t="str">
        <f t="shared" si="20"/>
        <v/>
      </c>
      <c r="G155" s="69" t="str">
        <f t="shared" si="21"/>
        <v/>
      </c>
      <c r="H155" s="69" t="str">
        <f t="shared" si="22"/>
        <v/>
      </c>
    </row>
    <row r="156" spans="1:8">
      <c r="A156" s="66" t="str">
        <f t="shared" si="23"/>
        <v/>
      </c>
      <c r="B156" s="70" t="str">
        <f t="shared" si="18"/>
        <v/>
      </c>
      <c r="C156" s="69" t="str">
        <f t="shared" si="16"/>
        <v/>
      </c>
      <c r="D156" s="69" t="str">
        <f t="shared" si="17"/>
        <v/>
      </c>
      <c r="E156" s="69" t="str">
        <f t="shared" si="19"/>
        <v/>
      </c>
      <c r="F156" s="69" t="str">
        <f t="shared" si="20"/>
        <v/>
      </c>
      <c r="G156" s="69" t="str">
        <f t="shared" si="21"/>
        <v/>
      </c>
      <c r="H156" s="69" t="str">
        <f t="shared" si="22"/>
        <v/>
      </c>
    </row>
    <row r="157" spans="1:8">
      <c r="A157" s="66" t="str">
        <f t="shared" si="23"/>
        <v/>
      </c>
      <c r="B157" s="70" t="str">
        <f t="shared" si="18"/>
        <v/>
      </c>
      <c r="C157" s="69" t="str">
        <f t="shared" si="16"/>
        <v/>
      </c>
      <c r="D157" s="69" t="str">
        <f t="shared" si="17"/>
        <v/>
      </c>
      <c r="E157" s="69" t="str">
        <f t="shared" si="19"/>
        <v/>
      </c>
      <c r="F157" s="69" t="str">
        <f t="shared" si="20"/>
        <v/>
      </c>
      <c r="G157" s="69" t="str">
        <f t="shared" si="21"/>
        <v/>
      </c>
      <c r="H157" s="69" t="str">
        <f t="shared" si="22"/>
        <v/>
      </c>
    </row>
    <row r="158" spans="1:8">
      <c r="A158" s="66" t="str">
        <f t="shared" si="23"/>
        <v/>
      </c>
      <c r="B158" s="70" t="str">
        <f t="shared" si="18"/>
        <v/>
      </c>
      <c r="C158" s="69" t="str">
        <f t="shared" si="16"/>
        <v/>
      </c>
      <c r="D158" s="69" t="str">
        <f t="shared" si="17"/>
        <v/>
      </c>
      <c r="E158" s="69" t="str">
        <f t="shared" si="19"/>
        <v/>
      </c>
      <c r="F158" s="69" t="str">
        <f t="shared" si="20"/>
        <v/>
      </c>
      <c r="G158" s="69" t="str">
        <f t="shared" si="21"/>
        <v/>
      </c>
      <c r="H158" s="69" t="str">
        <f t="shared" si="22"/>
        <v/>
      </c>
    </row>
    <row r="159" spans="1:8">
      <c r="A159" s="66" t="str">
        <f t="shared" si="23"/>
        <v/>
      </c>
      <c r="B159" s="70" t="str">
        <f t="shared" si="18"/>
        <v/>
      </c>
      <c r="C159" s="69" t="str">
        <f t="shared" si="16"/>
        <v/>
      </c>
      <c r="D159" s="69" t="str">
        <f t="shared" si="17"/>
        <v/>
      </c>
      <c r="E159" s="69" t="str">
        <f t="shared" si="19"/>
        <v/>
      </c>
      <c r="F159" s="69" t="str">
        <f t="shared" si="20"/>
        <v/>
      </c>
      <c r="G159" s="69" t="str">
        <f t="shared" si="21"/>
        <v/>
      </c>
      <c r="H159" s="69" t="str">
        <f t="shared" si="22"/>
        <v/>
      </c>
    </row>
    <row r="160" spans="1:8">
      <c r="A160" s="66" t="str">
        <f t="shared" si="23"/>
        <v/>
      </c>
      <c r="B160" s="70" t="str">
        <f t="shared" si="18"/>
        <v/>
      </c>
      <c r="C160" s="69" t="str">
        <f t="shared" si="16"/>
        <v/>
      </c>
      <c r="D160" s="69" t="str">
        <f t="shared" si="17"/>
        <v/>
      </c>
      <c r="E160" s="69" t="str">
        <f t="shared" si="19"/>
        <v/>
      </c>
      <c r="F160" s="69" t="str">
        <f t="shared" si="20"/>
        <v/>
      </c>
      <c r="G160" s="69" t="str">
        <f t="shared" si="21"/>
        <v/>
      </c>
      <c r="H160" s="69" t="str">
        <f t="shared" si="22"/>
        <v/>
      </c>
    </row>
    <row r="161" spans="1:8">
      <c r="A161" s="66" t="str">
        <f t="shared" si="23"/>
        <v/>
      </c>
      <c r="B161" s="70" t="str">
        <f t="shared" si="18"/>
        <v/>
      </c>
      <c r="C161" s="69" t="str">
        <f t="shared" si="16"/>
        <v/>
      </c>
      <c r="D161" s="69" t="str">
        <f t="shared" si="17"/>
        <v/>
      </c>
      <c r="E161" s="69" t="str">
        <f t="shared" si="19"/>
        <v/>
      </c>
      <c r="F161" s="69" t="str">
        <f t="shared" si="20"/>
        <v/>
      </c>
      <c r="G161" s="69" t="str">
        <f t="shared" si="21"/>
        <v/>
      </c>
      <c r="H161" s="69" t="str">
        <f t="shared" si="22"/>
        <v/>
      </c>
    </row>
    <row r="162" spans="1:8">
      <c r="A162" s="66" t="str">
        <f t="shared" si="23"/>
        <v/>
      </c>
      <c r="B162" s="70" t="str">
        <f t="shared" si="18"/>
        <v/>
      </c>
      <c r="C162" s="69" t="str">
        <f t="shared" si="16"/>
        <v/>
      </c>
      <c r="D162" s="69" t="str">
        <f t="shared" si="17"/>
        <v/>
      </c>
      <c r="E162" s="69" t="str">
        <f t="shared" si="19"/>
        <v/>
      </c>
      <c r="F162" s="69" t="str">
        <f t="shared" si="20"/>
        <v/>
      </c>
      <c r="G162" s="69" t="str">
        <f t="shared" si="21"/>
        <v/>
      </c>
      <c r="H162" s="69" t="str">
        <f t="shared" si="22"/>
        <v/>
      </c>
    </row>
    <row r="163" spans="1:8">
      <c r="A163" s="66" t="str">
        <f t="shared" si="23"/>
        <v/>
      </c>
      <c r="B163" s="70" t="str">
        <f t="shared" si="18"/>
        <v/>
      </c>
      <c r="C163" s="69" t="str">
        <f t="shared" si="16"/>
        <v/>
      </c>
      <c r="D163" s="69" t="str">
        <f t="shared" si="17"/>
        <v/>
      </c>
      <c r="E163" s="69" t="str">
        <f t="shared" si="19"/>
        <v/>
      </c>
      <c r="F163" s="69" t="str">
        <f t="shared" si="20"/>
        <v/>
      </c>
      <c r="G163" s="69" t="str">
        <f t="shared" si="21"/>
        <v/>
      </c>
      <c r="H163" s="69" t="str">
        <f t="shared" si="22"/>
        <v/>
      </c>
    </row>
    <row r="164" spans="1:8">
      <c r="A164" s="66" t="str">
        <f t="shared" si="23"/>
        <v/>
      </c>
      <c r="B164" s="70" t="str">
        <f t="shared" si="18"/>
        <v/>
      </c>
      <c r="C164" s="69" t="str">
        <f t="shared" si="16"/>
        <v/>
      </c>
      <c r="D164" s="69" t="str">
        <f t="shared" si="17"/>
        <v/>
      </c>
      <c r="E164" s="69" t="str">
        <f t="shared" si="19"/>
        <v/>
      </c>
      <c r="F164" s="69" t="str">
        <f t="shared" si="20"/>
        <v/>
      </c>
      <c r="G164" s="69" t="str">
        <f t="shared" si="21"/>
        <v/>
      </c>
      <c r="H164" s="69" t="str">
        <f t="shared" si="22"/>
        <v/>
      </c>
    </row>
    <row r="165" spans="1:8">
      <c r="A165" s="66" t="str">
        <f t="shared" si="23"/>
        <v/>
      </c>
      <c r="B165" s="70" t="str">
        <f t="shared" si="18"/>
        <v/>
      </c>
      <c r="C165" s="69" t="str">
        <f t="shared" si="16"/>
        <v/>
      </c>
      <c r="D165" s="69" t="str">
        <f t="shared" si="17"/>
        <v/>
      </c>
      <c r="E165" s="69" t="str">
        <f t="shared" si="19"/>
        <v/>
      </c>
      <c r="F165" s="69" t="str">
        <f t="shared" si="20"/>
        <v/>
      </c>
      <c r="G165" s="69" t="str">
        <f t="shared" si="21"/>
        <v/>
      </c>
      <c r="H165" s="69" t="str">
        <f t="shared" si="22"/>
        <v/>
      </c>
    </row>
    <row r="166" spans="1:8">
      <c r="A166" s="66" t="str">
        <f t="shared" si="23"/>
        <v/>
      </c>
      <c r="B166" s="70" t="str">
        <f t="shared" si="18"/>
        <v/>
      </c>
      <c r="C166" s="69" t="str">
        <f t="shared" si="16"/>
        <v/>
      </c>
      <c r="D166" s="69" t="str">
        <f t="shared" si="17"/>
        <v/>
      </c>
      <c r="E166" s="69" t="str">
        <f t="shared" si="19"/>
        <v/>
      </c>
      <c r="F166" s="69" t="str">
        <f t="shared" si="20"/>
        <v/>
      </c>
      <c r="G166" s="69" t="str">
        <f t="shared" si="21"/>
        <v/>
      </c>
      <c r="H166" s="69" t="str">
        <f t="shared" si="22"/>
        <v/>
      </c>
    </row>
    <row r="167" spans="1:8">
      <c r="A167" s="66" t="str">
        <f t="shared" si="23"/>
        <v/>
      </c>
      <c r="B167" s="70" t="str">
        <f t="shared" si="18"/>
        <v/>
      </c>
      <c r="C167" s="69" t="str">
        <f t="shared" si="16"/>
        <v/>
      </c>
      <c r="D167" s="69" t="str">
        <f t="shared" si="17"/>
        <v/>
      </c>
      <c r="E167" s="69" t="str">
        <f t="shared" si="19"/>
        <v/>
      </c>
      <c r="F167" s="69" t="str">
        <f t="shared" si="20"/>
        <v/>
      </c>
      <c r="G167" s="69" t="str">
        <f t="shared" si="21"/>
        <v/>
      </c>
      <c r="H167" s="69" t="str">
        <f t="shared" si="22"/>
        <v/>
      </c>
    </row>
    <row r="168" spans="1:8">
      <c r="A168" s="66" t="str">
        <f t="shared" si="23"/>
        <v/>
      </c>
      <c r="B168" s="70" t="str">
        <f t="shared" si="18"/>
        <v/>
      </c>
      <c r="C168" s="69" t="str">
        <f t="shared" si="16"/>
        <v/>
      </c>
      <c r="D168" s="69" t="str">
        <f t="shared" si="17"/>
        <v/>
      </c>
      <c r="E168" s="69" t="str">
        <f t="shared" si="19"/>
        <v/>
      </c>
      <c r="F168" s="69" t="str">
        <f t="shared" si="20"/>
        <v/>
      </c>
      <c r="G168" s="69" t="str">
        <f t="shared" si="21"/>
        <v/>
      </c>
      <c r="H168" s="69" t="str">
        <f t="shared" si="22"/>
        <v/>
      </c>
    </row>
    <row r="169" spans="1:8">
      <c r="A169" s="66" t="str">
        <f t="shared" si="23"/>
        <v/>
      </c>
      <c r="B169" s="70" t="str">
        <f t="shared" si="18"/>
        <v/>
      </c>
      <c r="C169" s="69" t="str">
        <f t="shared" si="16"/>
        <v/>
      </c>
      <c r="D169" s="69" t="str">
        <f t="shared" si="17"/>
        <v/>
      </c>
      <c r="E169" s="69" t="str">
        <f t="shared" si="19"/>
        <v/>
      </c>
      <c r="F169" s="69" t="str">
        <f t="shared" si="20"/>
        <v/>
      </c>
      <c r="G169" s="69" t="str">
        <f t="shared" si="21"/>
        <v/>
      </c>
      <c r="H169" s="69" t="str">
        <f t="shared" si="22"/>
        <v/>
      </c>
    </row>
    <row r="170" spans="1:8">
      <c r="A170" s="66" t="str">
        <f t="shared" si="23"/>
        <v/>
      </c>
      <c r="B170" s="70" t="str">
        <f t="shared" si="18"/>
        <v/>
      </c>
      <c r="C170" s="69" t="str">
        <f t="shared" si="16"/>
        <v/>
      </c>
      <c r="D170" s="69" t="str">
        <f t="shared" si="17"/>
        <v/>
      </c>
      <c r="E170" s="69" t="str">
        <f t="shared" si="19"/>
        <v/>
      </c>
      <c r="F170" s="69" t="str">
        <f t="shared" si="20"/>
        <v/>
      </c>
      <c r="G170" s="69" t="str">
        <f t="shared" si="21"/>
        <v/>
      </c>
      <c r="H170" s="69" t="str">
        <f t="shared" si="22"/>
        <v/>
      </c>
    </row>
    <row r="171" spans="1:8">
      <c r="A171" s="66" t="str">
        <f t="shared" si="23"/>
        <v/>
      </c>
      <c r="B171" s="70" t="str">
        <f t="shared" si="18"/>
        <v/>
      </c>
      <c r="C171" s="69" t="str">
        <f t="shared" si="16"/>
        <v/>
      </c>
      <c r="D171" s="69" t="str">
        <f t="shared" si="17"/>
        <v/>
      </c>
      <c r="E171" s="69" t="str">
        <f t="shared" si="19"/>
        <v/>
      </c>
      <c r="F171" s="69" t="str">
        <f t="shared" si="20"/>
        <v/>
      </c>
      <c r="G171" s="69" t="str">
        <f t="shared" si="21"/>
        <v/>
      </c>
      <c r="H171" s="69" t="str">
        <f t="shared" si="22"/>
        <v/>
      </c>
    </row>
  </sheetData>
  <mergeCells count="17">
    <mergeCell ref="A9:C9"/>
    <mergeCell ref="A1:F1"/>
    <mergeCell ref="G1:H1"/>
    <mergeCell ref="A3:D3"/>
    <mergeCell ref="F3:H3"/>
    <mergeCell ref="A4:C4"/>
    <mergeCell ref="F4:G4"/>
    <mergeCell ref="A5:C5"/>
    <mergeCell ref="F5:G5"/>
    <mergeCell ref="A6:C6"/>
    <mergeCell ref="A7:C7"/>
    <mergeCell ref="A8:C8"/>
    <mergeCell ref="A11:H11"/>
    <mergeCell ref="A14:H14"/>
    <mergeCell ref="A15:H15"/>
    <mergeCell ref="A16:H16"/>
    <mergeCell ref="A17:H17"/>
  </mergeCells>
  <dataValidations count="1">
    <dataValidation type="list" allowBlank="1" showInputMessage="1" showErrorMessage="1" sqref="D7" xr:uid="{19FA460E-BEB4-5D47-8958-296D644C086D}">
      <formula1>$J$10:$J$11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6F9A-A589-4110-8AF3-02AE04C2B573}">
  <sheetPr>
    <tabColor rgb="FF00B0F0"/>
  </sheetPr>
  <dimension ref="A1:K63"/>
  <sheetViews>
    <sheetView showGridLines="0" zoomScale="80" zoomScaleNormal="80" workbookViewId="0">
      <pane ySplit="8" topLeftCell="A9" activePane="bottomLeft" state="frozen"/>
      <selection activeCell="I23" sqref="I23"/>
      <selection pane="bottomLeft" activeCell="I23" sqref="I23"/>
    </sheetView>
  </sheetViews>
  <sheetFormatPr defaultColWidth="8.6640625" defaultRowHeight="15.75"/>
  <cols>
    <col min="1" max="1" width="27.109375" customWidth="1"/>
    <col min="2" max="2" width="14.109375" customWidth="1"/>
    <col min="3" max="3" width="14" customWidth="1"/>
    <col min="4" max="4" width="17.88671875" bestFit="1" customWidth="1"/>
    <col min="5" max="5" width="18" bestFit="1" customWidth="1"/>
    <col min="6" max="6" width="14.109375" customWidth="1"/>
    <col min="7" max="7" width="12.109375" customWidth="1"/>
    <col min="8" max="8" width="11.33203125" customWidth="1"/>
    <col min="9" max="9" width="15.109375" bestFit="1" customWidth="1"/>
    <col min="10" max="10" width="11.44140625" bestFit="1" customWidth="1"/>
    <col min="11" max="11" width="9.33203125" bestFit="1" customWidth="1"/>
    <col min="12" max="12" width="16.5546875" bestFit="1" customWidth="1"/>
    <col min="13" max="13" width="11.44140625" bestFit="1" customWidth="1"/>
  </cols>
  <sheetData>
    <row r="1" spans="1:11" ht="18">
      <c r="A1" s="23" t="s">
        <v>108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24" t="s">
        <v>109</v>
      </c>
      <c r="B3" s="14"/>
      <c r="C3" s="17" t="s">
        <v>110</v>
      </c>
      <c r="D3" s="17" t="s">
        <v>111</v>
      </c>
      <c r="E3" s="17" t="s">
        <v>88</v>
      </c>
      <c r="F3" s="17" t="s">
        <v>112</v>
      </c>
      <c r="G3" s="17" t="s">
        <v>113</v>
      </c>
      <c r="H3" s="14"/>
      <c r="I3" s="14"/>
      <c r="J3" s="14"/>
      <c r="K3" s="14"/>
    </row>
    <row r="4" spans="1:11">
      <c r="A4" s="14">
        <f>'Key Drivers'!B2</f>
        <v>0</v>
      </c>
      <c r="B4" s="14"/>
      <c r="C4" s="15">
        <f>'Key Drivers'!J7</f>
        <v>0</v>
      </c>
      <c r="D4" s="15">
        <f>'Key Drivers'!J8</f>
        <v>0</v>
      </c>
      <c r="E4" s="20">
        <f>C4-D4</f>
        <v>0</v>
      </c>
      <c r="F4" s="25">
        <f>'Key Drivers'!J10</f>
        <v>48</v>
      </c>
      <c r="G4" s="15">
        <f>'Key Drivers'!B23+'Key Drivers'!B27+'Key Drivers'!B26</f>
        <v>0</v>
      </c>
      <c r="H4" s="14"/>
      <c r="I4" s="14"/>
      <c r="J4" s="14"/>
      <c r="K4" s="14"/>
    </row>
    <row r="5" spans="1:1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s="18" customFormat="1">
      <c r="A7" s="24"/>
      <c r="B7" s="24" t="s">
        <v>255</v>
      </c>
      <c r="C7" s="24" t="s">
        <v>256</v>
      </c>
      <c r="D7" s="24" t="s">
        <v>267</v>
      </c>
      <c r="E7" s="24" t="s">
        <v>257</v>
      </c>
      <c r="F7" s="24"/>
      <c r="G7" s="24" t="s">
        <v>268</v>
      </c>
      <c r="H7" s="24" t="s">
        <v>269</v>
      </c>
      <c r="I7" s="24" t="s">
        <v>270</v>
      </c>
      <c r="J7" s="24" t="s">
        <v>271</v>
      </c>
      <c r="K7" s="26" t="s">
        <v>114</v>
      </c>
    </row>
    <row r="8" spans="1:11">
      <c r="A8" s="14"/>
      <c r="B8" s="14" t="s">
        <v>115</v>
      </c>
      <c r="C8" s="20" t="s">
        <v>115</v>
      </c>
      <c r="D8" s="20" t="s">
        <v>116</v>
      </c>
      <c r="E8" s="20" t="s">
        <v>32</v>
      </c>
      <c r="F8" s="20"/>
      <c r="G8" s="20" t="s">
        <v>32</v>
      </c>
      <c r="H8" s="20" t="s">
        <v>32</v>
      </c>
      <c r="I8" s="20" t="s">
        <v>32</v>
      </c>
      <c r="J8" s="20" t="s">
        <v>32</v>
      </c>
      <c r="K8" s="21">
        <f>'Key Drivers'!C7</f>
        <v>0.05</v>
      </c>
    </row>
    <row r="9" spans="1:11">
      <c r="A9" s="27" t="s">
        <v>117</v>
      </c>
      <c r="B9" s="22">
        <f>CHECKLIST!B38</f>
        <v>0</v>
      </c>
      <c r="C9" s="22">
        <f>CHECKLIST!B43</f>
        <v>0</v>
      </c>
      <c r="D9" s="20">
        <f>'Key Drivers'!F10</f>
        <v>0</v>
      </c>
      <c r="E9" s="20">
        <f>'Key Drivers'!C10</f>
        <v>0</v>
      </c>
      <c r="F9" s="20"/>
      <c r="G9" s="20">
        <f>'P&amp;L'!AD5</f>
        <v>0</v>
      </c>
      <c r="H9" s="20">
        <f>SUM(G9*$K8)+G9</f>
        <v>0</v>
      </c>
      <c r="I9" s="20">
        <f t="shared" ref="I9:J9" si="0">SUM(H9*$K8)+H9</f>
        <v>0</v>
      </c>
      <c r="J9" s="20">
        <f t="shared" si="0"/>
        <v>0</v>
      </c>
      <c r="K9" s="14"/>
    </row>
    <row r="10" spans="1:11">
      <c r="A10" s="27" t="s">
        <v>118</v>
      </c>
      <c r="B10" s="22">
        <f>CHECKLIST!B39</f>
        <v>0</v>
      </c>
      <c r="C10" s="22">
        <f>CHECKLIST!B44</f>
        <v>0</v>
      </c>
      <c r="D10" s="20">
        <f>'Key Drivers'!F11</f>
        <v>0</v>
      </c>
      <c r="E10" s="20">
        <f>'Key Drivers'!C11</f>
        <v>0</v>
      </c>
      <c r="F10" s="14"/>
      <c r="G10" s="20">
        <f>'P&amp;L'!AD18</f>
        <v>0</v>
      </c>
      <c r="H10" s="20">
        <f>'P&amp;L'!AS18</f>
        <v>0</v>
      </c>
      <c r="I10" s="20">
        <f>'P&amp;L'!BH18</f>
        <v>0</v>
      </c>
      <c r="J10" s="20">
        <f>'P&amp;L'!BW18</f>
        <v>0</v>
      </c>
      <c r="K10" s="14"/>
    </row>
    <row r="11" spans="1:11">
      <c r="A11" s="27"/>
      <c r="B11" s="21" t="e">
        <f t="shared" ref="B11:D11" si="1">B10/B9</f>
        <v>#DIV/0!</v>
      </c>
      <c r="C11" s="21" t="e">
        <f t="shared" si="1"/>
        <v>#DIV/0!</v>
      </c>
      <c r="D11" s="21" t="e">
        <f t="shared" si="1"/>
        <v>#DIV/0!</v>
      </c>
      <c r="E11" s="21" t="e">
        <f>E10/E9</f>
        <v>#DIV/0!</v>
      </c>
      <c r="F11" s="21"/>
      <c r="G11" s="21" t="e">
        <f>G10/G9</f>
        <v>#DIV/0!</v>
      </c>
      <c r="H11" s="21" t="e">
        <f>H10/H9</f>
        <v>#DIV/0!</v>
      </c>
      <c r="I11" s="21" t="e">
        <f>I10/I9</f>
        <v>#DIV/0!</v>
      </c>
      <c r="J11" s="21" t="e">
        <f t="shared" ref="J11" si="2">J10/J9</f>
        <v>#DIV/0!</v>
      </c>
      <c r="K11" s="14"/>
    </row>
    <row r="12" spans="1:11">
      <c r="A12" s="27" t="s">
        <v>119</v>
      </c>
      <c r="B12" s="22" t="e">
        <f>CHECKLIST!#REF!</f>
        <v>#REF!</v>
      </c>
      <c r="C12" s="22" t="e">
        <f>CHECKLIST!#REF!</f>
        <v>#REF!</v>
      </c>
      <c r="D12" s="22" t="e">
        <f>CHECKLIST!#REF!</f>
        <v>#REF!</v>
      </c>
      <c r="E12" s="22" t="e">
        <f>CHECKLIST!#REF!</f>
        <v>#REF!</v>
      </c>
      <c r="F12" s="14"/>
      <c r="G12" s="20" t="s">
        <v>120</v>
      </c>
      <c r="H12" s="20" t="s">
        <v>120</v>
      </c>
      <c r="I12" s="20" t="s">
        <v>120</v>
      </c>
      <c r="J12" s="20" t="s">
        <v>120</v>
      </c>
      <c r="K12" s="14"/>
    </row>
    <row r="13" spans="1:11">
      <c r="A13" s="27" t="s">
        <v>121</v>
      </c>
      <c r="B13" s="22" t="e">
        <f>CHECKLIST!#REF!</f>
        <v>#REF!</v>
      </c>
      <c r="C13" s="22" t="e">
        <f>CHECKLIST!#REF!</f>
        <v>#REF!</v>
      </c>
      <c r="D13" s="22" t="e">
        <f>CHECKLIST!#REF!</f>
        <v>#REF!</v>
      </c>
      <c r="E13" s="22" t="e">
        <f>CHECKLIST!#REF!</f>
        <v>#REF!</v>
      </c>
      <c r="F13" s="14"/>
      <c r="G13" s="22">
        <v>27000</v>
      </c>
      <c r="H13" s="22">
        <v>55000</v>
      </c>
      <c r="I13" s="22">
        <v>60000</v>
      </c>
      <c r="J13" s="22">
        <v>66000</v>
      </c>
      <c r="K13" s="14"/>
    </row>
    <row r="14" spans="1:11">
      <c r="A14" s="27"/>
      <c r="B14" s="21" t="e">
        <f>B13/B9</f>
        <v>#REF!</v>
      </c>
      <c r="C14" s="21" t="e">
        <f t="shared" ref="C14:E14" si="3">C13/C9</f>
        <v>#REF!</v>
      </c>
      <c r="D14" s="21" t="e">
        <f t="shared" si="3"/>
        <v>#REF!</v>
      </c>
      <c r="E14" s="21" t="e">
        <f t="shared" si="3"/>
        <v>#REF!</v>
      </c>
      <c r="F14" s="21"/>
      <c r="G14" s="21" t="e">
        <f t="shared" ref="G14:J14" si="4">G13/G9</f>
        <v>#DIV/0!</v>
      </c>
      <c r="H14" s="21" t="e">
        <f t="shared" si="4"/>
        <v>#DIV/0!</v>
      </c>
      <c r="I14" s="21" t="e">
        <f t="shared" si="4"/>
        <v>#DIV/0!</v>
      </c>
      <c r="J14" s="21" t="e">
        <f t="shared" si="4"/>
        <v>#DIV/0!</v>
      </c>
      <c r="K14" s="14"/>
    </row>
    <row r="15" spans="1:11">
      <c r="A15" s="27"/>
      <c r="B15" s="20"/>
      <c r="C15" s="20"/>
      <c r="D15" s="20"/>
      <c r="E15" s="20"/>
      <c r="F15" s="14"/>
      <c r="G15" s="20"/>
      <c r="H15" s="20"/>
      <c r="I15" s="20"/>
      <c r="J15" s="14"/>
      <c r="K15" s="14"/>
    </row>
    <row r="16" spans="1:11">
      <c r="A16" s="27" t="s">
        <v>122</v>
      </c>
      <c r="B16" s="15">
        <v>0</v>
      </c>
      <c r="C16" s="15">
        <v>0</v>
      </c>
      <c r="D16" s="15">
        <v>0</v>
      </c>
      <c r="E16" s="16" t="e">
        <f>CHECKLIST!#REF!</f>
        <v>#REF!</v>
      </c>
      <c r="F16" s="14"/>
      <c r="G16" s="16" t="e">
        <f>CHECKLIST!#REF!</f>
        <v>#REF!</v>
      </c>
      <c r="H16" s="16" t="e">
        <f>CHECKLIST!#REF!</f>
        <v>#REF!</v>
      </c>
      <c r="I16" s="16" t="e">
        <f>CHECKLIST!#REF!</f>
        <v>#REF!</v>
      </c>
      <c r="J16" s="16" t="e">
        <f>CHECKLIST!#REF!</f>
        <v>#REF!</v>
      </c>
      <c r="K16" s="14"/>
    </row>
    <row r="17" spans="1:10">
      <c r="A17" s="27" t="s">
        <v>123</v>
      </c>
      <c r="B17" s="15">
        <v>0</v>
      </c>
      <c r="C17" s="15">
        <v>0</v>
      </c>
      <c r="D17" s="15">
        <v>0</v>
      </c>
      <c r="E17" s="16" t="e">
        <f>CHECKLIST!#REF!</f>
        <v>#REF!</v>
      </c>
      <c r="F17" s="14"/>
      <c r="G17" s="16" t="e">
        <f>CHECKLIST!#REF!</f>
        <v>#REF!</v>
      </c>
      <c r="H17" s="16" t="e">
        <f>CHECKLIST!#REF!</f>
        <v>#REF!</v>
      </c>
      <c r="I17" s="16" t="e">
        <f>CHECKLIST!#REF!</f>
        <v>#REF!</v>
      </c>
      <c r="J17" s="16" t="e">
        <f>CHECKLIST!#REF!</f>
        <v>#REF!</v>
      </c>
    </row>
    <row r="18" spans="1:10">
      <c r="A18" s="27" t="s">
        <v>124</v>
      </c>
      <c r="B18" s="15">
        <v>0</v>
      </c>
      <c r="C18" s="15">
        <v>0</v>
      </c>
      <c r="D18" s="15">
        <v>0</v>
      </c>
      <c r="E18" s="16" t="e">
        <f>CHECKLIST!#REF!</f>
        <v>#REF!</v>
      </c>
      <c r="F18" s="14"/>
      <c r="G18" s="16" t="e">
        <f>CHECKLIST!#REF!</f>
        <v>#REF!</v>
      </c>
      <c r="H18" s="16" t="e">
        <f>CHECKLIST!#REF!</f>
        <v>#REF!</v>
      </c>
      <c r="I18" s="16" t="e">
        <f>CHECKLIST!#REF!</f>
        <v>#REF!</v>
      </c>
      <c r="J18" s="16" t="e">
        <f>CHECKLIST!#REF!</f>
        <v>#REF!</v>
      </c>
    </row>
    <row r="19" spans="1:10">
      <c r="A19" s="27" t="s">
        <v>134</v>
      </c>
      <c r="B19" s="15">
        <v>0</v>
      </c>
      <c r="C19" s="15">
        <v>0</v>
      </c>
      <c r="D19" s="15">
        <v>0</v>
      </c>
      <c r="E19" s="15">
        <f>'Key Drivers'!B38</f>
        <v>90000</v>
      </c>
      <c r="F19" s="14"/>
      <c r="G19" s="16" t="e">
        <f>CHECKLIST!#REF!</f>
        <v>#REF!</v>
      </c>
      <c r="H19" s="16" t="e">
        <f>CHECKLIST!#REF!</f>
        <v>#REF!</v>
      </c>
      <c r="I19" s="16" t="e">
        <f>CHECKLIST!#REF!</f>
        <v>#REF!</v>
      </c>
      <c r="J19" s="16" t="e">
        <f>CHECKLIST!#REF!</f>
        <v>#REF!</v>
      </c>
    </row>
    <row r="20" spans="1:10">
      <c r="A20" s="27"/>
      <c r="B20" s="20"/>
      <c r="C20" s="20"/>
      <c r="D20" s="20"/>
      <c r="E20" s="20"/>
      <c r="F20" s="14"/>
      <c r="G20" s="20"/>
      <c r="H20" s="20"/>
      <c r="I20" s="20"/>
      <c r="J20" s="14"/>
    </row>
    <row r="21" spans="1:10">
      <c r="A21" s="27" t="s">
        <v>125</v>
      </c>
      <c r="B21" s="20" t="e">
        <f>B10+B12+B13-B16-B17-B18-B19</f>
        <v>#REF!</v>
      </c>
      <c r="C21" s="20" t="e">
        <f>C10+C12+C13-C16-C17-C18-C19</f>
        <v>#REF!</v>
      </c>
      <c r="D21" s="20" t="e">
        <f>D10+D12+D13-D16-D17-D18-D19</f>
        <v>#REF!</v>
      </c>
      <c r="E21" s="20" t="e">
        <f>E10+E12+E13-E16-E17-E18-E19</f>
        <v>#REF!</v>
      </c>
      <c r="F21" s="20">
        <f t="shared" ref="F21" si="5">F10+F12+F13-F16-F17-F18-F19</f>
        <v>0</v>
      </c>
      <c r="G21" s="20" t="e">
        <f>G10+G13-G16-G17-G18-G19</f>
        <v>#REF!</v>
      </c>
      <c r="H21" s="20" t="e">
        <f t="shared" ref="H21:J21" si="6">H10+H13-H16-H17-H18-H19</f>
        <v>#REF!</v>
      </c>
      <c r="I21" s="20" t="e">
        <f t="shared" si="6"/>
        <v>#REF!</v>
      </c>
      <c r="J21" s="20" t="e">
        <f t="shared" si="6"/>
        <v>#REF!</v>
      </c>
    </row>
    <row r="22" spans="1:10">
      <c r="A22" s="20"/>
      <c r="B22" s="20"/>
      <c r="C22" s="20"/>
      <c r="D22" s="20"/>
      <c r="E22" s="20"/>
      <c r="F22" s="20"/>
      <c r="G22" s="20"/>
      <c r="H22" s="20"/>
      <c r="I22" s="20"/>
      <c r="J22" s="20"/>
    </row>
    <row r="23" spans="1:10">
      <c r="A23" s="27" t="s">
        <v>183</v>
      </c>
      <c r="B23" s="15">
        <f>Cashflow!C37</f>
        <v>-70000</v>
      </c>
      <c r="C23" s="20"/>
      <c r="D23" s="20"/>
      <c r="E23" s="20"/>
      <c r="F23" s="20"/>
      <c r="G23" s="20"/>
      <c r="H23" s="20"/>
      <c r="I23" s="20"/>
      <c r="J23" s="20"/>
    </row>
    <row r="24" spans="1:10">
      <c r="A24" s="27" t="s">
        <v>184</v>
      </c>
      <c r="B24" s="15">
        <f>'Key Drivers'!B26</f>
        <v>0</v>
      </c>
      <c r="C24" s="20"/>
      <c r="D24" s="20"/>
      <c r="E24" s="20"/>
      <c r="F24" s="20"/>
      <c r="G24" s="20"/>
      <c r="H24" s="20"/>
      <c r="I24" s="20"/>
      <c r="J24" s="20"/>
    </row>
    <row r="25" spans="1:10">
      <c r="A25" s="27" t="s">
        <v>185</v>
      </c>
      <c r="B25" s="15">
        <f>B24-B23</f>
        <v>70000</v>
      </c>
      <c r="C25" s="20"/>
      <c r="D25" s="29"/>
      <c r="E25" s="29"/>
      <c r="F25" s="31"/>
      <c r="G25" s="29"/>
      <c r="H25" s="29"/>
      <c r="I25" s="29"/>
      <c r="J25" s="29"/>
    </row>
    <row r="26" spans="1:10" ht="18">
      <c r="A26" s="27" t="s">
        <v>186</v>
      </c>
      <c r="B26" s="20">
        <f>D10</f>
        <v>0</v>
      </c>
      <c r="C26" s="20"/>
      <c r="D26" s="29"/>
      <c r="E26" s="29"/>
      <c r="F26" s="72" t="s">
        <v>244</v>
      </c>
      <c r="G26" s="20"/>
      <c r="H26" s="20"/>
      <c r="I26" s="20"/>
      <c r="J26" s="20"/>
    </row>
    <row r="27" spans="1:10">
      <c r="A27" s="27" t="s">
        <v>187</v>
      </c>
      <c r="B27" s="28" t="e">
        <f>B25/B26</f>
        <v>#DIV/0!</v>
      </c>
      <c r="C27" s="20"/>
      <c r="D27" s="29"/>
      <c r="E27" s="29"/>
      <c r="F27" s="73"/>
      <c r="G27" s="29"/>
      <c r="H27" s="29"/>
      <c r="I27" s="29"/>
      <c r="J27" s="29"/>
    </row>
    <row r="28" spans="1:10">
      <c r="A28" s="27" t="s">
        <v>188</v>
      </c>
      <c r="B28" s="30">
        <v>1.75</v>
      </c>
      <c r="C28" s="20"/>
      <c r="D28" s="29"/>
      <c r="E28" s="32"/>
      <c r="F28" s="74" t="s">
        <v>245</v>
      </c>
      <c r="G28" s="75"/>
      <c r="H28" s="76"/>
      <c r="I28" s="77" t="s">
        <v>246</v>
      </c>
      <c r="J28" s="78"/>
    </row>
    <row r="29" spans="1:10">
      <c r="A29" s="14"/>
      <c r="B29" s="14"/>
      <c r="C29" s="20"/>
      <c r="D29" s="29"/>
      <c r="E29" s="33"/>
      <c r="F29" s="79" t="str">
        <f>CHECKLIST!A60</f>
        <v>ABL</v>
      </c>
      <c r="G29" s="80">
        <f>CHECKLIST!B60</f>
        <v>0</v>
      </c>
      <c r="H29" s="81"/>
      <c r="I29" s="81"/>
      <c r="J29" s="82"/>
    </row>
    <row r="30" spans="1:10">
      <c r="A30" s="27" t="s">
        <v>191</v>
      </c>
      <c r="B30" s="15">
        <f>Cashflow!N37</f>
        <v>-90000</v>
      </c>
      <c r="C30" s="20"/>
      <c r="D30" s="29"/>
      <c r="E30" s="31"/>
      <c r="F30" s="79" t="str">
        <f>CHECKLIST!A61</f>
        <v>Loans</v>
      </c>
      <c r="G30" s="80">
        <f>CHECKLIST!B61</f>
        <v>0</v>
      </c>
      <c r="H30" s="81"/>
      <c r="I30" s="81" t="str">
        <f>CHECKLIST!C61</f>
        <v>Vendor Payment</v>
      </c>
      <c r="J30" s="82">
        <f>CHECKLIST!D61</f>
        <v>0</v>
      </c>
    </row>
    <row r="31" spans="1:10">
      <c r="A31" s="27" t="s">
        <v>192</v>
      </c>
      <c r="B31" s="15">
        <f>'Key Drivers'!B26</f>
        <v>0</v>
      </c>
      <c r="C31" s="20"/>
      <c r="D31" s="29"/>
      <c r="E31" s="31"/>
      <c r="F31" s="79" t="str">
        <f>CHECKLIST!A62</f>
        <v>Defcon</v>
      </c>
      <c r="G31" s="80">
        <f>CHECKLIST!B62</f>
        <v>0</v>
      </c>
      <c r="H31" s="81"/>
      <c r="I31" s="81" t="str">
        <f>CHECKLIST!C62</f>
        <v>Opening Cash</v>
      </c>
      <c r="J31" s="82">
        <f>CHECKLIST!D62</f>
        <v>0</v>
      </c>
    </row>
    <row r="32" spans="1:10">
      <c r="A32" s="27" t="s">
        <v>193</v>
      </c>
      <c r="B32" s="15">
        <f>B31-B30</f>
        <v>90000</v>
      </c>
      <c r="C32" s="20"/>
      <c r="D32" s="29"/>
      <c r="E32" s="31"/>
      <c r="F32" s="79" t="str">
        <f>CHECKLIST!A63</f>
        <v>FidCap Funds</v>
      </c>
      <c r="G32" s="80">
        <f>CHECKLIST!B63</f>
        <v>0</v>
      </c>
      <c r="H32" s="81"/>
      <c r="I32" s="81" t="str">
        <f>CHECKLIST!C63</f>
        <v>Defcon</v>
      </c>
      <c r="J32" s="82">
        <f>CHECKLIST!D63</f>
        <v>0</v>
      </c>
    </row>
    <row r="33" spans="1:10">
      <c r="A33" s="27" t="s">
        <v>118</v>
      </c>
      <c r="B33" s="15">
        <f>'P&amp;L'!O18</f>
        <v>0</v>
      </c>
      <c r="C33" s="20"/>
      <c r="D33" s="29"/>
      <c r="E33" s="31"/>
      <c r="F33" s="79" t="str">
        <f>CHECKLIST!A64</f>
        <v>Rollover Equity</v>
      </c>
      <c r="G33" s="80">
        <f>CHECKLIST!B64</f>
        <v>0</v>
      </c>
      <c r="H33" s="81"/>
      <c r="I33" s="81" t="str">
        <f>CHECKLIST!C64</f>
        <v>Rollover Equity</v>
      </c>
      <c r="J33" s="82">
        <f>CHECKLIST!D64</f>
        <v>0</v>
      </c>
    </row>
    <row r="34" spans="1:10">
      <c r="A34" s="27" t="s">
        <v>187</v>
      </c>
      <c r="B34" s="28" t="e">
        <f>-B32/B33</f>
        <v>#DIV/0!</v>
      </c>
      <c r="C34" s="20"/>
      <c r="D34" s="29"/>
      <c r="E34" s="31"/>
      <c r="F34" s="79" t="str">
        <f>CHECKLIST!A65</f>
        <v>Bal Sheet Cash</v>
      </c>
      <c r="G34" s="80">
        <f>CHECKLIST!B65</f>
        <v>0</v>
      </c>
      <c r="H34" s="81"/>
      <c r="I34" s="81" t="str">
        <f>CHECKLIST!C65</f>
        <v>Fees</v>
      </c>
      <c r="J34" s="82">
        <f>CHECKLIST!D65</f>
        <v>0</v>
      </c>
    </row>
    <row r="35" spans="1:10">
      <c r="A35" s="27" t="s">
        <v>188</v>
      </c>
      <c r="B35" s="14">
        <v>1.74</v>
      </c>
      <c r="C35" s="20"/>
      <c r="D35" s="29"/>
      <c r="E35" s="31"/>
      <c r="F35" s="79"/>
      <c r="G35" s="80"/>
      <c r="H35" s="81"/>
      <c r="I35" s="81"/>
      <c r="J35" s="82"/>
    </row>
    <row r="36" spans="1:10">
      <c r="A36" s="14"/>
      <c r="B36" s="14"/>
      <c r="C36" s="20"/>
      <c r="D36" s="14"/>
      <c r="E36" s="34"/>
      <c r="F36" s="83" t="s">
        <v>9</v>
      </c>
      <c r="G36" s="84">
        <f>SUM(G29:G35)</f>
        <v>0</v>
      </c>
      <c r="H36" s="85"/>
      <c r="I36" s="85" t="s">
        <v>9</v>
      </c>
      <c r="J36" s="86">
        <f>SUM(J30:J35)</f>
        <v>0</v>
      </c>
    </row>
    <row r="37" spans="1:10">
      <c r="A37" s="27" t="s">
        <v>194</v>
      </c>
      <c r="B37" s="15" t="e">
        <f>Cashflow!AC37</f>
        <v>#REF!</v>
      </c>
      <c r="C37" s="20"/>
      <c r="D37" s="14"/>
      <c r="E37" s="35"/>
      <c r="F37" s="87"/>
      <c r="G37" s="88"/>
      <c r="H37" s="88"/>
      <c r="I37" s="88"/>
      <c r="J37" s="89"/>
    </row>
    <row r="38" spans="1:10">
      <c r="A38" s="27" t="s">
        <v>195</v>
      </c>
      <c r="B38" s="15">
        <v>0</v>
      </c>
      <c r="C38" s="20"/>
    </row>
    <row r="39" spans="1:10">
      <c r="A39" s="27" t="s">
        <v>193</v>
      </c>
      <c r="B39" s="15">
        <v>0</v>
      </c>
      <c r="C39" s="29"/>
    </row>
    <row r="40" spans="1:10">
      <c r="A40" s="27" t="s">
        <v>118</v>
      </c>
      <c r="B40" s="15">
        <f>'P&amp;L'!AD18</f>
        <v>0</v>
      </c>
      <c r="C40" s="29"/>
    </row>
    <row r="41" spans="1:10">
      <c r="A41" s="27" t="s">
        <v>187</v>
      </c>
      <c r="B41" s="28" t="e">
        <f>B39/B40</f>
        <v>#DIV/0!</v>
      </c>
      <c r="C41" s="29"/>
    </row>
    <row r="42" spans="1:10">
      <c r="A42" s="27" t="s">
        <v>188</v>
      </c>
      <c r="B42" s="28">
        <v>1.75</v>
      </c>
      <c r="C42" s="29"/>
    </row>
    <row r="43" spans="1:10">
      <c r="A43" s="14"/>
      <c r="B43" s="14"/>
      <c r="C43" s="29"/>
    </row>
    <row r="44" spans="1:10">
      <c r="A44" s="27" t="s">
        <v>196</v>
      </c>
      <c r="B44" s="15" t="e">
        <f>Cashflow!AR37</f>
        <v>#REF!</v>
      </c>
      <c r="C44" s="29"/>
    </row>
    <row r="45" spans="1:10">
      <c r="A45" s="27" t="s">
        <v>197</v>
      </c>
      <c r="B45" s="15">
        <v>0</v>
      </c>
      <c r="C45" s="29"/>
    </row>
    <row r="46" spans="1:10">
      <c r="A46" s="27" t="s">
        <v>193</v>
      </c>
      <c r="B46" s="15">
        <v>0</v>
      </c>
      <c r="C46" s="29"/>
    </row>
    <row r="47" spans="1:10">
      <c r="A47" s="27" t="s">
        <v>118</v>
      </c>
      <c r="B47" s="15">
        <f>'P&amp;L'!AS18</f>
        <v>0</v>
      </c>
      <c r="C47" s="29"/>
    </row>
    <row r="48" spans="1:10">
      <c r="A48" s="27" t="s">
        <v>187</v>
      </c>
      <c r="B48" s="28" t="e">
        <f>B46/B47</f>
        <v>#DIV/0!</v>
      </c>
      <c r="C48" s="29"/>
    </row>
    <row r="49" spans="1:2">
      <c r="A49" s="27" t="s">
        <v>188</v>
      </c>
      <c r="B49" s="28">
        <v>1.74</v>
      </c>
    </row>
    <row r="50" spans="1:2">
      <c r="A50" s="14"/>
      <c r="B50" s="14"/>
    </row>
    <row r="51" spans="1:2">
      <c r="A51" s="27" t="s">
        <v>198</v>
      </c>
      <c r="B51" s="15" t="e">
        <f>Cashflow!BG37</f>
        <v>#REF!</v>
      </c>
    </row>
    <row r="52" spans="1:2">
      <c r="A52" s="27" t="s">
        <v>199</v>
      </c>
      <c r="B52" s="15">
        <v>0</v>
      </c>
    </row>
    <row r="53" spans="1:2">
      <c r="A53" s="27" t="s">
        <v>193</v>
      </c>
      <c r="B53" s="15">
        <v>0</v>
      </c>
    </row>
    <row r="54" spans="1:2">
      <c r="A54" s="27" t="s">
        <v>118</v>
      </c>
      <c r="B54" s="15">
        <f>'P&amp;L'!BH18</f>
        <v>0</v>
      </c>
    </row>
    <row r="55" spans="1:2">
      <c r="A55" s="27" t="s">
        <v>187</v>
      </c>
      <c r="B55" s="28" t="e">
        <f>B53/B54</f>
        <v>#DIV/0!</v>
      </c>
    </row>
    <row r="56" spans="1:2">
      <c r="A56" s="27" t="s">
        <v>188</v>
      </c>
      <c r="B56" s="28">
        <v>1.74</v>
      </c>
    </row>
    <row r="57" spans="1:2">
      <c r="A57" s="14"/>
      <c r="B57" s="14"/>
    </row>
    <row r="58" spans="1:2">
      <c r="A58" s="27" t="s">
        <v>200</v>
      </c>
      <c r="B58" s="15" t="e">
        <f>Cashflow!BV37</f>
        <v>#REF!</v>
      </c>
    </row>
    <row r="59" spans="1:2">
      <c r="A59" s="27" t="s">
        <v>201</v>
      </c>
      <c r="B59" s="15">
        <v>0</v>
      </c>
    </row>
    <row r="60" spans="1:2">
      <c r="A60" s="27" t="s">
        <v>193</v>
      </c>
      <c r="B60" s="15">
        <v>0</v>
      </c>
    </row>
    <row r="61" spans="1:2">
      <c r="A61" s="27" t="s">
        <v>118</v>
      </c>
      <c r="B61" s="15">
        <f>'P&amp;L'!BW18</f>
        <v>0</v>
      </c>
    </row>
    <row r="62" spans="1:2">
      <c r="A62" s="27" t="s">
        <v>187</v>
      </c>
      <c r="B62" s="28" t="e">
        <f>B60/B61</f>
        <v>#DIV/0!</v>
      </c>
    </row>
    <row r="63" spans="1:2">
      <c r="A63" s="27" t="s">
        <v>188</v>
      </c>
      <c r="B63" s="28">
        <v>1.74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249977111117893"/>
  </sheetPr>
  <dimension ref="A1:M25"/>
  <sheetViews>
    <sheetView showGridLines="0" workbookViewId="0">
      <selection activeCell="I23" sqref="I23"/>
    </sheetView>
  </sheetViews>
  <sheetFormatPr defaultColWidth="8.6640625" defaultRowHeight="15.75"/>
  <cols>
    <col min="1" max="1" width="21.109375" bestFit="1" customWidth="1"/>
    <col min="2" max="8" width="7.44140625" bestFit="1" customWidth="1"/>
  </cols>
  <sheetData>
    <row r="1" spans="1:13" s="1" customFormat="1" ht="12.75">
      <c r="A1" s="1" t="s">
        <v>34</v>
      </c>
      <c r="C1" s="3"/>
      <c r="D1" s="8"/>
      <c r="E1" s="9"/>
      <c r="G1" s="9"/>
      <c r="H1" s="9"/>
    </row>
    <row r="2" spans="1:13" s="1" customFormat="1" ht="12.75">
      <c r="B2" s="1" t="s">
        <v>38</v>
      </c>
      <c r="C2" s="1" t="s">
        <v>39</v>
      </c>
      <c r="D2" s="1" t="s">
        <v>2</v>
      </c>
      <c r="E2" s="1" t="s">
        <v>59</v>
      </c>
      <c r="F2" s="1" t="s">
        <v>57</v>
      </c>
      <c r="G2" s="1" t="s">
        <v>58</v>
      </c>
      <c r="H2" s="1" t="s">
        <v>56</v>
      </c>
      <c r="I2" s="1" t="s">
        <v>35</v>
      </c>
      <c r="J2" s="1" t="s">
        <v>0</v>
      </c>
      <c r="K2" s="1" t="s">
        <v>1</v>
      </c>
      <c r="L2" s="1" t="s">
        <v>36</v>
      </c>
      <c r="M2" s="1" t="s">
        <v>37</v>
      </c>
    </row>
    <row r="3" spans="1:13" s="1" customFormat="1" ht="12.75"/>
    <row r="4" spans="1:13" s="1" customFormat="1" ht="12.75">
      <c r="A4" s="1" t="s">
        <v>40</v>
      </c>
      <c r="B4" s="10">
        <f t="shared" ref="B4:M4" si="0">SUM(B6:B19)</f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0"/>
        <v>0</v>
      </c>
    </row>
    <row r="5" spans="1:13">
      <c r="C5" s="4"/>
    </row>
    <row r="6" spans="1:13">
      <c r="C6" s="4"/>
    </row>
    <row r="7" spans="1:13">
      <c r="A7" s="11" t="s">
        <v>26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</row>
    <row r="8" spans="1:13">
      <c r="A8" s="11" t="s">
        <v>41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 spans="1:13">
      <c r="A9" s="11" t="s">
        <v>42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</row>
    <row r="10" spans="1:13">
      <c r="A10" s="11" t="s">
        <v>43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 spans="1:13">
      <c r="A11" s="11" t="s">
        <v>44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1:13">
      <c r="A12" s="11" t="s">
        <v>45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 spans="1:13">
      <c r="A13" s="11" t="s">
        <v>46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</row>
    <row r="14" spans="1:13">
      <c r="A14" s="11" t="s">
        <v>47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 spans="1:13">
      <c r="A15" s="11" t="s">
        <v>48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1:13">
      <c r="A16" s="11" t="s">
        <v>49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 spans="1:13">
      <c r="A17" s="11" t="s">
        <v>50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</row>
    <row r="18" spans="1:13">
      <c r="A18" s="11" t="s">
        <v>51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 spans="1:13">
      <c r="A19" s="11" t="s">
        <v>60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</row>
    <row r="20" spans="1:13">
      <c r="A20" s="11"/>
      <c r="B20" s="12"/>
      <c r="C20" s="12"/>
      <c r="D20" s="12"/>
      <c r="E20" s="12"/>
      <c r="F20" s="12"/>
      <c r="G20" s="12"/>
      <c r="H20" s="12"/>
      <c r="I20" s="12"/>
    </row>
    <row r="21" spans="1:13">
      <c r="B21" s="12"/>
      <c r="C21" s="12"/>
      <c r="D21" s="12"/>
      <c r="E21" s="12"/>
      <c r="F21" s="12"/>
      <c r="G21" s="12"/>
      <c r="H21" s="12"/>
      <c r="I21" s="12"/>
    </row>
    <row r="22" spans="1:13">
      <c r="A22" s="1" t="s">
        <v>52</v>
      </c>
      <c r="B22" s="12"/>
      <c r="C22" s="12"/>
      <c r="E22" s="12"/>
      <c r="F22" s="12"/>
      <c r="G22" s="12"/>
      <c r="H22" s="12"/>
      <c r="I22" s="12"/>
    </row>
    <row r="23" spans="1:13" s="11" customFormat="1" ht="12.75">
      <c r="A23" s="11" t="s">
        <v>53</v>
      </c>
      <c r="B23" s="13">
        <v>145</v>
      </c>
      <c r="C23" s="13"/>
      <c r="D23" s="13"/>
      <c r="E23" s="13"/>
      <c r="F23" s="13"/>
      <c r="G23" s="13"/>
      <c r="H23" s="13"/>
      <c r="I23" s="13"/>
    </row>
    <row r="24" spans="1:13" s="11" customFormat="1" ht="12.75">
      <c r="A24" s="11" t="s">
        <v>54</v>
      </c>
      <c r="B24" s="13">
        <v>45</v>
      </c>
      <c r="C24" s="13"/>
      <c r="D24" s="13"/>
      <c r="E24" s="13"/>
      <c r="F24" s="13"/>
      <c r="G24" s="13"/>
      <c r="H24" s="13"/>
      <c r="I24" s="13"/>
    </row>
    <row r="25" spans="1:13" s="11" customFormat="1" ht="12.75">
      <c r="A25" s="11" t="s">
        <v>55</v>
      </c>
      <c r="B25" s="13">
        <v>32</v>
      </c>
      <c r="C25" s="13"/>
      <c r="D25" s="13"/>
      <c r="E25" s="13"/>
      <c r="F25" s="13"/>
      <c r="G25" s="13"/>
      <c r="H25" s="13"/>
      <c r="I25" s="13"/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ofContents xmlns="327543c5-c84d-48ea-ab2a-7b57d3e968d4" xsi:nil="true"/>
    <Responsible xmlns="327543c5-c84d-48ea-ab2a-7b57d3e968d4" xsi:nil="true"/>
    <lcf76f155ced4ddcb4097134ff3c332f xmlns="327543c5-c84d-48ea-ab2a-7b57d3e968d4">
      <Terms xmlns="http://schemas.microsoft.com/office/infopath/2007/PartnerControls"/>
    </lcf76f155ced4ddcb4097134ff3c332f>
    <TaxCatchAll xmlns="f0341484-f5b2-492e-a1c8-2aef419862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14711FBA06B449F60469B55F8EDC2" ma:contentTypeVersion="18" ma:contentTypeDescription="Create a new document." ma:contentTypeScope="" ma:versionID="e6d4b99a22469396217cdac522b3238b">
  <xsd:schema xmlns:xsd="http://www.w3.org/2001/XMLSchema" xmlns:xs="http://www.w3.org/2001/XMLSchema" xmlns:p="http://schemas.microsoft.com/office/2006/metadata/properties" xmlns:ns2="327543c5-c84d-48ea-ab2a-7b57d3e968d4" xmlns:ns3="f0341484-f5b2-492e-a1c8-2aef41986284" targetNamespace="http://schemas.microsoft.com/office/2006/metadata/properties" ma:root="true" ma:fieldsID="afda9f1ea16a80283739510eda322a52" ns2:_="" ns3:_="">
    <xsd:import namespace="327543c5-c84d-48ea-ab2a-7b57d3e968d4"/>
    <xsd:import namespace="f0341484-f5b2-492e-a1c8-2aef419862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DescriptionofContents" minOccurs="0"/>
                <xsd:element ref="ns2:Responsibl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543c5-c84d-48ea-ab2a-7b57d3e968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DescriptionofContents" ma:index="21" nillable="true" ma:displayName="Description of Contents" ma:format="Dropdown" ma:internalName="DescriptionofContents">
      <xsd:simpleType>
        <xsd:restriction base="dms:Note">
          <xsd:maxLength value="255"/>
        </xsd:restriction>
      </xsd:simpleType>
    </xsd:element>
    <xsd:element name="Responsible" ma:index="22" nillable="true" ma:displayName="Responsible" ma:format="Dropdown" ma:internalName="Responsible">
      <xsd:simpleType>
        <xsd:restriction base="dms:Choice">
          <xsd:enumeration value="Jahangir Khan"/>
          <xsd:enumeration value="Fidelis Leadership Team"/>
          <xsd:enumeration value="Timbateq"/>
          <xsd:enumeration value="Choice 4"/>
        </xsd:restriction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061857a-8539-4a09-9d48-dc189b62d5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41484-f5b2-492e-a1c8-2aef4198628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7ecac787-12fa-4ba8-b73a-ea2bcb830348}" ma:internalName="TaxCatchAll" ma:showField="CatchAllData" ma:web="f0341484-f5b2-492e-a1c8-2aef419862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0E4F7D-29C1-4F6F-9F92-89874E74B0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A207D5-1128-41F9-BD95-C25EB57C8CF6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f0341484-f5b2-492e-a1c8-2aef41986284"/>
    <ds:schemaRef ds:uri="327543c5-c84d-48ea-ab2a-7b57d3e968d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3CD2EF7-5007-40C7-9706-84A519362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7543c5-c84d-48ea-ab2a-7b57d3e968d4"/>
    <ds:schemaRef ds:uri="f0341484-f5b2-492e-a1c8-2aef419862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</vt:i4>
      </vt:variant>
    </vt:vector>
  </HeadingPairs>
  <TitlesOfParts>
    <vt:vector size="32" baseType="lpstr">
      <vt:lpstr>CHECKLIST</vt:lpstr>
      <vt:lpstr>Key Drivers</vt:lpstr>
      <vt:lpstr>HISTORICAL&gt;</vt:lpstr>
      <vt:lpstr>First View</vt:lpstr>
      <vt:lpstr>Fixed Assets</vt:lpstr>
      <vt:lpstr>Balance Sheet</vt:lpstr>
      <vt:lpstr>Cashflow Statement</vt:lpstr>
      <vt:lpstr>ASSUMPTIONS&gt;</vt:lpstr>
      <vt:lpstr>Historical Growth Assumptions</vt:lpstr>
      <vt:lpstr>Forecast Assumptions 1</vt:lpstr>
      <vt:lpstr>FORECAST&gt;</vt:lpstr>
      <vt:lpstr>Sales Budget</vt:lpstr>
      <vt:lpstr>OVERHEADS</vt:lpstr>
      <vt:lpstr>P&amp;L</vt:lpstr>
      <vt:lpstr>Cashflow</vt:lpstr>
      <vt:lpstr>Bal Sheet</vt:lpstr>
      <vt:lpstr>Free Cash Flow</vt:lpstr>
      <vt:lpstr>Financial Performance Summary</vt:lpstr>
      <vt:lpstr>PE Ratio</vt:lpstr>
      <vt:lpstr>Debt Free Cash Free Calculator</vt:lpstr>
      <vt:lpstr>Amortised Loan calculator</vt:lpstr>
      <vt:lpstr>Bullet Loan calculator</vt:lpstr>
      <vt:lpstr>Asset Finance Calculator</vt:lpstr>
      <vt:lpstr>Vendor Loan Note calculator</vt:lpstr>
      <vt:lpstr>Stock Facility Calculator</vt:lpstr>
      <vt:lpstr>Buyer Loan Note calculator</vt:lpstr>
      <vt:lpstr>Debt Service Ratio</vt:lpstr>
      <vt:lpstr>Marketing</vt:lpstr>
      <vt:lpstr>Cashflow!Print_Area</vt:lpstr>
      <vt:lpstr>OVERHEADS!Print_Area</vt:lpstr>
      <vt:lpstr>'P&amp;L'!Print_Area</vt:lpstr>
      <vt:lpstr>'Sales Budget'!Print_Area</vt:lpstr>
    </vt:vector>
  </TitlesOfParts>
  <Company>Whitegate Consulting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Driver Technical Services business forecast</dc:title>
  <dc:creator>Guy Bartlett</dc:creator>
  <cp:lastModifiedBy>Kaya Daniel Kesici</cp:lastModifiedBy>
  <cp:lastPrinted>2014-10-22T12:13:53Z</cp:lastPrinted>
  <dcterms:created xsi:type="dcterms:W3CDTF">1999-01-28T15:20:23Z</dcterms:created>
  <dcterms:modified xsi:type="dcterms:W3CDTF">2025-03-25T14:59:05Z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0x010100AB814711FBA06B449F60469B55F8EDC2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MediaServiceImageTags">
    <vt:lpwstr/>
  </property>
</Properties>
</file>