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TUM-PC\Thesis-Ilsu\urbs\Input\"/>
    </mc:Choice>
  </mc:AlternateContent>
  <bookViews>
    <workbookView xWindow="-120" yWindow="-120" windowWidth="20730" windowHeight="11760"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5" i="9" l="1"/>
  <c r="P7" i="9" l="1"/>
  <c r="P6" i="9"/>
  <c r="P5" i="9"/>
  <c r="O7" i="9" l="1"/>
  <c r="O6" i="9"/>
  <c r="O5" i="9"/>
  <c r="N5" i="9" l="1"/>
  <c r="N7" i="9"/>
  <c r="N6" i="9"/>
  <c r="K5" i="9" l="1"/>
  <c r="E10" i="10" l="1"/>
  <c r="E13" i="10"/>
  <c r="I5" i="6"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<sst xmlns="http://schemas.openxmlformats.org/spreadsheetml/2006/main" count="442" uniqueCount="111">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</sst>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3" sqref="B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workbookViewId="0">
      <selection activeCell="H33" sqref="H33"/>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80000</v>
      </c>
      <c r="F5" s="46">
        <f>8/100*60</f>
        <v>4.8</v>
      </c>
      <c r="G5" s="50">
        <v>0.25</v>
      </c>
      <c r="H5" s="28">
        <f>0.6*750000</f>
        <v>450000</v>
      </c>
      <c r="I5" s="28">
        <f>0.6*10000</f>
        <v>6000</v>
      </c>
      <c r="J5" s="30">
        <f>0.6*2.7</f>
        <v>1.62</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60000</v>
      </c>
      <c r="F7" s="46">
        <f>1.5/100*60</f>
        <v>0.89999999999999991</v>
      </c>
      <c r="G7" s="50">
        <v>0.65</v>
      </c>
      <c r="H7" s="28">
        <f>0.4*1500000</f>
        <v>600000</v>
      </c>
      <c r="I7" s="28">
        <f>0.4*45000</f>
        <v>18000</v>
      </c>
      <c r="J7" s="30">
        <f>0.4*1.5</f>
        <v>0.60000000000000009</v>
      </c>
      <c r="K7" s="59">
        <v>7.0000000000000007E-2</v>
      </c>
      <c r="L7" s="31">
        <v>40</v>
      </c>
      <c r="M7" s="60" t="e">
        <v>#N/A</v>
      </c>
    </row>
    <row r="8" spans="1:13">
      <c r="A8" s="4" t="s">
        <v>46</v>
      </c>
      <c r="B8" s="4" t="s">
        <v>68</v>
      </c>
      <c r="C8" s="28">
        <v>0</v>
      </c>
      <c r="D8" s="28">
        <v>0</v>
      </c>
      <c r="E8" s="28">
        <v>5000</v>
      </c>
      <c r="F8" s="46">
        <f>2/100*60</f>
        <v>1.2</v>
      </c>
      <c r="G8" s="50">
        <v>0</v>
      </c>
      <c r="H8" s="28">
        <f>0.35*2500000</f>
        <v>875000</v>
      </c>
      <c r="I8" s="28">
        <f>0.35*80000</f>
        <v>28000</v>
      </c>
      <c r="J8" s="30">
        <f>0.35*4</f>
        <v>1.4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100000</v>
      </c>
      <c r="F12" s="46">
        <f>1/100*60</f>
        <v>0.6</v>
      </c>
      <c r="G12" s="50">
        <v>0.5</v>
      </c>
      <c r="H12" s="28">
        <f>0.4*1500000</f>
        <v>600000</v>
      </c>
      <c r="I12" s="28">
        <f>0.4*45000</f>
        <v>18000</v>
      </c>
      <c r="J12" s="30">
        <f>0.4*1.5</f>
        <v>0.60000000000000009</v>
      </c>
      <c r="K12" s="59">
        <v>7.0000000000000007E-2</v>
      </c>
      <c r="L12" s="31">
        <v>40</v>
      </c>
      <c r="M12" s="60" t="e">
        <v>#N/A</v>
      </c>
    </row>
    <row r="13" spans="1:13">
      <c r="A13" s="4" t="s">
        <v>44</v>
      </c>
      <c r="B13" s="4" t="s">
        <v>72</v>
      </c>
      <c r="C13" s="28">
        <v>0</v>
      </c>
      <c r="D13" s="28">
        <v>0</v>
      </c>
      <c r="E13" s="28">
        <v>100000</v>
      </c>
      <c r="F13" s="46">
        <f>8/100*60</f>
        <v>4.8</v>
      </c>
      <c r="G13" s="50">
        <v>0.25</v>
      </c>
      <c r="H13" s="28">
        <f>0.6*750000</f>
        <v>450000</v>
      </c>
      <c r="I13" s="28">
        <f>0.6*10000</f>
        <v>6000</v>
      </c>
      <c r="J13" s="30">
        <f>0.6*2.7</f>
        <v>1.62</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2000</v>
      </c>
      <c r="F15" s="46">
        <f>2/100*60</f>
        <v>1.2</v>
      </c>
      <c r="G15" s="50">
        <v>0</v>
      </c>
      <c r="H15" s="28">
        <f>0.35*2500000</f>
        <v>875000</v>
      </c>
      <c r="I15" s="28">
        <f>0.35*80000</f>
        <v>28000</v>
      </c>
      <c r="J15" s="30">
        <f>0.35*4</f>
        <v>1.4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100000</v>
      </c>
      <c r="F21" s="46">
        <f>1/100*60</f>
        <v>0.6</v>
      </c>
      <c r="G21" s="50">
        <v>0.5</v>
      </c>
      <c r="H21" s="28">
        <f>0.4*1500000</f>
        <v>600000</v>
      </c>
      <c r="I21" s="28">
        <f>0.4*45000</f>
        <v>18000</v>
      </c>
      <c r="J21" s="30">
        <f>0.4*1.5</f>
        <v>0.60000000000000009</v>
      </c>
      <c r="K21" s="59">
        <v>7.0000000000000007E-2</v>
      </c>
      <c r="L21" s="31">
        <v>40</v>
      </c>
      <c r="M21" s="60" t="e">
        <v>#N/A</v>
      </c>
    </row>
    <row r="22" spans="1:13">
      <c r="A22" s="4" t="s">
        <v>45</v>
      </c>
      <c r="B22" s="4" t="s">
        <v>72</v>
      </c>
      <c r="C22" s="28">
        <v>0</v>
      </c>
      <c r="D22" s="28">
        <v>0</v>
      </c>
      <c r="E22" s="28">
        <v>100000</v>
      </c>
      <c r="F22" s="46">
        <f>8/100*60</f>
        <v>4.8</v>
      </c>
      <c r="G22" s="50">
        <v>0.25</v>
      </c>
      <c r="H22" s="28">
        <f>0.6*750000</f>
        <v>450000</v>
      </c>
      <c r="I22" s="28">
        <f>0.6*10000</f>
        <v>6000</v>
      </c>
      <c r="J22" s="30">
        <f>0.6*2.7</f>
        <v>1.62</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6000</v>
      </c>
      <c r="F24" s="46">
        <f>2/100*60</f>
        <v>1.2</v>
      </c>
      <c r="G24" s="50">
        <v>0</v>
      </c>
      <c r="H24" s="28">
        <f>0.35*2500000</f>
        <v>875000</v>
      </c>
      <c r="I24" s="28">
        <f>0.35*80000</f>
        <v>28000</v>
      </c>
      <c r="J24" s="30">
        <f>0.35*4</f>
        <v>1.4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topLeftCell="B1" workbookViewId="0">
      <selection activeCell="E10" sqref="E10"/>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v>
      </c>
      <c r="E8" s="29">
        <v>1.2</v>
      </c>
    </row>
    <row r="9" spans="1:5">
      <c r="A9" s="4" t="s">
        <v>72</v>
      </c>
      <c r="B9" s="4" t="s">
        <v>40</v>
      </c>
      <c r="C9" s="4" t="s">
        <v>64</v>
      </c>
      <c r="D9" s="29">
        <v>0.6</v>
      </c>
      <c r="E9" s="29" t="e">
        <f>NA()</f>
        <v>#N/A</v>
      </c>
    </row>
    <row r="10" spans="1:5">
      <c r="A10" s="4" t="s">
        <v>72</v>
      </c>
      <c r="B10" s="4" t="s">
        <v>28</v>
      </c>
      <c r="C10" s="4" t="s">
        <v>64</v>
      </c>
      <c r="D10" s="29">
        <v>0.2</v>
      </c>
      <c r="E10" s="29">
        <f>D10*E8</f>
        <v>0.24</v>
      </c>
    </row>
    <row r="11" spans="1:5">
      <c r="A11" s="4" t="s">
        <v>71</v>
      </c>
      <c r="B11" s="4" t="s">
        <v>41</v>
      </c>
      <c r="C11" s="4" t="s">
        <v>63</v>
      </c>
      <c r="D11" s="29">
        <v>1</v>
      </c>
      <c r="E11" s="29">
        <v>1.4</v>
      </c>
    </row>
    <row r="12" spans="1:5">
      <c r="A12" s="4" t="s">
        <v>71</v>
      </c>
      <c r="B12" s="4" t="s">
        <v>40</v>
      </c>
      <c r="C12" s="4" t="s">
        <v>64</v>
      </c>
      <c r="D12" s="29">
        <v>0.4</v>
      </c>
      <c r="E12" s="29" t="e">
        <f>NA()</f>
        <v>#N/A</v>
      </c>
    </row>
    <row r="13" spans="1:5">
      <c r="A13" s="4" t="s">
        <v>71</v>
      </c>
      <c r="B13" s="4" t="s">
        <v>28</v>
      </c>
      <c r="C13" s="4" t="s">
        <v>64</v>
      </c>
      <c r="D13" s="29">
        <v>0.3</v>
      </c>
      <c r="E13" s="29">
        <f>D13*E11</f>
        <v>0.42</v>
      </c>
    </row>
    <row r="14" spans="1:5">
      <c r="A14" s="4" t="s">
        <v>73</v>
      </c>
      <c r="B14" s="4" t="s">
        <v>42</v>
      </c>
      <c r="C14" s="4" t="s">
        <v>63</v>
      </c>
      <c r="D14" s="29">
        <v>1</v>
      </c>
      <c r="E14" s="29">
        <v>2</v>
      </c>
    </row>
    <row r="15" spans="1:5">
      <c r="A15" s="4" t="s">
        <v>73</v>
      </c>
      <c r="B15" s="4" t="s">
        <v>40</v>
      </c>
      <c r="C15" s="4" t="s">
        <v>64</v>
      </c>
      <c r="D15" s="29">
        <v>0.4</v>
      </c>
      <c r="E15" s="29" t="e">
        <f>NA()</f>
        <v>#N/A</v>
      </c>
    </row>
    <row r="16" spans="1:5">
      <c r="A16" s="4" t="s">
        <v>73</v>
      </c>
      <c r="B16" s="4" t="s">
        <v>28</v>
      </c>
      <c r="C16" s="4" t="s">
        <v>64</v>
      </c>
      <c r="D16" s="29">
        <v>0.4</v>
      </c>
      <c r="E16" s="29">
        <v>0.8</v>
      </c>
    </row>
    <row r="17" spans="1:5">
      <c r="A17" s="4" t="s">
        <v>68</v>
      </c>
      <c r="B17" s="4" t="s">
        <v>39</v>
      </c>
      <c r="C17" s="4" t="s">
        <v>63</v>
      </c>
      <c r="D17" s="29">
        <v>1</v>
      </c>
      <c r="E17" s="29" t="e">
        <f>NA()</f>
        <v>#N/A</v>
      </c>
    </row>
    <row r="18" spans="1:5">
      <c r="A18" s="4" t="s">
        <v>68</v>
      </c>
      <c r="B18" s="4" t="s">
        <v>40</v>
      </c>
      <c r="C18" s="4" t="s">
        <v>64</v>
      </c>
      <c r="D18" s="29">
        <v>0.35</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P7"/>
  <sheetViews>
    <sheetView topLeftCell="K1" workbookViewId="0">
      <selection activeCell="Q20" sqref="Q20"/>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 t="shared" ref="C5:M5" si="0">C2</f>
        <v>hvac</v>
      </c>
      <c r="D5" s="34" t="str">
        <f t="shared" si="0"/>
        <v>Elec</v>
      </c>
      <c r="E5" s="35">
        <f>E2</f>
        <v>0.9</v>
      </c>
      <c r="F5" s="36">
        <f t="shared" si="0"/>
        <v>1650000</v>
      </c>
      <c r="G5" s="36">
        <f t="shared" si="0"/>
        <v>16500</v>
      </c>
      <c r="H5" s="37">
        <f t="shared" si="0"/>
        <v>0</v>
      </c>
      <c r="I5" s="36">
        <f t="shared" si="0"/>
        <v>0</v>
      </c>
      <c r="J5" s="36">
        <f t="shared" si="0"/>
        <v>0</v>
      </c>
      <c r="K5" s="36" t="str">
        <f>K2</f>
        <v>inf</v>
      </c>
      <c r="L5" s="64">
        <v>7.0000000000000007E-2</v>
      </c>
      <c r="M5" s="37">
        <f t="shared" si="0"/>
        <v>40</v>
      </c>
      <c r="N5" s="37">
        <f t="shared" ref="N5:P7" si="1">N2</f>
        <v>0</v>
      </c>
      <c r="O5" s="37">
        <f t="shared" si="1"/>
        <v>0</v>
      </c>
      <c r="P5" s="37">
        <f t="shared" si="1"/>
        <v>0</v>
      </c>
    </row>
    <row r="6" spans="1:16">
      <c r="A6" s="34" t="str">
        <f t="shared" ref="A6:A7" si="2">B3</f>
        <v>Mid</v>
      </c>
      <c r="B6" s="34" t="str">
        <f t="shared" ref="B6:B7" si="3">A3</f>
        <v>South</v>
      </c>
      <c r="C6" s="34" t="str">
        <f t="shared" ref="C6:M7" si="4">C3</f>
        <v>hvac</v>
      </c>
      <c r="D6" s="34" t="str">
        <f t="shared" si="4"/>
        <v>Elec</v>
      </c>
      <c r="E6" s="35">
        <f t="shared" si="4"/>
        <v>0.9</v>
      </c>
      <c r="F6" s="36">
        <f t="shared" si="4"/>
        <v>1650000</v>
      </c>
      <c r="G6" s="36">
        <f t="shared" si="4"/>
        <v>16500</v>
      </c>
      <c r="H6" s="37">
        <f t="shared" si="4"/>
        <v>0</v>
      </c>
      <c r="I6" s="36">
        <f t="shared" si="4"/>
        <v>0</v>
      </c>
      <c r="J6" s="36">
        <f t="shared" si="4"/>
        <v>0</v>
      </c>
      <c r="K6" s="36" t="str">
        <f t="shared" si="4"/>
        <v>inf</v>
      </c>
      <c r="L6" s="64">
        <v>7.0000000000000007E-2</v>
      </c>
      <c r="M6" s="37">
        <f t="shared" si="4"/>
        <v>40</v>
      </c>
      <c r="N6" s="37">
        <f t="shared" si="1"/>
        <v>0</v>
      </c>
      <c r="O6" s="37">
        <f t="shared" si="1"/>
        <v>0</v>
      </c>
      <c r="P6" s="37">
        <f t="shared" si="1"/>
        <v>0</v>
      </c>
    </row>
    <row r="7" spans="1:16">
      <c r="A7" s="34" t="str">
        <f t="shared" si="2"/>
        <v>North</v>
      </c>
      <c r="B7" s="34" t="str">
        <f t="shared" si="3"/>
        <v>South</v>
      </c>
      <c r="C7" s="34" t="str">
        <f t="shared" si="4"/>
        <v>hvac</v>
      </c>
      <c r="D7" s="34" t="str">
        <f t="shared" si="4"/>
        <v>Elec</v>
      </c>
      <c r="E7" s="35">
        <f t="shared" si="4"/>
        <v>0.85</v>
      </c>
      <c r="F7" s="36">
        <f t="shared" si="4"/>
        <v>3000000</v>
      </c>
      <c r="G7" s="36">
        <f t="shared" si="4"/>
        <v>30000</v>
      </c>
      <c r="H7" s="37">
        <f t="shared" si="4"/>
        <v>0</v>
      </c>
      <c r="I7" s="36">
        <f t="shared" si="4"/>
        <v>0</v>
      </c>
      <c r="J7" s="36">
        <f t="shared" si="4"/>
        <v>0</v>
      </c>
      <c r="K7" s="36" t="str">
        <f t="shared" si="4"/>
        <v>inf</v>
      </c>
      <c r="L7" s="64">
        <v>7.0000000000000007E-2</v>
      </c>
      <c r="M7" s="37">
        <f t="shared" si="4"/>
        <v>40</v>
      </c>
      <c r="N7" s="37">
        <f t="shared" si="1"/>
        <v>0</v>
      </c>
      <c r="O7" s="37">
        <f t="shared" si="1"/>
        <v>0</v>
      </c>
      <c r="P7" s="37">
        <f t="shared" si="1"/>
        <v>0</v>
      </c>
    </row>
  </sheetData>
  <autoFilter ref="A1:M4"/>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Reactance X (Ω)" prompt="Reactance of transmission line. Used to calculate Voltage Angle of site" sqref="N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Base Voltage (kV)" prompt="Base voltage of transmission line is required for Per Unit System conversion of Voltage Angle" sqref="P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opLeftCell="Q1"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I22" sqref="I2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Kazkayasi, Ilsu</cp:lastModifiedBy>
  <dcterms:created xsi:type="dcterms:W3CDTF">2012-03-26T10:59:45Z</dcterms:created>
  <dcterms:modified xsi:type="dcterms:W3CDTF">2020-02-11T13:25:04Z</dcterms:modified>
</cp:coreProperties>
</file>