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heirsholdingsng.sharepoint.com/sites/TheTonyElumeluFoundation/Shared Documents/TEF OPERATIONS FOLDER/2023 Operations Folder/2023 TEF FLAGSHIP FOLDER/Business Plan Template Folder/"/>
    </mc:Choice>
  </mc:AlternateContent>
  <xr:revisionPtr revIDLastSave="4" documentId="8_{B9ACE01B-FB40-4E22-A0D4-B9EAF19D5442}" xr6:coauthVersionLast="47" xr6:coauthVersionMax="47" xr10:uidLastSave="{FE754385-01CF-4F33-B2B4-1F4152FCE6EE}"/>
  <bookViews>
    <workbookView xWindow="-110" yWindow="-110" windowWidth="19420" windowHeight="10300" xr2:uid="{00000000-000D-0000-FFFF-FFFF00000000}"/>
  </bookViews>
  <sheets>
    <sheet name="INSTRUCTION" sheetId="1" r:id="rId1"/>
    <sheet name="ASSUMPTIONS" sheetId="4" r:id="rId2"/>
    <sheet name="INCOME STATEMENT" sheetId="7" r:id="rId3"/>
    <sheet name="BALANCE SHEET" sheetId="8" r:id="rId4"/>
    <sheet name="CASH FLOW " sheetId="10" r:id="rId5"/>
    <sheet name="SUMMARY" sheetId="9" r:id="rId6"/>
    <sheet name="GLOSSARY" sheetId="14" r:id="rId7"/>
    <sheet name="Sheet3" sheetId="13" state="hidden" r:id="rId8"/>
  </sheets>
  <definedNames>
    <definedName name="BasePrice1">ASSUMPTIONS!$F$172</definedName>
    <definedName name="BasePrice2">ASSUMPTIONS!$F$195</definedName>
    <definedName name="BasePrice3">ASSUMPTIONS!$F$218</definedName>
    <definedName name="BaseVolume1">ASSUMPTIONS!$F$171</definedName>
    <definedName name="BaseVolume2">ASSUMPTIONS!$F$194</definedName>
    <definedName name="BaseVolume3">ASSUMPTIONS!$F$217</definedName>
    <definedName name="CompanyTax">ASSUMPTIONS!$F$20</definedName>
    <definedName name="CountryList">Sheet3!$D$7:$D$60</definedName>
    <definedName name="CurrToggle">ASSUMPTIONS!$E$13</definedName>
    <definedName name="DaysPayable">ASSUMPTIONS!$F$245</definedName>
    <definedName name="DaysReceivable">ASSUMPTIONS!$F$244</definedName>
    <definedName name="DaysYear">365</definedName>
    <definedName name="Dep_Building">ASSUMPTIONS!$F$24</definedName>
    <definedName name="Dep_Equipment">ASSUMPTIONS!$F$26</definedName>
    <definedName name="Dep_Furniture">ASSUMPTIONS!$F$25</definedName>
    <definedName name="Dep_Installation">ASSUMPTIONS!$F$28</definedName>
    <definedName name="Dep_Vehicle">ASSUMPTIONS!$F$27</definedName>
    <definedName name="Inflation">ASSUMPTIONS!$F$22</definedName>
    <definedName name="InventoryTurnover">ASSUMPTIONS!$F$246</definedName>
    <definedName name="LendingRate">ASSUMPTIONS!$F$21</definedName>
    <definedName name="MonthsYear">12</definedName>
    <definedName name="SalaryBenefits">ASSUMPTIONS!$F$82</definedName>
    <definedName name="StartupCost">ASSUMPTIONS!$G$73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7" i="4" l="1"/>
  <c r="H237" i="4" s="1"/>
  <c r="I237" i="4" s="1"/>
  <c r="J237" i="4" s="1"/>
  <c r="K237" i="4" s="1"/>
  <c r="L237" i="4" s="1"/>
  <c r="M237" i="4" s="1"/>
  <c r="N237" i="4" s="1"/>
  <c r="O237" i="4" s="1"/>
  <c r="P237" i="4" s="1"/>
  <c r="F237" i="4"/>
  <c r="J201" i="4"/>
  <c r="J224" i="4"/>
  <c r="I224" i="4"/>
  <c r="H224" i="4"/>
  <c r="G224" i="4"/>
  <c r="P224" i="4"/>
  <c r="O224" i="4"/>
  <c r="N224" i="4"/>
  <c r="M224" i="4"/>
  <c r="L224" i="4"/>
  <c r="K224" i="4"/>
  <c r="F224" i="4"/>
  <c r="E224" i="4"/>
  <c r="F236" i="4" s="1"/>
  <c r="G236" i="4" s="1"/>
  <c r="F214" i="4"/>
  <c r="G214" i="4" s="1"/>
  <c r="H214" i="4" s="1"/>
  <c r="I214" i="4" s="1"/>
  <c r="J214" i="4" s="1"/>
  <c r="K214" i="4" s="1"/>
  <c r="L214" i="4" s="1"/>
  <c r="M214" i="4" s="1"/>
  <c r="N214" i="4" s="1"/>
  <c r="O214" i="4" s="1"/>
  <c r="P214" i="4" s="1"/>
  <c r="F201" i="4"/>
  <c r="G201" i="4"/>
  <c r="H201" i="4"/>
  <c r="I201" i="4"/>
  <c r="K201" i="4"/>
  <c r="L201" i="4"/>
  <c r="M201" i="4"/>
  <c r="N201" i="4"/>
  <c r="O201" i="4"/>
  <c r="P201" i="4"/>
  <c r="E201" i="4"/>
  <c r="D193" i="4"/>
  <c r="D40" i="4"/>
  <c r="E10" i="7" s="1"/>
  <c r="D37" i="4"/>
  <c r="E9" i="7" s="1"/>
  <c r="D34" i="4"/>
  <c r="D170" i="4" s="1"/>
  <c r="G10" i="7" l="1"/>
  <c r="H236" i="4"/>
  <c r="D216" i="4"/>
  <c r="F213" i="4"/>
  <c r="G213" i="4" s="1"/>
  <c r="E8" i="7"/>
  <c r="G22" i="4"/>
  <c r="G21" i="4"/>
  <c r="G20" i="4"/>
  <c r="H213" i="4" l="1"/>
  <c r="G9" i="7"/>
  <c r="I236" i="4"/>
  <c r="H10" i="7"/>
  <c r="F260" i="4"/>
  <c r="G260" i="4" s="1"/>
  <c r="I213" i="4" l="1"/>
  <c r="H9" i="7"/>
  <c r="J236" i="4"/>
  <c r="I10" i="7"/>
  <c r="G131" i="7"/>
  <c r="H115" i="7"/>
  <c r="I115" i="7"/>
  <c r="J115" i="7"/>
  <c r="K115" i="7"/>
  <c r="L115" i="7"/>
  <c r="M115" i="7"/>
  <c r="N115" i="7"/>
  <c r="O115" i="7"/>
  <c r="P115" i="7"/>
  <c r="G115" i="7"/>
  <c r="G99" i="10"/>
  <c r="H99" i="10"/>
  <c r="I99" i="10"/>
  <c r="J99" i="10"/>
  <c r="K99" i="10"/>
  <c r="L99" i="10"/>
  <c r="M99" i="10"/>
  <c r="N99" i="10"/>
  <c r="O99" i="10"/>
  <c r="P99" i="10"/>
  <c r="K236" i="4" l="1"/>
  <c r="J10" i="7"/>
  <c r="J213" i="4"/>
  <c r="I9" i="7"/>
  <c r="P61" i="4"/>
  <c r="O61" i="4"/>
  <c r="N61" i="4"/>
  <c r="M61" i="4"/>
  <c r="L61" i="4"/>
  <c r="K61" i="4"/>
  <c r="J61" i="4"/>
  <c r="I61" i="4"/>
  <c r="H61" i="4"/>
  <c r="K213" i="4" l="1"/>
  <c r="J9" i="7"/>
  <c r="L236" i="4"/>
  <c r="K10" i="7"/>
  <c r="G360" i="4"/>
  <c r="G62" i="4" s="1"/>
  <c r="G361" i="4"/>
  <c r="G63" i="4" s="1"/>
  <c r="G362" i="4"/>
  <c r="G64" i="4" s="1"/>
  <c r="G363" i="4"/>
  <c r="G65" i="4" s="1"/>
  <c r="G364" i="4"/>
  <c r="G66" i="4" s="1"/>
  <c r="G359" i="4"/>
  <c r="G61" i="4" s="1"/>
  <c r="H21" i="10"/>
  <c r="I21" i="10"/>
  <c r="J21" i="10"/>
  <c r="K21" i="10"/>
  <c r="L21" i="10"/>
  <c r="M21" i="10"/>
  <c r="N21" i="10"/>
  <c r="O21" i="10"/>
  <c r="P21" i="10"/>
  <c r="H324" i="4"/>
  <c r="I324" i="4"/>
  <c r="J324" i="4"/>
  <c r="K324" i="4"/>
  <c r="L324" i="4"/>
  <c r="M324" i="4"/>
  <c r="N324" i="4"/>
  <c r="O324" i="4"/>
  <c r="P324" i="4"/>
  <c r="G324" i="4"/>
  <c r="G327" i="4" s="1"/>
  <c r="H316" i="4"/>
  <c r="I316" i="4"/>
  <c r="J316" i="4"/>
  <c r="K316" i="4"/>
  <c r="L316" i="4"/>
  <c r="M316" i="4"/>
  <c r="N316" i="4"/>
  <c r="O316" i="4"/>
  <c r="P316" i="4"/>
  <c r="G316" i="4"/>
  <c r="G319" i="4" s="1"/>
  <c r="F296" i="4"/>
  <c r="H325" i="4" s="1"/>
  <c r="F290" i="4"/>
  <c r="F284" i="4"/>
  <c r="H308" i="4"/>
  <c r="I308" i="4"/>
  <c r="J308" i="4"/>
  <c r="K308" i="4"/>
  <c r="L308" i="4"/>
  <c r="M308" i="4"/>
  <c r="N308" i="4"/>
  <c r="O308" i="4"/>
  <c r="P308" i="4"/>
  <c r="G293" i="4"/>
  <c r="G287" i="4"/>
  <c r="L8" i="13"/>
  <c r="L9" i="13"/>
  <c r="L10" i="13"/>
  <c r="L11" i="13"/>
  <c r="L7" i="13"/>
  <c r="I8" i="13"/>
  <c r="I9" i="13"/>
  <c r="I10" i="13"/>
  <c r="I11" i="13"/>
  <c r="I7" i="13"/>
  <c r="H361" i="4"/>
  <c r="H63" i="4" s="1"/>
  <c r="I361" i="4"/>
  <c r="I63" i="4" s="1"/>
  <c r="J361" i="4"/>
  <c r="J63" i="4" s="1"/>
  <c r="K361" i="4"/>
  <c r="K63" i="4" s="1"/>
  <c r="L361" i="4"/>
  <c r="L63" i="4" s="1"/>
  <c r="M361" i="4"/>
  <c r="M63" i="4" s="1"/>
  <c r="N361" i="4"/>
  <c r="N63" i="4" s="1"/>
  <c r="O361" i="4"/>
  <c r="O63" i="4" s="1"/>
  <c r="P361" i="4"/>
  <c r="P63" i="4" s="1"/>
  <c r="H362" i="4"/>
  <c r="H64" i="4" s="1"/>
  <c r="I362" i="4"/>
  <c r="I64" i="4" s="1"/>
  <c r="J362" i="4"/>
  <c r="J64" i="4" s="1"/>
  <c r="K362" i="4"/>
  <c r="K64" i="4" s="1"/>
  <c r="L362" i="4"/>
  <c r="L64" i="4" s="1"/>
  <c r="M362" i="4"/>
  <c r="M64" i="4" s="1"/>
  <c r="N362" i="4"/>
  <c r="N64" i="4" s="1"/>
  <c r="O362" i="4"/>
  <c r="O64" i="4" s="1"/>
  <c r="P362" i="4"/>
  <c r="P64" i="4" s="1"/>
  <c r="H363" i="4"/>
  <c r="H65" i="4" s="1"/>
  <c r="I363" i="4"/>
  <c r="I65" i="4" s="1"/>
  <c r="J363" i="4"/>
  <c r="J65" i="4" s="1"/>
  <c r="K363" i="4"/>
  <c r="K65" i="4" s="1"/>
  <c r="L363" i="4"/>
  <c r="L65" i="4" s="1"/>
  <c r="M363" i="4"/>
  <c r="M65" i="4" s="1"/>
  <c r="N363" i="4"/>
  <c r="N65" i="4" s="1"/>
  <c r="O363" i="4"/>
  <c r="O65" i="4" s="1"/>
  <c r="P363" i="4"/>
  <c r="P65" i="4" s="1"/>
  <c r="H364" i="4"/>
  <c r="H66" i="4" s="1"/>
  <c r="I364" i="4"/>
  <c r="I66" i="4" s="1"/>
  <c r="J364" i="4"/>
  <c r="J66" i="4" s="1"/>
  <c r="K364" i="4"/>
  <c r="K66" i="4" s="1"/>
  <c r="L364" i="4"/>
  <c r="L66" i="4" s="1"/>
  <c r="M364" i="4"/>
  <c r="M66" i="4" s="1"/>
  <c r="N364" i="4"/>
  <c r="N66" i="4" s="1"/>
  <c r="O364" i="4"/>
  <c r="O66" i="4" s="1"/>
  <c r="P364" i="4"/>
  <c r="P66" i="4" s="1"/>
  <c r="H360" i="4"/>
  <c r="H62" i="4" s="1"/>
  <c r="I360" i="4"/>
  <c r="I62" i="4" s="1"/>
  <c r="J360" i="4"/>
  <c r="J62" i="4" s="1"/>
  <c r="K360" i="4"/>
  <c r="K62" i="4" s="1"/>
  <c r="L360" i="4"/>
  <c r="L62" i="4" s="1"/>
  <c r="M360" i="4"/>
  <c r="M62" i="4" s="1"/>
  <c r="N360" i="4"/>
  <c r="N62" i="4" s="1"/>
  <c r="O360" i="4"/>
  <c r="O62" i="4" s="1"/>
  <c r="P360" i="4"/>
  <c r="P62" i="4" s="1"/>
  <c r="G382" i="4"/>
  <c r="G392" i="4"/>
  <c r="H376" i="4" s="1"/>
  <c r="H392" i="4" s="1"/>
  <c r="I376" i="4" s="1"/>
  <c r="I392" i="4" s="1"/>
  <c r="J376" i="4" s="1"/>
  <c r="J392" i="4" s="1"/>
  <c r="K376" i="4" s="1"/>
  <c r="K392" i="4" s="1"/>
  <c r="L376" i="4" s="1"/>
  <c r="L392" i="4" s="1"/>
  <c r="M376" i="4" s="1"/>
  <c r="M392" i="4" s="1"/>
  <c r="N376" i="4" s="1"/>
  <c r="N392" i="4" s="1"/>
  <c r="O376" i="4" s="1"/>
  <c r="O392" i="4" s="1"/>
  <c r="P376" i="4" s="1"/>
  <c r="P392" i="4" s="1"/>
  <c r="M236" i="4" l="1"/>
  <c r="L10" i="7"/>
  <c r="L213" i="4"/>
  <c r="K9" i="7"/>
  <c r="I317" i="4"/>
  <c r="G317" i="4"/>
  <c r="P331" i="4"/>
  <c r="P22" i="10" s="1"/>
  <c r="L331" i="4"/>
  <c r="L22" i="10" s="1"/>
  <c r="H331" i="4"/>
  <c r="H22" i="10" s="1"/>
  <c r="K73" i="4"/>
  <c r="O73" i="4"/>
  <c r="N73" i="4"/>
  <c r="M73" i="4"/>
  <c r="I73" i="4"/>
  <c r="J73" i="4"/>
  <c r="P73" i="4"/>
  <c r="L73" i="4"/>
  <c r="H73" i="4"/>
  <c r="N331" i="4"/>
  <c r="N22" i="10" s="1"/>
  <c r="J331" i="4"/>
  <c r="J22" i="10" s="1"/>
  <c r="O331" i="4"/>
  <c r="O22" i="10" s="1"/>
  <c r="K331" i="4"/>
  <c r="K22" i="10" s="1"/>
  <c r="M331" i="4"/>
  <c r="M22" i="10" s="1"/>
  <c r="I331" i="4"/>
  <c r="I22" i="10" s="1"/>
  <c r="N317" i="4"/>
  <c r="H317" i="4"/>
  <c r="K325" i="4"/>
  <c r="L317" i="4"/>
  <c r="P317" i="4"/>
  <c r="K317" i="4"/>
  <c r="O317" i="4"/>
  <c r="J317" i="4"/>
  <c r="O325" i="4"/>
  <c r="N325" i="4"/>
  <c r="J325" i="4"/>
  <c r="G318" i="4"/>
  <c r="M317" i="4"/>
  <c r="G325" i="4"/>
  <c r="G328" i="4" s="1"/>
  <c r="M325" i="4"/>
  <c r="I325" i="4"/>
  <c r="P325" i="4"/>
  <c r="L325" i="4"/>
  <c r="P309" i="4"/>
  <c r="O309" i="4"/>
  <c r="N309" i="4"/>
  <c r="J365" i="4"/>
  <c r="P365" i="4"/>
  <c r="L365" i="4"/>
  <c r="H365" i="4"/>
  <c r="N365" i="4"/>
  <c r="M365" i="4"/>
  <c r="I365" i="4"/>
  <c r="O365" i="4"/>
  <c r="K365" i="4"/>
  <c r="G365" i="4"/>
  <c r="M213" i="4" l="1"/>
  <c r="L9" i="7"/>
  <c r="N236" i="4"/>
  <c r="M10" i="7"/>
  <c r="N332" i="4"/>
  <c r="N23" i="10" s="1"/>
  <c r="O332" i="4"/>
  <c r="O23" i="10" s="1"/>
  <c r="P332" i="4"/>
  <c r="P23" i="10" s="1"/>
  <c r="G320" i="4"/>
  <c r="G17" i="10"/>
  <c r="G18" i="10" s="1"/>
  <c r="N17" i="10"/>
  <c r="N18" i="10" s="1"/>
  <c r="J17" i="10"/>
  <c r="J18" i="10" s="1"/>
  <c r="I17" i="10"/>
  <c r="I18" i="10" s="1"/>
  <c r="L17" i="10"/>
  <c r="L18" i="10" s="1"/>
  <c r="M17" i="10"/>
  <c r="M18" i="10" s="1"/>
  <c r="P17" i="10"/>
  <c r="P18" i="10" s="1"/>
  <c r="K17" i="10"/>
  <c r="K18" i="10" s="1"/>
  <c r="O17" i="10"/>
  <c r="O18" i="10" s="1"/>
  <c r="H17" i="10"/>
  <c r="H18" i="10" s="1"/>
  <c r="G326" i="4"/>
  <c r="H323" i="4" s="1"/>
  <c r="H327" i="4" s="1"/>
  <c r="H315" i="4"/>
  <c r="H318" i="4" s="1"/>
  <c r="I315" i="4" s="1"/>
  <c r="I318" i="4" s="1"/>
  <c r="J315" i="4" s="1"/>
  <c r="J318" i="4" s="1"/>
  <c r="K315" i="4" s="1"/>
  <c r="K318" i="4" s="1"/>
  <c r="L315" i="4" s="1"/>
  <c r="O236" i="4" l="1"/>
  <c r="N10" i="7"/>
  <c r="N213" i="4"/>
  <c r="M9" i="7"/>
  <c r="H328" i="4"/>
  <c r="H326" i="4"/>
  <c r="I323" i="4" s="1"/>
  <c r="I326" i="4" s="1"/>
  <c r="J323" i="4" s="1"/>
  <c r="L318" i="4"/>
  <c r="M315" i="4" s="1"/>
  <c r="M318" i="4" s="1"/>
  <c r="N315" i="4" s="1"/>
  <c r="N318" i="4" s="1"/>
  <c r="O315" i="4" s="1"/>
  <c r="O318" i="4" s="1"/>
  <c r="P315" i="4" s="1"/>
  <c r="P318" i="4" s="1"/>
  <c r="H319" i="4"/>
  <c r="H320" i="4" s="1"/>
  <c r="I319" i="4"/>
  <c r="I320" i="4" s="1"/>
  <c r="O213" i="4" l="1"/>
  <c r="N9" i="7"/>
  <c r="P236" i="4"/>
  <c r="P10" i="7" s="1"/>
  <c r="O10" i="7"/>
  <c r="I327" i="4"/>
  <c r="I328" i="4" s="1"/>
  <c r="J326" i="4"/>
  <c r="K323" i="4" s="1"/>
  <c r="J327" i="4"/>
  <c r="J319" i="4"/>
  <c r="J320" i="4" s="1"/>
  <c r="P213" i="4" l="1"/>
  <c r="P9" i="7" s="1"/>
  <c r="O9" i="7"/>
  <c r="J328" i="4"/>
  <c r="K319" i="4"/>
  <c r="K320" i="4" s="1"/>
  <c r="K327" i="4"/>
  <c r="K326" i="4"/>
  <c r="L323" i="4" s="1"/>
  <c r="K328" i="4" l="1"/>
  <c r="L326" i="4"/>
  <c r="M323" i="4" s="1"/>
  <c r="L327" i="4"/>
  <c r="L319" i="4"/>
  <c r="L320" i="4" s="1"/>
  <c r="L328" i="4" l="1"/>
  <c r="M319" i="4"/>
  <c r="M320" i="4" s="1"/>
  <c r="M327" i="4"/>
  <c r="M326" i="4"/>
  <c r="N323" i="4" s="1"/>
  <c r="M328" i="4" l="1"/>
  <c r="N326" i="4"/>
  <c r="O323" i="4" s="1"/>
  <c r="N327" i="4"/>
  <c r="N319" i="4"/>
  <c r="N320" i="4" s="1"/>
  <c r="N328" i="4" l="1"/>
  <c r="O319" i="4"/>
  <c r="O320" i="4" s="1"/>
  <c r="O327" i="4"/>
  <c r="O326" i="4"/>
  <c r="P323" i="4" s="1"/>
  <c r="O328" i="4" l="1"/>
  <c r="P326" i="4"/>
  <c r="P327" i="4"/>
  <c r="P319" i="4"/>
  <c r="P320" i="4" s="1"/>
  <c r="P328" i="4" l="1"/>
  <c r="G368" i="4" l="1"/>
  <c r="H352" i="4" s="1"/>
  <c r="G372" i="4"/>
  <c r="G371" i="4"/>
  <c r="G370" i="4"/>
  <c r="G369" i="4"/>
  <c r="G367" i="4"/>
  <c r="H351" i="4" s="1"/>
  <c r="G387" i="4" l="1"/>
  <c r="G395" i="4" s="1"/>
  <c r="H379" i="4" s="1"/>
  <c r="H354" i="4"/>
  <c r="H370" i="4" s="1"/>
  <c r="G388" i="4"/>
  <c r="H355" i="4"/>
  <c r="H371" i="4" s="1"/>
  <c r="G400" i="4"/>
  <c r="G373" i="4"/>
  <c r="G386" i="4"/>
  <c r="G394" i="4" s="1"/>
  <c r="H378" i="4" s="1"/>
  <c r="H353" i="4"/>
  <c r="H369" i="4" s="1"/>
  <c r="G357" i="4"/>
  <c r="G389" i="4"/>
  <c r="G397" i="4" s="1"/>
  <c r="H381" i="4" s="1"/>
  <c r="G385" i="4"/>
  <c r="G393" i="4" s="1"/>
  <c r="H377" i="4" s="1"/>
  <c r="H356" i="4"/>
  <c r="H372" i="4" s="1"/>
  <c r="H368" i="4"/>
  <c r="G396" i="4" l="1"/>
  <c r="G404" i="4" s="1"/>
  <c r="G390" i="4"/>
  <c r="G401" i="4"/>
  <c r="H386" i="4"/>
  <c r="H394" i="4" s="1"/>
  <c r="I378" i="4" s="1"/>
  <c r="I353" i="4"/>
  <c r="I369" i="4" s="1"/>
  <c r="H387" i="4"/>
  <c r="H395" i="4" s="1"/>
  <c r="I379" i="4" s="1"/>
  <c r="I354" i="4"/>
  <c r="I370" i="4" s="1"/>
  <c r="H385" i="4"/>
  <c r="H393" i="4" s="1"/>
  <c r="I352" i="4"/>
  <c r="I368" i="4" s="1"/>
  <c r="H388" i="4"/>
  <c r="I355" i="4"/>
  <c r="I371" i="4" s="1"/>
  <c r="G403" i="4"/>
  <c r="H389" i="4"/>
  <c r="H397" i="4" s="1"/>
  <c r="I356" i="4"/>
  <c r="I372" i="4" s="1"/>
  <c r="G405" i="4"/>
  <c r="G402" i="4"/>
  <c r="H357" i="4"/>
  <c r="H367" i="4"/>
  <c r="G24" i="7" l="1"/>
  <c r="G11" i="10"/>
  <c r="G406" i="4"/>
  <c r="G14" i="8" s="1"/>
  <c r="H390" i="4"/>
  <c r="H380" i="4"/>
  <c r="H382" i="4" s="1"/>
  <c r="G398" i="4"/>
  <c r="I377" i="4"/>
  <c r="H401" i="4"/>
  <c r="I381" i="4"/>
  <c r="H405" i="4"/>
  <c r="J353" i="4"/>
  <c r="J369" i="4" s="1"/>
  <c r="I386" i="4"/>
  <c r="I394" i="4" s="1"/>
  <c r="J378" i="4" s="1"/>
  <c r="J354" i="4"/>
  <c r="J370" i="4" s="1"/>
  <c r="I387" i="4"/>
  <c r="I395" i="4" s="1"/>
  <c r="J379" i="4" s="1"/>
  <c r="J356" i="4"/>
  <c r="J372" i="4" s="1"/>
  <c r="I389" i="4"/>
  <c r="J355" i="4"/>
  <c r="J371" i="4" s="1"/>
  <c r="I388" i="4"/>
  <c r="J352" i="4"/>
  <c r="J368" i="4" s="1"/>
  <c r="I385" i="4"/>
  <c r="H402" i="4"/>
  <c r="H403" i="4"/>
  <c r="H400" i="4"/>
  <c r="H373" i="4"/>
  <c r="I351" i="4"/>
  <c r="H24" i="7" l="1"/>
  <c r="H11" i="10"/>
  <c r="I390" i="4"/>
  <c r="I393" i="4"/>
  <c r="J377" i="4" s="1"/>
  <c r="H396" i="4"/>
  <c r="K356" i="4"/>
  <c r="K372" i="4" s="1"/>
  <c r="J389" i="4"/>
  <c r="K355" i="4"/>
  <c r="K371" i="4" s="1"/>
  <c r="J388" i="4"/>
  <c r="I403" i="4"/>
  <c r="I402" i="4"/>
  <c r="I397" i="4"/>
  <c r="K352" i="4"/>
  <c r="K368" i="4" s="1"/>
  <c r="J385" i="4"/>
  <c r="K354" i="4"/>
  <c r="K370" i="4" s="1"/>
  <c r="J387" i="4"/>
  <c r="J395" i="4" s="1"/>
  <c r="K353" i="4"/>
  <c r="K369" i="4" s="1"/>
  <c r="J386" i="4"/>
  <c r="J394" i="4" s="1"/>
  <c r="I357" i="4"/>
  <c r="I367" i="4"/>
  <c r="I24" i="7" l="1"/>
  <c r="I11" i="10"/>
  <c r="I401" i="4"/>
  <c r="J393" i="4"/>
  <c r="K377" i="4" s="1"/>
  <c r="J390" i="4"/>
  <c r="H398" i="4"/>
  <c r="I380" i="4"/>
  <c r="H404" i="4"/>
  <c r="H406" i="4" s="1"/>
  <c r="H14" i="8" s="1"/>
  <c r="K378" i="4"/>
  <c r="J402" i="4"/>
  <c r="K379" i="4"/>
  <c r="J403" i="4"/>
  <c r="L355" i="4"/>
  <c r="L371" i="4" s="1"/>
  <c r="K388" i="4"/>
  <c r="L352" i="4"/>
  <c r="L368" i="4" s="1"/>
  <c r="K385" i="4"/>
  <c r="L354" i="4"/>
  <c r="L370" i="4" s="1"/>
  <c r="K387" i="4"/>
  <c r="L353" i="4"/>
  <c r="L369" i="4" s="1"/>
  <c r="K386" i="4"/>
  <c r="J381" i="4"/>
  <c r="J397" i="4" s="1"/>
  <c r="I405" i="4"/>
  <c r="L356" i="4"/>
  <c r="L372" i="4" s="1"/>
  <c r="K389" i="4"/>
  <c r="J351" i="4"/>
  <c r="I400" i="4"/>
  <c r="I373" i="4"/>
  <c r="J24" i="7" l="1"/>
  <c r="J11" i="10"/>
  <c r="J401" i="4"/>
  <c r="K390" i="4"/>
  <c r="I382" i="4"/>
  <c r="I396" i="4"/>
  <c r="K393" i="4"/>
  <c r="L377" i="4" s="1"/>
  <c r="M353" i="4"/>
  <c r="M369" i="4" s="1"/>
  <c r="L386" i="4"/>
  <c r="M356" i="4"/>
  <c r="M372" i="4" s="1"/>
  <c r="L389" i="4"/>
  <c r="K381" i="4"/>
  <c r="K397" i="4" s="1"/>
  <c r="J405" i="4"/>
  <c r="K395" i="4"/>
  <c r="M352" i="4"/>
  <c r="M368" i="4" s="1"/>
  <c r="L385" i="4"/>
  <c r="M354" i="4"/>
  <c r="M370" i="4" s="1"/>
  <c r="L387" i="4"/>
  <c r="M355" i="4"/>
  <c r="M371" i="4" s="1"/>
  <c r="L388" i="4"/>
  <c r="K394" i="4"/>
  <c r="J367" i="4"/>
  <c r="J357" i="4"/>
  <c r="K24" i="7" l="1"/>
  <c r="K11" i="10"/>
  <c r="K401" i="4"/>
  <c r="L390" i="4"/>
  <c r="L393" i="4"/>
  <c r="M377" i="4" s="1"/>
  <c r="I398" i="4"/>
  <c r="I404" i="4"/>
  <c r="I406" i="4" s="1"/>
  <c r="I14" i="8" s="1"/>
  <c r="J380" i="4"/>
  <c r="L379" i="4"/>
  <c r="L395" i="4" s="1"/>
  <c r="K403" i="4"/>
  <c r="L378" i="4"/>
  <c r="K402" i="4"/>
  <c r="N356" i="4"/>
  <c r="N372" i="4" s="1"/>
  <c r="M389" i="4"/>
  <c r="N354" i="4"/>
  <c r="N370" i="4" s="1"/>
  <c r="M387" i="4"/>
  <c r="L381" i="4"/>
  <c r="L397" i="4" s="1"/>
  <c r="K405" i="4"/>
  <c r="N355" i="4"/>
  <c r="N371" i="4" s="1"/>
  <c r="M388" i="4"/>
  <c r="N352" i="4"/>
  <c r="N368" i="4" s="1"/>
  <c r="M385" i="4"/>
  <c r="N353" i="4"/>
  <c r="N369" i="4" s="1"/>
  <c r="M386" i="4"/>
  <c r="K351" i="4"/>
  <c r="J400" i="4"/>
  <c r="J373" i="4"/>
  <c r="H71" i="4"/>
  <c r="L4" i="13"/>
  <c r="I4" i="13"/>
  <c r="D4" i="13"/>
  <c r="F4" i="13" s="1"/>
  <c r="E237" i="4" l="1"/>
  <c r="E218" i="4"/>
  <c r="E195" i="4"/>
  <c r="E214" i="4"/>
  <c r="F11" i="7"/>
  <c r="F10" i="7"/>
  <c r="F9" i="7"/>
  <c r="E312" i="4"/>
  <c r="E404" i="4"/>
  <c r="E400" i="4"/>
  <c r="E395" i="4"/>
  <c r="E390" i="4"/>
  <c r="E386" i="4"/>
  <c r="E381" i="4"/>
  <c r="E377" i="4"/>
  <c r="E371" i="4"/>
  <c r="E367" i="4"/>
  <c r="E362" i="4"/>
  <c r="E405" i="4"/>
  <c r="E382" i="4"/>
  <c r="E378" i="4"/>
  <c r="E363" i="4"/>
  <c r="E320" i="4"/>
  <c r="E403" i="4"/>
  <c r="E398" i="4"/>
  <c r="E394" i="4"/>
  <c r="E389" i="4"/>
  <c r="E385" i="4"/>
  <c r="E380" i="4"/>
  <c r="E376" i="4"/>
  <c r="E370" i="4"/>
  <c r="E365" i="4"/>
  <c r="E361" i="4"/>
  <c r="E396" i="4"/>
  <c r="E392" i="4"/>
  <c r="E372" i="4"/>
  <c r="E406" i="4"/>
  <c r="E402" i="4"/>
  <c r="E397" i="4"/>
  <c r="E393" i="4"/>
  <c r="E388" i="4"/>
  <c r="E384" i="4"/>
  <c r="E379" i="4"/>
  <c r="E373" i="4"/>
  <c r="E369" i="4"/>
  <c r="E364" i="4"/>
  <c r="E360" i="4"/>
  <c r="E401" i="4"/>
  <c r="E387" i="4"/>
  <c r="E368" i="4"/>
  <c r="E359" i="4"/>
  <c r="E331" i="4"/>
  <c r="F9" i="10"/>
  <c r="L24" i="7"/>
  <c r="L11" i="10"/>
  <c r="E334" i="4"/>
  <c r="E333" i="4"/>
  <c r="E332" i="4"/>
  <c r="F28" i="10"/>
  <c r="F25" i="10"/>
  <c r="F10" i="10"/>
  <c r="F23" i="10"/>
  <c r="F27" i="7"/>
  <c r="F27" i="8"/>
  <c r="F21" i="8"/>
  <c r="F11" i="8"/>
  <c r="F25" i="7"/>
  <c r="F21" i="7"/>
  <c r="F17" i="7"/>
  <c r="F12" i="7"/>
  <c r="E355" i="4"/>
  <c r="E353" i="4"/>
  <c r="E327" i="4"/>
  <c r="E323" i="4"/>
  <c r="E317" i="4"/>
  <c r="E311" i="4"/>
  <c r="E307" i="4"/>
  <c r="E341" i="4"/>
  <c r="E282" i="4"/>
  <c r="E161" i="4"/>
  <c r="E157" i="4"/>
  <c r="E153" i="4"/>
  <c r="E147" i="4"/>
  <c r="E125" i="4"/>
  <c r="E109" i="4"/>
  <c r="E93" i="4"/>
  <c r="E70" i="4"/>
  <c r="E64" i="4"/>
  <c r="F11" i="10"/>
  <c r="F12" i="8"/>
  <c r="F18" i="7"/>
  <c r="E354" i="4"/>
  <c r="E318" i="4"/>
  <c r="E340" i="4"/>
  <c r="E158" i="4"/>
  <c r="E126" i="4"/>
  <c r="E71" i="4"/>
  <c r="F27" i="10"/>
  <c r="F17" i="10"/>
  <c r="F8" i="10"/>
  <c r="F24" i="10"/>
  <c r="F14" i="8"/>
  <c r="F26" i="8"/>
  <c r="F20" i="8"/>
  <c r="F10" i="8"/>
  <c r="F24" i="7"/>
  <c r="F20" i="7"/>
  <c r="F16" i="7"/>
  <c r="F8" i="7"/>
  <c r="E357" i="4"/>
  <c r="E352" i="4"/>
  <c r="E326" i="4"/>
  <c r="E316" i="4"/>
  <c r="E310" i="4"/>
  <c r="E343" i="4"/>
  <c r="E339" i="4"/>
  <c r="E271" i="4"/>
  <c r="E160" i="4"/>
  <c r="E156" i="4"/>
  <c r="E150" i="4"/>
  <c r="E134" i="4"/>
  <c r="E118" i="4"/>
  <c r="E102" i="4"/>
  <c r="E86" i="4"/>
  <c r="E69" i="4"/>
  <c r="E63" i="4"/>
  <c r="F18" i="10"/>
  <c r="F28" i="7"/>
  <c r="F23" i="8"/>
  <c r="F22" i="7"/>
  <c r="F13" i="7"/>
  <c r="E328" i="4"/>
  <c r="E288" i="4"/>
  <c r="E154" i="4"/>
  <c r="E110" i="4"/>
  <c r="E65" i="4"/>
  <c r="F13" i="10"/>
  <c r="F12" i="10"/>
  <c r="F21" i="10"/>
  <c r="F29" i="7"/>
  <c r="F15" i="8"/>
  <c r="F25" i="8"/>
  <c r="F19" i="8"/>
  <c r="F9" i="8"/>
  <c r="F23" i="7"/>
  <c r="F19" i="7"/>
  <c r="F15" i="7"/>
  <c r="E356" i="4"/>
  <c r="E351" i="4"/>
  <c r="E325" i="4"/>
  <c r="E319" i="4"/>
  <c r="E315" i="4"/>
  <c r="E309" i="4"/>
  <c r="E342" i="4"/>
  <c r="E294" i="4"/>
  <c r="E191" i="4"/>
  <c r="E159" i="4"/>
  <c r="E155" i="4"/>
  <c r="E149" i="4"/>
  <c r="E133" i="4"/>
  <c r="E117" i="4"/>
  <c r="E101" i="4"/>
  <c r="E73" i="4"/>
  <c r="E66" i="4"/>
  <c r="E62" i="4"/>
  <c r="F29" i="10"/>
  <c r="F22" i="10"/>
  <c r="F28" i="8"/>
  <c r="F30" i="7"/>
  <c r="E324" i="4"/>
  <c r="E308" i="4"/>
  <c r="E172" i="4"/>
  <c r="E148" i="4"/>
  <c r="E94" i="4"/>
  <c r="E61" i="4"/>
  <c r="L401" i="4"/>
  <c r="G73" i="4"/>
  <c r="F100" i="10" s="1"/>
  <c r="M390" i="4"/>
  <c r="M393" i="4"/>
  <c r="N377" i="4" s="1"/>
  <c r="J382" i="4"/>
  <c r="J396" i="4"/>
  <c r="L394" i="4"/>
  <c r="L402" i="4" s="1"/>
  <c r="O353" i="4"/>
  <c r="O369" i="4" s="1"/>
  <c r="N386" i="4"/>
  <c r="O355" i="4"/>
  <c r="O371" i="4" s="1"/>
  <c r="N388" i="4"/>
  <c r="O352" i="4"/>
  <c r="O368" i="4" s="1"/>
  <c r="N385" i="4"/>
  <c r="O356" i="4"/>
  <c r="O372" i="4" s="1"/>
  <c r="N389" i="4"/>
  <c r="M379" i="4"/>
  <c r="M395" i="4" s="1"/>
  <c r="L403" i="4"/>
  <c r="M381" i="4"/>
  <c r="M397" i="4" s="1"/>
  <c r="L405" i="4"/>
  <c r="O354" i="4"/>
  <c r="O370" i="4" s="1"/>
  <c r="N387" i="4"/>
  <c r="K367" i="4"/>
  <c r="K357" i="4"/>
  <c r="B8" i="13"/>
  <c r="M24" i="7" l="1"/>
  <c r="M11" i="10"/>
  <c r="F282" i="4"/>
  <c r="G309" i="4" s="1"/>
  <c r="G271" i="4"/>
  <c r="G273" i="4" s="1"/>
  <c r="H272" i="4" s="1"/>
  <c r="H273" i="4" s="1"/>
  <c r="I272" i="4" s="1"/>
  <c r="I273" i="4" s="1"/>
  <c r="J272" i="4" s="1"/>
  <c r="J273" i="4" s="1"/>
  <c r="K272" i="4" s="1"/>
  <c r="K273" i="4" s="1"/>
  <c r="L272" i="4" s="1"/>
  <c r="L273" i="4" s="1"/>
  <c r="M272" i="4" s="1"/>
  <c r="M273" i="4" s="1"/>
  <c r="N272" i="4" s="1"/>
  <c r="N273" i="4" s="1"/>
  <c r="O272" i="4" s="1"/>
  <c r="O273" i="4" s="1"/>
  <c r="P272" i="4" s="1"/>
  <c r="P273" i="4" s="1"/>
  <c r="N393" i="4"/>
  <c r="O377" i="4" s="1"/>
  <c r="M401" i="4"/>
  <c r="N390" i="4"/>
  <c r="K380" i="4"/>
  <c r="J398" i="4"/>
  <c r="J404" i="4"/>
  <c r="J406" i="4" s="1"/>
  <c r="J14" i="8" s="1"/>
  <c r="M378" i="4"/>
  <c r="M394" i="4" s="1"/>
  <c r="P355" i="4"/>
  <c r="P371" i="4" s="1"/>
  <c r="O388" i="4"/>
  <c r="P354" i="4"/>
  <c r="P370" i="4" s="1"/>
  <c r="O387" i="4"/>
  <c r="P352" i="4"/>
  <c r="P368" i="4" s="1"/>
  <c r="O385" i="4"/>
  <c r="P356" i="4"/>
  <c r="P372" i="4" s="1"/>
  <c r="O389" i="4"/>
  <c r="N381" i="4"/>
  <c r="N397" i="4" s="1"/>
  <c r="M405" i="4"/>
  <c r="N379" i="4"/>
  <c r="N395" i="4" s="1"/>
  <c r="M403" i="4"/>
  <c r="P353" i="4"/>
  <c r="P369" i="4" s="1"/>
  <c r="O386" i="4"/>
  <c r="L351" i="4"/>
  <c r="K400" i="4"/>
  <c r="K373" i="4"/>
  <c r="O393" i="4" l="1"/>
  <c r="P377" i="4" s="1"/>
  <c r="N24" i="7"/>
  <c r="N11" i="10"/>
  <c r="J309" i="4"/>
  <c r="L309" i="4"/>
  <c r="L332" i="4" s="1"/>
  <c r="L23" i="10" s="1"/>
  <c r="M309" i="4"/>
  <c r="M332" i="4" s="1"/>
  <c r="M23" i="10" s="1"/>
  <c r="K309" i="4"/>
  <c r="H309" i="4"/>
  <c r="I309" i="4"/>
  <c r="H25" i="8"/>
  <c r="L25" i="8"/>
  <c r="P25" i="8"/>
  <c r="I25" i="8"/>
  <c r="M25" i="8"/>
  <c r="G25" i="8"/>
  <c r="K25" i="8"/>
  <c r="J25" i="8"/>
  <c r="N25" i="8"/>
  <c r="O25" i="8"/>
  <c r="G21" i="10"/>
  <c r="G308" i="4"/>
  <c r="G331" i="4" s="1"/>
  <c r="G22" i="10" s="1"/>
  <c r="N401" i="4"/>
  <c r="O390" i="4"/>
  <c r="K382" i="4"/>
  <c r="K396" i="4"/>
  <c r="M402" i="4"/>
  <c r="N378" i="4"/>
  <c r="N394" i="4" s="1"/>
  <c r="P387" i="4"/>
  <c r="O381" i="4"/>
  <c r="O397" i="4" s="1"/>
  <c r="N405" i="4"/>
  <c r="P386" i="4"/>
  <c r="P389" i="4"/>
  <c r="O379" i="4"/>
  <c r="O395" i="4" s="1"/>
  <c r="N403" i="4"/>
  <c r="P385" i="4"/>
  <c r="P388" i="4"/>
  <c r="L367" i="4"/>
  <c r="L357" i="4"/>
  <c r="O401" i="4" l="1"/>
  <c r="P393" i="4"/>
  <c r="P401" i="4" s="1"/>
  <c r="G310" i="4"/>
  <c r="G334" i="4" s="1"/>
  <c r="G23" i="8" s="1"/>
  <c r="O24" i="7"/>
  <c r="O11" i="10"/>
  <c r="I332" i="4"/>
  <c r="I23" i="10" s="1"/>
  <c r="J332" i="4"/>
  <c r="J23" i="10" s="1"/>
  <c r="H332" i="4"/>
  <c r="H23" i="10" s="1"/>
  <c r="G332" i="4"/>
  <c r="G23" i="10" s="1"/>
  <c r="K332" i="4"/>
  <c r="K23" i="10" s="1"/>
  <c r="G311" i="4"/>
  <c r="N402" i="4"/>
  <c r="O378" i="4"/>
  <c r="O394" i="4" s="1"/>
  <c r="P378" i="4" s="1"/>
  <c r="P390" i="4"/>
  <c r="K398" i="4"/>
  <c r="L380" i="4"/>
  <c r="K404" i="4"/>
  <c r="K406" i="4" s="1"/>
  <c r="K14" i="8" s="1"/>
  <c r="P381" i="4"/>
  <c r="P397" i="4" s="1"/>
  <c r="P405" i="4" s="1"/>
  <c r="O405" i="4"/>
  <c r="P379" i="4"/>
  <c r="P395" i="4" s="1"/>
  <c r="P403" i="4" s="1"/>
  <c r="O403" i="4"/>
  <c r="M351" i="4"/>
  <c r="L400" i="4"/>
  <c r="L373" i="4"/>
  <c r="P24" i="7" l="1"/>
  <c r="P11" i="10"/>
  <c r="G333" i="4"/>
  <c r="G27" i="7" s="1"/>
  <c r="G312" i="4"/>
  <c r="H307" i="4"/>
  <c r="L396" i="4"/>
  <c r="L382" i="4"/>
  <c r="O402" i="4"/>
  <c r="P394" i="4"/>
  <c r="P402" i="4" s="1"/>
  <c r="M367" i="4"/>
  <c r="M357" i="4"/>
  <c r="G10" i="10" l="1"/>
  <c r="G24" i="10"/>
  <c r="H310" i="4"/>
  <c r="H311" i="4"/>
  <c r="H333" i="4" s="1"/>
  <c r="L398" i="4"/>
  <c r="M380" i="4"/>
  <c r="L404" i="4"/>
  <c r="L406" i="4" s="1"/>
  <c r="L14" i="8" s="1"/>
  <c r="N351" i="4"/>
  <c r="M400" i="4"/>
  <c r="M373" i="4"/>
  <c r="H334" i="4" l="1"/>
  <c r="H23" i="8" s="1"/>
  <c r="G25" i="10"/>
  <c r="H27" i="7"/>
  <c r="H10" i="10"/>
  <c r="H24" i="10"/>
  <c r="H312" i="4"/>
  <c r="I307" i="4"/>
  <c r="M396" i="4"/>
  <c r="M382" i="4"/>
  <c r="N367" i="4"/>
  <c r="N357" i="4"/>
  <c r="H25" i="10" l="1"/>
  <c r="I310" i="4"/>
  <c r="I334" i="4" s="1"/>
  <c r="I23" i="8" s="1"/>
  <c r="I311" i="4"/>
  <c r="I333" i="4" s="1"/>
  <c r="M398" i="4"/>
  <c r="N380" i="4"/>
  <c r="M404" i="4"/>
  <c r="M406" i="4" s="1"/>
  <c r="M14" i="8" s="1"/>
  <c r="O351" i="4"/>
  <c r="N400" i="4"/>
  <c r="N373" i="4"/>
  <c r="I27" i="7" l="1"/>
  <c r="I10" i="10"/>
  <c r="I24" i="10"/>
  <c r="I312" i="4"/>
  <c r="J307" i="4"/>
  <c r="N396" i="4"/>
  <c r="N382" i="4"/>
  <c r="O367" i="4"/>
  <c r="O357" i="4"/>
  <c r="I25" i="10" l="1"/>
  <c r="J311" i="4"/>
  <c r="J333" i="4" s="1"/>
  <c r="J310" i="4"/>
  <c r="J334" i="4" s="1"/>
  <c r="J23" i="8" s="1"/>
  <c r="N398" i="4"/>
  <c r="N404" i="4"/>
  <c r="N406" i="4" s="1"/>
  <c r="N14" i="8" s="1"/>
  <c r="O380" i="4"/>
  <c r="P351" i="4"/>
  <c r="O400" i="4"/>
  <c r="O373" i="4"/>
  <c r="J27" i="7" l="1"/>
  <c r="J10" i="10"/>
  <c r="J24" i="10"/>
  <c r="K307" i="4"/>
  <c r="J312" i="4"/>
  <c r="O396" i="4"/>
  <c r="O382" i="4"/>
  <c r="P367" i="4"/>
  <c r="P357" i="4"/>
  <c r="J25" i="10" l="1"/>
  <c r="K310" i="4"/>
  <c r="K334" i="4" s="1"/>
  <c r="K23" i="8" s="1"/>
  <c r="K311" i="4"/>
  <c r="K333" i="4" s="1"/>
  <c r="O398" i="4"/>
  <c r="O404" i="4"/>
  <c r="O406" i="4" s="1"/>
  <c r="O14" i="8" s="1"/>
  <c r="P380" i="4"/>
  <c r="P400" i="4"/>
  <c r="P373" i="4"/>
  <c r="K27" i="7" l="1"/>
  <c r="K10" i="10"/>
  <c r="K24" i="10"/>
  <c r="K312" i="4"/>
  <c r="L307" i="4"/>
  <c r="P396" i="4"/>
  <c r="P382" i="4"/>
  <c r="K25" i="10" l="1"/>
  <c r="L310" i="4"/>
  <c r="L334" i="4" s="1"/>
  <c r="L23" i="8" s="1"/>
  <c r="L311" i="4"/>
  <c r="L333" i="4" s="1"/>
  <c r="P404" i="4"/>
  <c r="P406" i="4" s="1"/>
  <c r="P14" i="8" s="1"/>
  <c r="P398" i="4"/>
  <c r="L27" i="7" l="1"/>
  <c r="L24" i="10"/>
  <c r="L10" i="10"/>
  <c r="L312" i="4"/>
  <c r="M307" i="4"/>
  <c r="L25" i="10" l="1"/>
  <c r="M310" i="4"/>
  <c r="M334" i="4" s="1"/>
  <c r="M23" i="8" s="1"/>
  <c r="M311" i="4"/>
  <c r="M333" i="4" s="1"/>
  <c r="M27" i="7" l="1"/>
  <c r="M10" i="10"/>
  <c r="M24" i="10"/>
  <c r="M312" i="4"/>
  <c r="N307" i="4"/>
  <c r="M25" i="10" l="1"/>
  <c r="N310" i="4"/>
  <c r="N334" i="4" s="1"/>
  <c r="N23" i="8" s="1"/>
  <c r="N311" i="4"/>
  <c r="N333" i="4" s="1"/>
  <c r="N27" i="7" l="1"/>
  <c r="N10" i="10"/>
  <c r="N24" i="10"/>
  <c r="N312" i="4"/>
  <c r="O307" i="4"/>
  <c r="N25" i="10" l="1"/>
  <c r="O310" i="4"/>
  <c r="O334" i="4" s="1"/>
  <c r="O23" i="8" s="1"/>
  <c r="O311" i="4"/>
  <c r="O333" i="4" s="1"/>
  <c r="O27" i="7" l="1"/>
  <c r="O10" i="10"/>
  <c r="O24" i="10"/>
  <c r="O312" i="4"/>
  <c r="P307" i="4"/>
  <c r="O25" i="10" l="1"/>
  <c r="P311" i="4"/>
  <c r="P333" i="4" s="1"/>
  <c r="P310" i="4"/>
  <c r="P334" i="4" s="1"/>
  <c r="P23" i="8" s="1"/>
  <c r="P27" i="7" l="1"/>
  <c r="H136" i="7" s="1"/>
  <c r="P10" i="10"/>
  <c r="P24" i="10"/>
  <c r="P312" i="4"/>
  <c r="P25" i="10" l="1"/>
  <c r="G161" i="4" l="1"/>
  <c r="H161" i="4" s="1"/>
  <c r="G160" i="4"/>
  <c r="G22" i="7" s="1"/>
  <c r="G159" i="4"/>
  <c r="G21" i="7" s="1"/>
  <c r="G158" i="4"/>
  <c r="H158" i="4" s="1"/>
  <c r="G157" i="4"/>
  <c r="G19" i="7" s="1"/>
  <c r="G156" i="4"/>
  <c r="G18" i="7" s="1"/>
  <c r="G155" i="4"/>
  <c r="H155" i="4" s="1"/>
  <c r="G154" i="4"/>
  <c r="G16" i="7" s="1"/>
  <c r="G134" i="4"/>
  <c r="H134" i="4" s="1"/>
  <c r="I134" i="4" s="1"/>
  <c r="J134" i="4" s="1"/>
  <c r="K134" i="4" s="1"/>
  <c r="L134" i="4" s="1"/>
  <c r="M134" i="4" s="1"/>
  <c r="N134" i="4" s="1"/>
  <c r="O134" i="4" s="1"/>
  <c r="P134" i="4" s="1"/>
  <c r="G133" i="4"/>
  <c r="G126" i="4"/>
  <c r="G125" i="4"/>
  <c r="G118" i="4"/>
  <c r="G117" i="4"/>
  <c r="G110" i="4"/>
  <c r="H110" i="4" s="1"/>
  <c r="I110" i="4" s="1"/>
  <c r="J110" i="4" s="1"/>
  <c r="K110" i="4" s="1"/>
  <c r="L110" i="4" s="1"/>
  <c r="M110" i="4" s="1"/>
  <c r="N110" i="4" s="1"/>
  <c r="O110" i="4" s="1"/>
  <c r="P110" i="4" s="1"/>
  <c r="G109" i="4"/>
  <c r="H109" i="4" s="1"/>
  <c r="G102" i="4"/>
  <c r="H102" i="4" s="1"/>
  <c r="I102" i="4" s="1"/>
  <c r="J102" i="4" s="1"/>
  <c r="K102" i="4" s="1"/>
  <c r="L102" i="4" s="1"/>
  <c r="M102" i="4" s="1"/>
  <c r="N102" i="4" s="1"/>
  <c r="O102" i="4" s="1"/>
  <c r="P102" i="4" s="1"/>
  <c r="G101" i="4"/>
  <c r="H101" i="4" s="1"/>
  <c r="H126" i="4"/>
  <c r="I126" i="4" s="1"/>
  <c r="J126" i="4" s="1"/>
  <c r="K126" i="4" s="1"/>
  <c r="L126" i="4" s="1"/>
  <c r="M126" i="4" s="1"/>
  <c r="N126" i="4" s="1"/>
  <c r="O126" i="4" s="1"/>
  <c r="P126" i="4" s="1"/>
  <c r="H125" i="4"/>
  <c r="H118" i="4"/>
  <c r="I118" i="4" s="1"/>
  <c r="J118" i="4" s="1"/>
  <c r="K118" i="4" s="1"/>
  <c r="L118" i="4" s="1"/>
  <c r="M118" i="4" s="1"/>
  <c r="N118" i="4" s="1"/>
  <c r="O118" i="4" s="1"/>
  <c r="P118" i="4" s="1"/>
  <c r="G94" i="4"/>
  <c r="H94" i="4" s="1"/>
  <c r="I94" i="4" s="1"/>
  <c r="J94" i="4" s="1"/>
  <c r="K94" i="4" s="1"/>
  <c r="L94" i="4" s="1"/>
  <c r="M94" i="4" s="1"/>
  <c r="N94" i="4" s="1"/>
  <c r="O94" i="4" s="1"/>
  <c r="P94" i="4" s="1"/>
  <c r="G93" i="4"/>
  <c r="G86" i="4"/>
  <c r="G88" i="4" s="1"/>
  <c r="G150" i="4"/>
  <c r="H150" i="4" s="1"/>
  <c r="I150" i="4" s="1"/>
  <c r="J150" i="4" s="1"/>
  <c r="K150" i="4" s="1"/>
  <c r="L150" i="4" s="1"/>
  <c r="M150" i="4" s="1"/>
  <c r="N150" i="4" s="1"/>
  <c r="O150" i="4" s="1"/>
  <c r="P150" i="4" s="1"/>
  <c r="G149" i="4"/>
  <c r="H149" i="4" s="1"/>
  <c r="I149" i="4" s="1"/>
  <c r="J149" i="4" s="1"/>
  <c r="K149" i="4" s="1"/>
  <c r="L149" i="4" s="1"/>
  <c r="M149" i="4" s="1"/>
  <c r="N149" i="4" s="1"/>
  <c r="O149" i="4" s="1"/>
  <c r="P149" i="4" s="1"/>
  <c r="G148" i="4"/>
  <c r="H148" i="4" s="1"/>
  <c r="I148" i="4" s="1"/>
  <c r="J148" i="4" s="1"/>
  <c r="K148" i="4" s="1"/>
  <c r="L148" i="4" s="1"/>
  <c r="M148" i="4" s="1"/>
  <c r="N148" i="4" s="1"/>
  <c r="O148" i="4" s="1"/>
  <c r="P148" i="4" s="1"/>
  <c r="G147" i="4"/>
  <c r="G12" i="7" l="1"/>
  <c r="G69" i="4"/>
  <c r="G340" i="4"/>
  <c r="G11" i="8" s="1"/>
  <c r="G136" i="4"/>
  <c r="G112" i="4"/>
  <c r="G128" i="4"/>
  <c r="G120" i="4"/>
  <c r="G96" i="4"/>
  <c r="H117" i="4"/>
  <c r="I117" i="4" s="1"/>
  <c r="H133" i="4"/>
  <c r="I133" i="4" s="1"/>
  <c r="H23" i="7"/>
  <c r="I161" i="4"/>
  <c r="H20" i="7"/>
  <c r="I158" i="4"/>
  <c r="I155" i="4"/>
  <c r="H17" i="7"/>
  <c r="H159" i="4"/>
  <c r="G17" i="7"/>
  <c r="H86" i="4"/>
  <c r="I86" i="4" s="1"/>
  <c r="J86" i="4" s="1"/>
  <c r="K86" i="4" s="1"/>
  <c r="L86" i="4" s="1"/>
  <c r="M86" i="4" s="1"/>
  <c r="N86" i="4" s="1"/>
  <c r="O86" i="4" s="1"/>
  <c r="P86" i="4" s="1"/>
  <c r="H93" i="4"/>
  <c r="G104" i="4"/>
  <c r="H154" i="4"/>
  <c r="H157" i="4"/>
  <c r="H156" i="4"/>
  <c r="G20" i="7"/>
  <c r="G23" i="7"/>
  <c r="H147" i="4"/>
  <c r="H340" i="4" s="1"/>
  <c r="H11" i="8" s="1"/>
  <c r="H160" i="4"/>
  <c r="H128" i="4"/>
  <c r="I125" i="4"/>
  <c r="H112" i="4"/>
  <c r="I109" i="4"/>
  <c r="H104" i="4"/>
  <c r="I101" i="4"/>
  <c r="F191" i="4"/>
  <c r="G191" i="4" s="1"/>
  <c r="F178" i="4"/>
  <c r="G178" i="4"/>
  <c r="H178" i="4"/>
  <c r="I178" i="4"/>
  <c r="J178" i="4"/>
  <c r="K178" i="4"/>
  <c r="L178" i="4"/>
  <c r="M178" i="4"/>
  <c r="N178" i="4"/>
  <c r="O178" i="4"/>
  <c r="P178" i="4"/>
  <c r="E178" i="4"/>
  <c r="H136" i="4" l="1"/>
  <c r="H120" i="4"/>
  <c r="H191" i="4"/>
  <c r="H88" i="4"/>
  <c r="G153" i="4"/>
  <c r="G70" i="4" s="1"/>
  <c r="G71" i="4" s="1"/>
  <c r="I147" i="4"/>
  <c r="I340" i="4" s="1"/>
  <c r="I11" i="8" s="1"/>
  <c r="H12" i="7"/>
  <c r="I159" i="4"/>
  <c r="H21" i="7"/>
  <c r="H22" i="7"/>
  <c r="I160" i="4"/>
  <c r="H18" i="7"/>
  <c r="I156" i="4"/>
  <c r="I93" i="4"/>
  <c r="H96" i="4"/>
  <c r="I23" i="7"/>
  <c r="J161" i="4"/>
  <c r="H19" i="7"/>
  <c r="I157" i="4"/>
  <c r="J155" i="4"/>
  <c r="I17" i="7"/>
  <c r="I154" i="4"/>
  <c r="H16" i="7"/>
  <c r="J158" i="4"/>
  <c r="I20" i="7"/>
  <c r="J133" i="4"/>
  <c r="I136" i="4"/>
  <c r="J125" i="4"/>
  <c r="I128" i="4"/>
  <c r="J117" i="4"/>
  <c r="I120" i="4"/>
  <c r="J109" i="4"/>
  <c r="I112" i="4"/>
  <c r="J101" i="4"/>
  <c r="I104" i="4"/>
  <c r="I88" i="4"/>
  <c r="F190" i="4"/>
  <c r="G190" i="4" s="1"/>
  <c r="G15" i="7" l="1"/>
  <c r="G341" i="4"/>
  <c r="G19" i="8" s="1"/>
  <c r="I191" i="4"/>
  <c r="H153" i="4"/>
  <c r="K161" i="4"/>
  <c r="J23" i="7"/>
  <c r="I18" i="7"/>
  <c r="J156" i="4"/>
  <c r="J147" i="4"/>
  <c r="J340" i="4" s="1"/>
  <c r="J11" i="8" s="1"/>
  <c r="I12" i="7"/>
  <c r="K158" i="4"/>
  <c r="J20" i="7"/>
  <c r="K155" i="4"/>
  <c r="J17" i="7"/>
  <c r="J159" i="4"/>
  <c r="I21" i="7"/>
  <c r="I19" i="7"/>
  <c r="J157" i="4"/>
  <c r="I22" i="7"/>
  <c r="J160" i="4"/>
  <c r="J154" i="4"/>
  <c r="I16" i="7"/>
  <c r="J93" i="4"/>
  <c r="I96" i="4"/>
  <c r="I153" i="4" s="1"/>
  <c r="K133" i="4"/>
  <c r="J136" i="4"/>
  <c r="K125" i="4"/>
  <c r="J128" i="4"/>
  <c r="K117" i="4"/>
  <c r="J120" i="4"/>
  <c r="K109" i="4"/>
  <c r="J112" i="4"/>
  <c r="K101" i="4"/>
  <c r="J104" i="4"/>
  <c r="J88" i="4"/>
  <c r="G339" i="4"/>
  <c r="G117" i="7" l="1"/>
  <c r="G342" i="4"/>
  <c r="G343" i="4" s="1"/>
  <c r="G12" i="10" s="1"/>
  <c r="G10" i="8"/>
  <c r="H15" i="7"/>
  <c r="H341" i="4"/>
  <c r="H19" i="8" s="1"/>
  <c r="I15" i="7"/>
  <c r="I341" i="4"/>
  <c r="I19" i="8" s="1"/>
  <c r="G8" i="7"/>
  <c r="G11" i="7" s="1"/>
  <c r="G13" i="7" s="1"/>
  <c r="J191" i="4"/>
  <c r="K93" i="4"/>
  <c r="J96" i="4"/>
  <c r="J153" i="4" s="1"/>
  <c r="J18" i="7"/>
  <c r="K156" i="4"/>
  <c r="K157" i="4"/>
  <c r="J19" i="7"/>
  <c r="K159" i="4"/>
  <c r="J21" i="7"/>
  <c r="L158" i="4"/>
  <c r="K20" i="7"/>
  <c r="K154" i="4"/>
  <c r="J16" i="7"/>
  <c r="J22" i="7"/>
  <c r="K160" i="4"/>
  <c r="L155" i="4"/>
  <c r="K17" i="7"/>
  <c r="K147" i="4"/>
  <c r="K340" i="4" s="1"/>
  <c r="K11" i="8" s="1"/>
  <c r="J12" i="7"/>
  <c r="L161" i="4"/>
  <c r="K23" i="7"/>
  <c r="L133" i="4"/>
  <c r="K136" i="4"/>
  <c r="L125" i="4"/>
  <c r="K128" i="4"/>
  <c r="L117" i="4"/>
  <c r="K120" i="4"/>
  <c r="L109" i="4"/>
  <c r="K112" i="4"/>
  <c r="L101" i="4"/>
  <c r="K104" i="4"/>
  <c r="K88" i="4"/>
  <c r="H190" i="4"/>
  <c r="H8" i="7" s="1"/>
  <c r="G116" i="7" l="1"/>
  <c r="H117" i="7"/>
  <c r="I117" i="7"/>
  <c r="H11" i="7"/>
  <c r="H13" i="7" s="1"/>
  <c r="H339" i="4"/>
  <c r="J15" i="7"/>
  <c r="J341" i="4"/>
  <c r="J19" i="8" s="1"/>
  <c r="K191" i="4"/>
  <c r="M161" i="4"/>
  <c r="L23" i="7"/>
  <c r="M155" i="4"/>
  <c r="L17" i="7"/>
  <c r="L154" i="4"/>
  <c r="K16" i="7"/>
  <c r="L159" i="4"/>
  <c r="K21" i="7"/>
  <c r="L156" i="4"/>
  <c r="K18" i="7"/>
  <c r="L160" i="4"/>
  <c r="K22" i="7"/>
  <c r="L147" i="4"/>
  <c r="L340" i="4" s="1"/>
  <c r="L11" i="8" s="1"/>
  <c r="K12" i="7"/>
  <c r="M158" i="4"/>
  <c r="L20" i="7"/>
  <c r="L157" i="4"/>
  <c r="K19" i="7"/>
  <c r="L93" i="4"/>
  <c r="K96" i="4"/>
  <c r="K153" i="4" s="1"/>
  <c r="L136" i="4"/>
  <c r="M133" i="4"/>
  <c r="L128" i="4"/>
  <c r="M125" i="4"/>
  <c r="L120" i="4"/>
  <c r="M117" i="4"/>
  <c r="L112" i="4"/>
  <c r="M109" i="4"/>
  <c r="L104" i="4"/>
  <c r="M101" i="4"/>
  <c r="L88" i="4"/>
  <c r="I190" i="4"/>
  <c r="I8" i="7" s="1"/>
  <c r="G25" i="7" l="1"/>
  <c r="G28" i="7" s="1"/>
  <c r="H25" i="7"/>
  <c r="H28" i="7" s="1"/>
  <c r="H116" i="7"/>
  <c r="J117" i="7"/>
  <c r="G21" i="8"/>
  <c r="H10" i="8"/>
  <c r="H342" i="4"/>
  <c r="H343" i="4" s="1"/>
  <c r="H12" i="10" s="1"/>
  <c r="I11" i="7"/>
  <c r="I13" i="7" s="1"/>
  <c r="I339" i="4"/>
  <c r="K15" i="7"/>
  <c r="K341" i="4"/>
  <c r="K19" i="8" s="1"/>
  <c r="L191" i="4"/>
  <c r="M93" i="4"/>
  <c r="L96" i="4"/>
  <c r="L153" i="4" s="1"/>
  <c r="N158" i="4"/>
  <c r="M20" i="7"/>
  <c r="M160" i="4"/>
  <c r="L22" i="7"/>
  <c r="M159" i="4"/>
  <c r="L21" i="7"/>
  <c r="N155" i="4"/>
  <c r="M17" i="7"/>
  <c r="M157" i="4"/>
  <c r="L19" i="7"/>
  <c r="M147" i="4"/>
  <c r="M340" i="4" s="1"/>
  <c r="M11" i="8" s="1"/>
  <c r="L12" i="7"/>
  <c r="M156" i="4"/>
  <c r="L18" i="7"/>
  <c r="M154" i="4"/>
  <c r="L16" i="7"/>
  <c r="N161" i="4"/>
  <c r="M23" i="7"/>
  <c r="N133" i="4"/>
  <c r="M136" i="4"/>
  <c r="M128" i="4"/>
  <c r="N125" i="4"/>
  <c r="N117" i="4"/>
  <c r="M120" i="4"/>
  <c r="N109" i="4"/>
  <c r="M112" i="4"/>
  <c r="N101" i="4"/>
  <c r="M104" i="4"/>
  <c r="M88" i="4"/>
  <c r="J190" i="4"/>
  <c r="J8" i="7" s="1"/>
  <c r="G29" i="7" l="1"/>
  <c r="G9" i="10" s="1"/>
  <c r="G26" i="8"/>
  <c r="H26" i="8"/>
  <c r="H29" i="7"/>
  <c r="H9" i="10" s="1"/>
  <c r="K117" i="7"/>
  <c r="I25" i="7"/>
  <c r="I28" i="7" s="1"/>
  <c r="I26" i="8" s="1"/>
  <c r="I116" i="7"/>
  <c r="H21" i="8"/>
  <c r="I342" i="4"/>
  <c r="I343" i="4" s="1"/>
  <c r="I12" i="10" s="1"/>
  <c r="I10" i="8"/>
  <c r="J11" i="7"/>
  <c r="J13" i="7" s="1"/>
  <c r="J339" i="4"/>
  <c r="L15" i="7"/>
  <c r="L341" i="4"/>
  <c r="L19" i="8" s="1"/>
  <c r="M191" i="4"/>
  <c r="O155" i="4"/>
  <c r="N17" i="7"/>
  <c r="N160" i="4"/>
  <c r="M22" i="7"/>
  <c r="N93" i="4"/>
  <c r="M96" i="4"/>
  <c r="M153" i="4" s="1"/>
  <c r="O161" i="4"/>
  <c r="N23" i="7"/>
  <c r="N156" i="4"/>
  <c r="M18" i="7"/>
  <c r="N157" i="4"/>
  <c r="M19" i="7"/>
  <c r="N159" i="4"/>
  <c r="M21" i="7"/>
  <c r="O158" i="4"/>
  <c r="N20" i="7"/>
  <c r="N154" i="4"/>
  <c r="M16" i="7"/>
  <c r="N147" i="4"/>
  <c r="N340" i="4" s="1"/>
  <c r="N11" i="8" s="1"/>
  <c r="M12" i="7"/>
  <c r="O133" i="4"/>
  <c r="N136" i="4"/>
  <c r="O125" i="4"/>
  <c r="N128" i="4"/>
  <c r="O117" i="4"/>
  <c r="N120" i="4"/>
  <c r="O109" i="4"/>
  <c r="N112" i="4"/>
  <c r="O101" i="4"/>
  <c r="N104" i="4"/>
  <c r="N88" i="4"/>
  <c r="K190" i="4"/>
  <c r="K8" i="7" s="1"/>
  <c r="G30" i="7" l="1"/>
  <c r="G118" i="7" s="1"/>
  <c r="L117" i="7"/>
  <c r="H30" i="7"/>
  <c r="H118" i="7" s="1"/>
  <c r="J25" i="7"/>
  <c r="J28" i="7" s="1"/>
  <c r="J26" i="8" s="1"/>
  <c r="J116" i="7"/>
  <c r="I29" i="7"/>
  <c r="I9" i="10" s="1"/>
  <c r="I21" i="8"/>
  <c r="H27" i="8"/>
  <c r="G28" i="8"/>
  <c r="G27" i="8"/>
  <c r="H28" i="8"/>
  <c r="J10" i="8"/>
  <c r="J342" i="4"/>
  <c r="J343" i="4" s="1"/>
  <c r="J12" i="10" s="1"/>
  <c r="K11" i="7"/>
  <c r="K13" i="7" s="1"/>
  <c r="K339" i="4"/>
  <c r="M15" i="7"/>
  <c r="M341" i="4"/>
  <c r="M19" i="8" s="1"/>
  <c r="N191" i="4"/>
  <c r="O147" i="4"/>
  <c r="O340" i="4" s="1"/>
  <c r="O11" i="8" s="1"/>
  <c r="N12" i="7"/>
  <c r="P158" i="4"/>
  <c r="P20" i="7" s="1"/>
  <c r="O20" i="7"/>
  <c r="O157" i="4"/>
  <c r="N19" i="7"/>
  <c r="P161" i="4"/>
  <c r="P23" i="7" s="1"/>
  <c r="O23" i="7"/>
  <c r="O160" i="4"/>
  <c r="N22" i="7"/>
  <c r="O154" i="4"/>
  <c r="N16" i="7"/>
  <c r="O159" i="4"/>
  <c r="N21" i="7"/>
  <c r="O156" i="4"/>
  <c r="N18" i="7"/>
  <c r="O93" i="4"/>
  <c r="N96" i="4"/>
  <c r="N153" i="4" s="1"/>
  <c r="P155" i="4"/>
  <c r="P17" i="7" s="1"/>
  <c r="O17" i="7"/>
  <c r="P133" i="4"/>
  <c r="P136" i="4" s="1"/>
  <c r="O136" i="4"/>
  <c r="P125" i="4"/>
  <c r="P128" i="4" s="1"/>
  <c r="O128" i="4"/>
  <c r="P117" i="4"/>
  <c r="P120" i="4" s="1"/>
  <c r="O120" i="4"/>
  <c r="P109" i="4"/>
  <c r="P112" i="4" s="1"/>
  <c r="O112" i="4"/>
  <c r="P101" i="4"/>
  <c r="P104" i="4" s="1"/>
  <c r="O104" i="4"/>
  <c r="P88" i="4"/>
  <c r="O88" i="4"/>
  <c r="L190" i="4"/>
  <c r="L8" i="7" s="1"/>
  <c r="G8" i="10" l="1"/>
  <c r="G13" i="10" s="1"/>
  <c r="G27" i="10" s="1"/>
  <c r="G100" i="10" s="1"/>
  <c r="H8" i="10"/>
  <c r="H13" i="10" s="1"/>
  <c r="H27" i="10" s="1"/>
  <c r="H100" i="10" s="1"/>
  <c r="I30" i="7"/>
  <c r="I118" i="7" s="1"/>
  <c r="J29" i="7"/>
  <c r="J30" i="7" s="1"/>
  <c r="K25" i="7"/>
  <c r="K28" i="7" s="1"/>
  <c r="K26" i="8" s="1"/>
  <c r="K116" i="7"/>
  <c r="M117" i="7"/>
  <c r="J21" i="8"/>
  <c r="K10" i="8"/>
  <c r="K342" i="4"/>
  <c r="K343" i="4" s="1"/>
  <c r="K12" i="10" s="1"/>
  <c r="I28" i="8"/>
  <c r="I27" i="8"/>
  <c r="L11" i="7"/>
  <c r="L13" i="7" s="1"/>
  <c r="L339" i="4"/>
  <c r="N15" i="7"/>
  <c r="N341" i="4"/>
  <c r="N19" i="8" s="1"/>
  <c r="O191" i="4"/>
  <c r="P160" i="4"/>
  <c r="P22" i="7" s="1"/>
  <c r="O22" i="7"/>
  <c r="P157" i="4"/>
  <c r="P19" i="7" s="1"/>
  <c r="O19" i="7"/>
  <c r="P147" i="4"/>
  <c r="O12" i="7"/>
  <c r="P156" i="4"/>
  <c r="P18" i="7" s="1"/>
  <c r="O18" i="7"/>
  <c r="P154" i="4"/>
  <c r="P16" i="7" s="1"/>
  <c r="O16" i="7"/>
  <c r="P93" i="4"/>
  <c r="P96" i="4" s="1"/>
  <c r="P153" i="4" s="1"/>
  <c r="O96" i="4"/>
  <c r="O153" i="4" s="1"/>
  <c r="P159" i="4"/>
  <c r="P21" i="7" s="1"/>
  <c r="O21" i="7"/>
  <c r="M190" i="4"/>
  <c r="M8" i="7" s="1"/>
  <c r="G29" i="10" l="1"/>
  <c r="I8" i="10"/>
  <c r="I13" i="10" s="1"/>
  <c r="I27" i="10" s="1"/>
  <c r="I100" i="10" s="1"/>
  <c r="J9" i="10"/>
  <c r="K29" i="7"/>
  <c r="K9" i="10" s="1"/>
  <c r="N117" i="7"/>
  <c r="L25" i="7"/>
  <c r="L28" i="7" s="1"/>
  <c r="L26" i="8" s="1"/>
  <c r="L116" i="7"/>
  <c r="J118" i="7"/>
  <c r="K21" i="8"/>
  <c r="J28" i="8"/>
  <c r="J8" i="10"/>
  <c r="L10" i="8"/>
  <c r="L342" i="4"/>
  <c r="L343" i="4" s="1"/>
  <c r="L12" i="10" s="1"/>
  <c r="J27" i="8"/>
  <c r="M11" i="7"/>
  <c r="M13" i="7" s="1"/>
  <c r="M339" i="4"/>
  <c r="P12" i="7"/>
  <c r="H134" i="7" s="1"/>
  <c r="P340" i="4"/>
  <c r="P11" i="8" s="1"/>
  <c r="O15" i="7"/>
  <c r="O341" i="4"/>
  <c r="O19" i="8" s="1"/>
  <c r="P15" i="7"/>
  <c r="H135" i="7" s="1"/>
  <c r="P341" i="4"/>
  <c r="P19" i="8" s="1"/>
  <c r="P191" i="4"/>
  <c r="N190" i="4"/>
  <c r="N8" i="7" s="1"/>
  <c r="G9" i="8" l="1"/>
  <c r="H28" i="10"/>
  <c r="H29" i="10" s="1"/>
  <c r="H9" i="8" s="1"/>
  <c r="H12" i="8" s="1"/>
  <c r="J13" i="10"/>
  <c r="J27" i="10" s="1"/>
  <c r="J100" i="10" s="1"/>
  <c r="I136" i="7"/>
  <c r="I135" i="7"/>
  <c r="I137" i="7"/>
  <c r="L29" i="7"/>
  <c r="L9" i="10" s="1"/>
  <c r="K30" i="7"/>
  <c r="K118" i="7" s="1"/>
  <c r="M25" i="7"/>
  <c r="M28" i="7" s="1"/>
  <c r="M26" i="8" s="1"/>
  <c r="M116" i="7"/>
  <c r="P117" i="7"/>
  <c r="O117" i="7"/>
  <c r="K27" i="8"/>
  <c r="L21" i="8"/>
  <c r="K28" i="8"/>
  <c r="M342" i="4"/>
  <c r="M343" i="4" s="1"/>
  <c r="M12" i="10" s="1"/>
  <c r="M10" i="8"/>
  <c r="N11" i="7"/>
  <c r="N13" i="7" s="1"/>
  <c r="N339" i="4"/>
  <c r="O190" i="4"/>
  <c r="O8" i="7" s="1"/>
  <c r="H15" i="8" l="1"/>
  <c r="I28" i="10"/>
  <c r="I29" i="10" s="1"/>
  <c r="I9" i="8" s="1"/>
  <c r="I15" i="8" s="1"/>
  <c r="G12" i="8"/>
  <c r="G15" i="8"/>
  <c r="L30" i="7"/>
  <c r="L118" i="7" s="1"/>
  <c r="K8" i="10"/>
  <c r="K13" i="10" s="1"/>
  <c r="K27" i="10" s="1"/>
  <c r="K100" i="10" s="1"/>
  <c r="M29" i="7"/>
  <c r="M9" i="10" s="1"/>
  <c r="N25" i="7"/>
  <c r="N28" i="7" s="1"/>
  <c r="N26" i="8" s="1"/>
  <c r="N116" i="7"/>
  <c r="L27" i="8"/>
  <c r="M21" i="8"/>
  <c r="I12" i="8"/>
  <c r="N10" i="8"/>
  <c r="N342" i="4"/>
  <c r="N343" i="4" s="1"/>
  <c r="N12" i="10" s="1"/>
  <c r="O11" i="7"/>
  <c r="O13" i="7" s="1"/>
  <c r="O339" i="4"/>
  <c r="P190" i="4"/>
  <c r="P8" i="7" s="1"/>
  <c r="J28" i="10" l="1"/>
  <c r="J29" i="10" s="1"/>
  <c r="J9" i="8" s="1"/>
  <c r="K28" i="10"/>
  <c r="K29" i="10" s="1"/>
  <c r="K9" i="8" s="1"/>
  <c r="L8" i="10"/>
  <c r="L13" i="10" s="1"/>
  <c r="L27" i="10" s="1"/>
  <c r="L100" i="10" s="1"/>
  <c r="M30" i="7"/>
  <c r="M118" i="7" s="1"/>
  <c r="O25" i="7"/>
  <c r="O28" i="7" s="1"/>
  <c r="O26" i="8" s="1"/>
  <c r="O116" i="7"/>
  <c r="N29" i="7"/>
  <c r="N9" i="10" s="1"/>
  <c r="L28" i="8"/>
  <c r="N21" i="8"/>
  <c r="J12" i="8"/>
  <c r="J15" i="8"/>
  <c r="M27" i="8"/>
  <c r="O10" i="8"/>
  <c r="O342" i="4"/>
  <c r="O343" i="4" s="1"/>
  <c r="O12" i="10" s="1"/>
  <c r="P339" i="4"/>
  <c r="E272" i="4"/>
  <c r="E273" i="4"/>
  <c r="G133" i="7" l="1"/>
  <c r="G136" i="7" s="1"/>
  <c r="P11" i="7"/>
  <c r="P13" i="7" s="1"/>
  <c r="P25" i="7" s="1"/>
  <c r="P28" i="7" s="1"/>
  <c r="P26" i="8" s="1"/>
  <c r="L28" i="10"/>
  <c r="L29" i="10" s="1"/>
  <c r="L9" i="8" s="1"/>
  <c r="M8" i="10"/>
  <c r="M13" i="10" s="1"/>
  <c r="M27" i="10" s="1"/>
  <c r="M100" i="10" s="1"/>
  <c r="N30" i="7"/>
  <c r="N118" i="7" s="1"/>
  <c r="O29" i="7"/>
  <c r="O9" i="10" s="1"/>
  <c r="P116" i="7"/>
  <c r="M28" i="8"/>
  <c r="N27" i="8"/>
  <c r="K15" i="8"/>
  <c r="K12" i="8"/>
  <c r="P10" i="8"/>
  <c r="P342" i="4"/>
  <c r="P343" i="4" s="1"/>
  <c r="P12" i="10" s="1"/>
  <c r="O21" i="8"/>
  <c r="G135" i="7" l="1"/>
  <c r="G134" i="7"/>
  <c r="M28" i="10"/>
  <c r="M29" i="10" s="1"/>
  <c r="M9" i="8" s="1"/>
  <c r="N8" i="10"/>
  <c r="N13" i="10" s="1"/>
  <c r="N27" i="10" s="1"/>
  <c r="N100" i="10" s="1"/>
  <c r="P29" i="7"/>
  <c r="O30" i="7"/>
  <c r="O118" i="7" s="1"/>
  <c r="N28" i="8"/>
  <c r="L12" i="8"/>
  <c r="L15" i="8"/>
  <c r="O27" i="8"/>
  <c r="O28" i="8"/>
  <c r="P21" i="8"/>
  <c r="N28" i="10" l="1"/>
  <c r="N29" i="10" s="1"/>
  <c r="P9" i="10"/>
  <c r="H137" i="7"/>
  <c r="O8" i="10"/>
  <c r="O13" i="10" s="1"/>
  <c r="O27" i="10" s="1"/>
  <c r="O100" i="10" s="1"/>
  <c r="P30" i="7"/>
  <c r="M12" i="8"/>
  <c r="M15" i="8"/>
  <c r="P27" i="8"/>
  <c r="P28" i="8"/>
  <c r="N9" i="8" l="1"/>
  <c r="N12" i="8" s="1"/>
  <c r="O28" i="10"/>
  <c r="O29" i="10" s="1"/>
  <c r="O9" i="8" s="1"/>
  <c r="I138" i="7"/>
  <c r="G137" i="7"/>
  <c r="P118" i="7"/>
  <c r="H138" i="7"/>
  <c r="P8" i="10"/>
  <c r="P13" i="10" s="1"/>
  <c r="P27" i="10" s="1"/>
  <c r="P100" i="10" s="1"/>
  <c r="N15" i="8" l="1"/>
  <c r="P28" i="10"/>
  <c r="P29" i="10" s="1"/>
  <c r="P9" i="8" s="1"/>
  <c r="P12" i="8" s="1"/>
  <c r="G138" i="7"/>
  <c r="O15" i="8"/>
  <c r="O12" i="8"/>
  <c r="P15" i="8" l="1"/>
</calcChain>
</file>

<file path=xl/sharedStrings.xml><?xml version="1.0" encoding="utf-8"?>
<sst xmlns="http://schemas.openxmlformats.org/spreadsheetml/2006/main" count="801" uniqueCount="446">
  <si>
    <t>Welcome!</t>
  </si>
  <si>
    <t>This financial model template is designed to help entrepreneurs provide a simple view of the financial projections for their business.</t>
  </si>
  <si>
    <t>This document is made up of two main parts: an editable INPUT section where all assumptions on costs, revenue, growth rates and financing structures are made, and four non-editable OUTPUT sections containing the Income Statement, Balance Sheet, Cash flow and Financials Summary. The OUTPUT sections detail projections made from assumptions from the input sheet.</t>
  </si>
  <si>
    <t>This document has been designed for simplicity and ease of use. You only need to input data into one tab - the ASSUMPTIONS tab - and the three financial statements and financial summary will be automatically generated</t>
  </si>
  <si>
    <t>Instructions</t>
  </si>
  <si>
    <t>1. Fill your name, company name and TEF ID in the fields below</t>
  </si>
  <si>
    <t xml:space="preserve">2. Proceed to the ASSUMPTIONS tab and enter your business data/assumptions in the appropriate input cells. </t>
  </si>
  <si>
    <t>3. Confirm the financials in the Cash flow, Balance Sheet and Income Statement tabs match your projections for your business. Adjust assumptions if required</t>
  </si>
  <si>
    <t>4. Save your document and upload to the TEF Connect Document Management System (DMS) along with your completed Business Plan for review and approval for seed capital disbursement</t>
  </si>
  <si>
    <t>Entrepreneur Name:</t>
  </si>
  <si>
    <t>[Enter your name here]</t>
  </si>
  <si>
    <t>Company Name:</t>
  </si>
  <si>
    <t>[Enter company name here]</t>
  </si>
  <si>
    <t>Go to "ASSUMPTIONS" tab</t>
  </si>
  <si>
    <t>Assumptions</t>
  </si>
  <si>
    <t>Input data in cells colored like this</t>
  </si>
  <si>
    <t>These cells contain formula, so they will be automatically updated. Don't input data in them</t>
  </si>
  <si>
    <t>unit</t>
  </si>
  <si>
    <t>Baseline</t>
  </si>
  <si>
    <t>Year 1</t>
  </si>
  <si>
    <t>Year 2</t>
  </si>
  <si>
    <t>Year 3</t>
  </si>
  <si>
    <t>Year 4</t>
  </si>
  <si>
    <t>Year 5</t>
  </si>
  <si>
    <t>Year 6</t>
  </si>
  <si>
    <t>Year 7</t>
  </si>
  <si>
    <t>Year 8</t>
  </si>
  <si>
    <t>Year 9</t>
  </si>
  <si>
    <t>Year 10</t>
  </si>
  <si>
    <t>Provide the requested information for your business in each of the ten Assumption sections below. Terms with an asterisk in front of them are defined in the section glossary at the end of each section</t>
  </si>
  <si>
    <t>A. General</t>
  </si>
  <si>
    <t>Income Statement</t>
  </si>
  <si>
    <t>Select your business country, business currency (local currency or US Dollar), and list the names/descriptions of your business offerings below. Also, input the applicable tax, interest and inflation rates for your country, and depreciation rates for your business assets</t>
  </si>
  <si>
    <t>Business Country</t>
  </si>
  <si>
    <t>Balance Sheet</t>
  </si>
  <si>
    <t>Business Currency</t>
  </si>
  <si>
    <t>Business Products/Services</t>
  </si>
  <si>
    <t>Product/Service 1</t>
  </si>
  <si>
    <t>Cash flow Statement</t>
  </si>
  <si>
    <t>Product/Service 2</t>
  </si>
  <si>
    <t>Product/Service 3</t>
  </si>
  <si>
    <t>Company tax rate</t>
  </si>
  <si>
    <t>%</t>
  </si>
  <si>
    <t>Summary</t>
  </si>
  <si>
    <t>Bank interest rate</t>
  </si>
  <si>
    <t>Inflation rate</t>
  </si>
  <si>
    <t>Depreciation rates</t>
  </si>
  <si>
    <t>Building</t>
  </si>
  <si>
    <t>Furniture</t>
  </si>
  <si>
    <t>Equipment / Machinery</t>
  </si>
  <si>
    <t>Vehicles</t>
  </si>
  <si>
    <t>Installations</t>
  </si>
  <si>
    <t>B. Growth Rates</t>
  </si>
  <si>
    <t>Enter the expected yearly growth rates for your business below. You can use the growth rates to demonstrate projected expansion plans for your business</t>
  </si>
  <si>
    <t>Revenue</t>
  </si>
  <si>
    <t>Sales volume</t>
  </si>
  <si>
    <t>Price</t>
  </si>
  <si>
    <t>Costs</t>
  </si>
  <si>
    <t>Direct costs</t>
  </si>
  <si>
    <t>Salaries</t>
  </si>
  <si>
    <t>Rent</t>
  </si>
  <si>
    <t>Utilities*</t>
  </si>
  <si>
    <t>Marketing/Advertisement</t>
  </si>
  <si>
    <t>Administrative</t>
  </si>
  <si>
    <t>Maintenance</t>
  </si>
  <si>
    <t>Insurance</t>
  </si>
  <si>
    <t>Transport</t>
  </si>
  <si>
    <t>Subscription/Licenses</t>
  </si>
  <si>
    <t>Glossary</t>
  </si>
  <si>
    <r>
      <rPr>
        <b/>
        <sz val="11"/>
        <color theme="1"/>
        <rFont val="Franklin Gothic Book"/>
        <family val="2"/>
      </rPr>
      <t>Utilities</t>
    </r>
    <r>
      <rPr>
        <sz val="11"/>
        <color theme="1"/>
        <rFont val="Franklin Gothic Book"/>
        <family val="2"/>
      </rPr>
      <t>: covers costs for electricity, water, gas, internet and telephone usage</t>
    </r>
  </si>
  <si>
    <t>C. Startup Costs</t>
  </si>
  <si>
    <t>Enter the costs you expect to incur in the process of setting up your business below. Note that not all costs may be relevant to your business, so only fill where necessary</t>
  </si>
  <si>
    <t>* Re-purchase of CAPEX costs automatically compute in the year after assets reach salvage value of 0, at compounded inflation rate</t>
  </si>
  <si>
    <t>Land</t>
  </si>
  <si>
    <t>Building / Civil Works</t>
  </si>
  <si>
    <t>Furnitures and Fittings</t>
  </si>
  <si>
    <t>Equipment and Machinery</t>
  </si>
  <si>
    <t>Installations (Internet, Utility, etc)</t>
  </si>
  <si>
    <t>Automatically compute the additional startup costs by selecting from the drop-down menus to the right:</t>
  </si>
  <si>
    <t>Opening Inventory*</t>
  </si>
  <si>
    <t>Initial Working Capital*</t>
  </si>
  <si>
    <t>Contingency</t>
  </si>
  <si>
    <t>of total startup cost</t>
  </si>
  <si>
    <t>Total</t>
  </si>
  <si>
    <r>
      <rPr>
        <b/>
        <sz val="11"/>
        <color theme="1"/>
        <rFont val="Franklin Gothic Book"/>
        <family val="2"/>
      </rPr>
      <t>Opening Inventory</t>
    </r>
    <r>
      <rPr>
        <sz val="11"/>
        <color theme="1"/>
        <rFont val="Franklin Gothic Book"/>
        <family val="2"/>
      </rPr>
      <t>: allocation for purchase of initial stock of products for sale or services to be delivered in the first few months of operating the business</t>
    </r>
  </si>
  <si>
    <r>
      <rPr>
        <b/>
        <sz val="11"/>
        <color theme="1"/>
        <rFont val="Franklin Gothic Book"/>
        <family val="2"/>
      </rPr>
      <t>Initial Working Capital:</t>
    </r>
    <r>
      <rPr>
        <sz val="11"/>
        <color theme="1"/>
        <rFont val="Franklin Gothic Book"/>
        <family val="2"/>
      </rPr>
      <t xml:space="preserve"> allocation for payments to vendors and employees in the first few months of operating the business</t>
    </r>
  </si>
  <si>
    <t>D. Headcount analysis</t>
  </si>
  <si>
    <t>Enter the salary and number of employees you expect for each key business function. Note that not all headcount groups may be relevant to your own business, so only fill if necessary.</t>
  </si>
  <si>
    <t>Benefits* % of salary</t>
  </si>
  <si>
    <t>Senior Management (CEO, COO, CFO, etc)</t>
  </si>
  <si>
    <t>* Future salary costs are automatically computed from annual growth rates entered in Section B above</t>
  </si>
  <si>
    <t>Number of employees</t>
  </si>
  <si>
    <t>#</t>
  </si>
  <si>
    <t>Base annual salary</t>
  </si>
  <si>
    <t>Total Salaries &amp; Benefits for Senior Management personnel</t>
  </si>
  <si>
    <t>Business Development*</t>
  </si>
  <si>
    <t>Number of employees (Manager)</t>
  </si>
  <si>
    <t>Number of employees (Associate)</t>
  </si>
  <si>
    <t>Base annual salary (Manager)</t>
  </si>
  <si>
    <t>Base annual salary (Associate)</t>
  </si>
  <si>
    <t>Total Salaries &amp; Benefits for Business Development personnel</t>
  </si>
  <si>
    <t>Sales/Customer Support</t>
  </si>
  <si>
    <t>Total Salaries &amp; Benefits for Sales/Customer Support personnel</t>
  </si>
  <si>
    <t>Marketing</t>
  </si>
  <si>
    <t>Total Salaries &amp; Benefits for Marketing personnel</t>
  </si>
  <si>
    <t>IT</t>
  </si>
  <si>
    <t>Number of employees (Developer)</t>
  </si>
  <si>
    <t>Base annual salary (Developer)</t>
  </si>
  <si>
    <t>Total Salaries &amp; Benefits for IT personnel</t>
  </si>
  <si>
    <t>Back office support (Legal, Finance, HR, Supply Chain, Administration)</t>
  </si>
  <si>
    <t>Total Salaries &amp; Benefits for back office support personnel</t>
  </si>
  <si>
    <t>Operations support (Front Desk, Records, Fleet Management, Facility Management, Catering, etc)</t>
  </si>
  <si>
    <t>Total Salaries &amp; Benefits for operations support personnel</t>
  </si>
  <si>
    <r>
      <rPr>
        <b/>
        <sz val="11"/>
        <color theme="1"/>
        <rFont val="Franklin Gothic Book"/>
        <family val="2"/>
      </rPr>
      <t>Benefits:</t>
    </r>
    <r>
      <rPr>
        <sz val="11"/>
        <color theme="1"/>
        <rFont val="Franklin Gothic Book"/>
        <family val="2"/>
      </rPr>
      <t xml:space="preserve"> other elements of the employee remuneration package expected to cover medical insurance, allowances, pension, training and development, etc</t>
    </r>
  </si>
  <si>
    <r>
      <rPr>
        <b/>
        <sz val="11"/>
        <color theme="1"/>
        <rFont val="Franklin Gothic Book"/>
        <family val="2"/>
      </rPr>
      <t>Business Development:</t>
    </r>
    <r>
      <rPr>
        <sz val="11"/>
        <color theme="1"/>
        <rFont val="Franklin Gothic Book"/>
        <family val="2"/>
      </rPr>
      <t xml:space="preserve"> refers to personnel involved in consultations or extensive engagement with customers to identify the best-fit product or service, before sales can be made. 
Some businesses allot this task to the Sales personnel: only businesses which consider this a separate responsibility from Sales need to fill this section</t>
    </r>
  </si>
  <si>
    <t>E. Operating Costs</t>
  </si>
  <si>
    <t>Fill the following with data for your business. Note that not all fields may be relevant for your business, so fill as required.</t>
  </si>
  <si>
    <t>* Future direct and fixed costs are automatically computed from annual growth rates entered in Section B above</t>
  </si>
  <si>
    <t>Raw material</t>
  </si>
  <si>
    <t>Direct labor</t>
  </si>
  <si>
    <t>Factory overheads*</t>
  </si>
  <si>
    <t>Inbound transport</t>
  </si>
  <si>
    <t>Fixed costs</t>
  </si>
  <si>
    <t>Salaries and Wages</t>
  </si>
  <si>
    <t>Utilities</t>
  </si>
  <si>
    <t>Administrative*</t>
  </si>
  <si>
    <r>
      <rPr>
        <b/>
        <sz val="11"/>
        <rFont val="Franklin Gothic Book"/>
        <family val="2"/>
      </rPr>
      <t>Direct costs:</t>
    </r>
    <r>
      <rPr>
        <sz val="11"/>
        <rFont val="Franklin Gothic Book"/>
        <family val="2"/>
      </rPr>
      <t xml:space="preserve"> costs associated with input and labour required to develop your product or service</t>
    </r>
  </si>
  <si>
    <r>
      <rPr>
        <b/>
        <sz val="11"/>
        <color theme="1"/>
        <rFont val="Franklin Gothic Book"/>
        <family val="2"/>
      </rPr>
      <t>Factory overheads:</t>
    </r>
    <r>
      <rPr>
        <sz val="11"/>
        <color theme="1"/>
        <rFont val="Franklin Gothic Book"/>
        <family val="2"/>
      </rPr>
      <t xml:space="preserve"> covers costs associated with manufacturing such as electricity and rent for the factory, maintenance and insurance costs for factory equipment, etc</t>
    </r>
  </si>
  <si>
    <r>
      <rPr>
        <b/>
        <sz val="11"/>
        <color theme="1"/>
        <rFont val="Franklin Gothic Book"/>
        <family val="2"/>
      </rPr>
      <t>Administrative:</t>
    </r>
    <r>
      <rPr>
        <sz val="11"/>
        <color theme="1"/>
        <rFont val="Franklin Gothic Book"/>
        <family val="2"/>
      </rPr>
      <t xml:space="preserve"> covers costs such as office consumables, travel, and expenses associated with legal and accounting activities</t>
    </r>
  </si>
  <si>
    <t>F. Revenue</t>
  </si>
  <si>
    <t>Base monthly sales volume</t>
  </si>
  <si>
    <t>Base product/service price</t>
  </si>
  <si>
    <t>Seasonality estimates</t>
  </si>
  <si>
    <t>Monthly revenue may vary due to seasonal trends (holidays, festivities, seasonal discounts &amp; promos, off-peak seasons, etc.) Account for monthly spikes or slumps in your forecasted sales using the model below:</t>
  </si>
  <si>
    <t>JAN</t>
  </si>
  <si>
    <t>FEB</t>
  </si>
  <si>
    <t>MAR</t>
  </si>
  <si>
    <t>APR</t>
  </si>
  <si>
    <t>MAY</t>
  </si>
  <si>
    <t>JUN</t>
  </si>
  <si>
    <t>JUL</t>
  </si>
  <si>
    <t>AUG</t>
  </si>
  <si>
    <t>SEP</t>
  </si>
  <si>
    <t>OCT</t>
  </si>
  <si>
    <t>NOV</t>
  </si>
  <si>
    <t>DEC</t>
  </si>
  <si>
    <t>Monthly sales volume</t>
  </si>
  <si>
    <t>% of sales revenue realized</t>
  </si>
  <si>
    <t>Reason for seasonality</t>
  </si>
  <si>
    <t>* Future annual volume and price are automatically computed from annual growth rates entered in Section B above</t>
  </si>
  <si>
    <t>Annual sales volume</t>
  </si>
  <si>
    <t>Annual product/service price</t>
  </si>
  <si>
    <t>G. Working Capital</t>
  </si>
  <si>
    <t>Working capital is an estimate of the amount of cash your business requires to fund day-to-day operations. Availability of working capital depends on how fast you can collect cash from your customers after providing goods/services to them, how long it takes your business to turn over inventory, and how long you can afford to wait till you pay your vendors/suppliers. 
Provide realistic estimates based on the peculiarities of your local economy and business industry for these below:</t>
  </si>
  <si>
    <t>Receivable Days*</t>
  </si>
  <si>
    <t>days</t>
  </si>
  <si>
    <t>Payable Days*</t>
  </si>
  <si>
    <t>Inventory Days*</t>
  </si>
  <si>
    <r>
      <rPr>
        <b/>
        <sz val="11"/>
        <rFont val="Franklin Gothic Book"/>
        <family val="2"/>
      </rPr>
      <t xml:space="preserve">Receivable Days: </t>
    </r>
    <r>
      <rPr>
        <sz val="11"/>
        <rFont val="Franklin Gothic Book"/>
        <family val="2"/>
      </rPr>
      <t>average number of days customers take to pay your business for services rendered</t>
    </r>
  </si>
  <si>
    <r>
      <rPr>
        <b/>
        <sz val="11"/>
        <rFont val="Franklin Gothic Book"/>
        <family val="2"/>
      </rPr>
      <t>Payable Days:</t>
    </r>
    <r>
      <rPr>
        <sz val="11"/>
        <rFont val="Franklin Gothic Book"/>
        <family val="2"/>
      </rPr>
      <t xml:space="preserve"> average number of days that your company takes to pay its suppliers</t>
    </r>
  </si>
  <si>
    <r>
      <rPr>
        <b/>
        <sz val="11"/>
        <rFont val="Franklin Gothic Book"/>
        <family val="2"/>
      </rPr>
      <t xml:space="preserve">Inventory Days: </t>
    </r>
    <r>
      <rPr>
        <sz val="11"/>
        <rFont val="Franklin Gothic Book"/>
        <family val="2"/>
      </rPr>
      <t>average number of days required for your business to sell one batch of inventory</t>
    </r>
  </si>
  <si>
    <t>H. Startup Financing</t>
  </si>
  <si>
    <t>To start your business, you need cash. Estimate what proportion of your startup costs will be sourced from the various financing sources provided below. Ensure all percentages add up to exactly 100% to adequately account for financing needs:</t>
  </si>
  <si>
    <t>Personal savings (Owner's Capital)</t>
  </si>
  <si>
    <t>Grants*</t>
  </si>
  <si>
    <t>Equity*</t>
  </si>
  <si>
    <t>Debt*</t>
  </si>
  <si>
    <r>
      <rPr>
        <b/>
        <sz val="11"/>
        <color theme="1"/>
        <rFont val="Franklin Gothic Book"/>
        <family val="2"/>
      </rPr>
      <t>Grants:</t>
    </r>
    <r>
      <rPr>
        <sz val="11"/>
        <color theme="1"/>
        <rFont val="Franklin Gothic Book"/>
        <family val="2"/>
      </rPr>
      <t xml:space="preserve"> money provided as gifts or donations, with no conditions of payback or part ownership of business. They may come from friends, family or other sources</t>
    </r>
  </si>
  <si>
    <r>
      <rPr>
        <b/>
        <sz val="11"/>
        <color theme="1"/>
        <rFont val="Franklin Gothic Book"/>
        <family val="2"/>
      </rPr>
      <t>Equity:</t>
    </r>
    <r>
      <rPr>
        <sz val="11"/>
        <color theme="1"/>
        <rFont val="Franklin Gothic Book"/>
        <family val="2"/>
      </rPr>
      <t xml:space="preserve"> money given to the business by venture capitalists or other sources in exchange for part ownership/shares in the business</t>
    </r>
  </si>
  <si>
    <r>
      <rPr>
        <b/>
        <sz val="11"/>
        <color theme="1"/>
        <rFont val="Franklin Gothic Book"/>
        <family val="2"/>
      </rPr>
      <t>Debt:</t>
    </r>
    <r>
      <rPr>
        <sz val="11"/>
        <color theme="1"/>
        <rFont val="Franklin Gothic Book"/>
        <family val="2"/>
      </rPr>
      <t xml:space="preserve"> money borrowed from a bank or other lending institution that must be paid back with interest at a future date</t>
    </r>
  </si>
  <si>
    <t>I. Equity Financing</t>
  </si>
  <si>
    <t>Additional financing may be required during the course of running a business, to address foreseeable cash shortage or to finance business expansion efforts. 
Use the table below to estimate how much equity you will need to source in the 2nd - 10th year of business operations to ensure adequate cash for operations. You may decide to not source for additional equity if you have sufficient cash, so only fill if applicable</t>
  </si>
  <si>
    <t>Equity Injection</t>
  </si>
  <si>
    <t>Opening Balance</t>
  </si>
  <si>
    <t>Closing Balance</t>
  </si>
  <si>
    <t>J. Debt Financing</t>
  </si>
  <si>
    <t>Additional financing may be required during the course of running a business, to address foreseeable cash shortage or to finance business expansion efforts. 
Use the table below to estimate how much debt you will need to source in the 2nd - 10th year of business operations to ensure adequate cash for operations. Each debt facility represents a new loan to be incurred, and the amount to be borrowed in the first one (Debt Facility 1) has been automatically computed based on your entry in Section H. You may decide not to take out any loans, so only fill if applicable:</t>
  </si>
  <si>
    <t>Debt Facility 1</t>
  </si>
  <si>
    <t>Year loan will be borrowed</t>
  </si>
  <si>
    <t>year</t>
  </si>
  <si>
    <t>Amount to be borrowed</t>
  </si>
  <si>
    <t>Repayment period</t>
  </si>
  <si>
    <t>years</t>
  </si>
  <si>
    <t>Loan end</t>
  </si>
  <si>
    <t>Debt Facility 2</t>
  </si>
  <si>
    <t>Debt Facility 3</t>
  </si>
  <si>
    <t>Schedules</t>
  </si>
  <si>
    <t>The schedules below are automatically computed from the data provided in the Assumptions section above. Do not edit any of the cells below</t>
  </si>
  <si>
    <t>Debt Amortization Schedule (straight-line)</t>
  </si>
  <si>
    <t>Year of operation</t>
  </si>
  <si>
    <t>Opening</t>
  </si>
  <si>
    <t>Addition</t>
  </si>
  <si>
    <t>Principal Repayment</t>
  </si>
  <si>
    <t>Closing</t>
  </si>
  <si>
    <t>Interest Expense</t>
  </si>
  <si>
    <t>Total Debt Service</t>
  </si>
  <si>
    <t>Annual Debt</t>
  </si>
  <si>
    <t>Total Loan Taken</t>
  </si>
  <si>
    <t>Total Loan Repayment</t>
  </si>
  <si>
    <t>Total Interest Expense</t>
  </si>
  <si>
    <t>Total Loan Balance</t>
  </si>
  <si>
    <t>Working Capital Schedule</t>
  </si>
  <si>
    <t>Days Receivable</t>
  </si>
  <si>
    <t>Inventory</t>
  </si>
  <si>
    <t xml:space="preserve">Days Payable </t>
  </si>
  <si>
    <t>Net Working Capital</t>
  </si>
  <si>
    <t>Change in Net Working Capital</t>
  </si>
  <si>
    <t>PPE &amp; Depreciation Schedule</t>
  </si>
  <si>
    <t>Cost</t>
  </si>
  <si>
    <t>Additions</t>
  </si>
  <si>
    <t>Accumulated Depreciation</t>
  </si>
  <si>
    <t>Charge for the Year</t>
  </si>
  <si>
    <t>Net Book Value</t>
  </si>
  <si>
    <t>All figures expressed in thousands</t>
  </si>
  <si>
    <t>'000</t>
  </si>
  <si>
    <t>Total Revenue</t>
  </si>
  <si>
    <t>Direct Costs</t>
  </si>
  <si>
    <t>Gross Profit</t>
  </si>
  <si>
    <t>SG&amp;A</t>
  </si>
  <si>
    <t>Depreciation</t>
  </si>
  <si>
    <t>Operating Profit</t>
  </si>
  <si>
    <t>Profit Before Tax</t>
  </si>
  <si>
    <t>Taxation</t>
  </si>
  <si>
    <t>Profit After Tax/Net Income</t>
  </si>
  <si>
    <t>Expenses</t>
  </si>
  <si>
    <t>Net income</t>
  </si>
  <si>
    <t>OFFSET</t>
  </si>
  <si>
    <t>Cost of Goods Sold</t>
  </si>
  <si>
    <t>Selling, General and Administrative Costs</t>
  </si>
  <si>
    <t>Interest Expenses</t>
  </si>
  <si>
    <t>Taxes</t>
  </si>
  <si>
    <t>Assets</t>
  </si>
  <si>
    <t>Current Assets</t>
  </si>
  <si>
    <t>Cash &amp; cash equivalents</t>
  </si>
  <si>
    <t>Accounts Receivable</t>
  </si>
  <si>
    <t>Non-Current Assets</t>
  </si>
  <si>
    <t>Property, Plant and Equipment</t>
  </si>
  <si>
    <t>Total Assets</t>
  </si>
  <si>
    <t>Liabilities and Equity</t>
  </si>
  <si>
    <t>Liabilities</t>
  </si>
  <si>
    <t>Accounts Payable</t>
  </si>
  <si>
    <t>Tax Payable</t>
  </si>
  <si>
    <t>Non-Current Liabilities</t>
  </si>
  <si>
    <t>Long Term Loan</t>
  </si>
  <si>
    <t>Shareholder's Equity</t>
  </si>
  <si>
    <t>Investment Capital</t>
  </si>
  <si>
    <t>Retained Earning</t>
  </si>
  <si>
    <t>Total Liabilities &amp; Equity</t>
  </si>
  <si>
    <t>Operating Activities</t>
  </si>
  <si>
    <t>Net Earnings</t>
  </si>
  <si>
    <t>Plus: Taxation</t>
  </si>
  <si>
    <t>Plus: Interest Expense</t>
  </si>
  <si>
    <t>Plus: Depreciation</t>
  </si>
  <si>
    <t>Minus: Changes in Working Capital</t>
  </si>
  <si>
    <t>Net Operating Cashflow</t>
  </si>
  <si>
    <t>Investing Activities</t>
  </si>
  <si>
    <t>Purchase of CAPEX</t>
  </si>
  <si>
    <t>Net Investing Cashflow</t>
  </si>
  <si>
    <t>Financing Activities</t>
  </si>
  <si>
    <t>Equity injection</t>
  </si>
  <si>
    <t>Loan taken</t>
  </si>
  <si>
    <t>Loan repayment</t>
  </si>
  <si>
    <t>Loan interest</t>
  </si>
  <si>
    <t>Net Financing Cashflow</t>
  </si>
  <si>
    <t>Cash Generated During the Year</t>
  </si>
  <si>
    <t>Cash at Beginning of Year</t>
  </si>
  <si>
    <t>Cash at the End of Year</t>
  </si>
  <si>
    <t>Year 0</t>
  </si>
  <si>
    <t>Cash flow</t>
  </si>
  <si>
    <t>Profile</t>
  </si>
  <si>
    <t>Financials Summary</t>
  </si>
  <si>
    <t>Annual projections</t>
  </si>
  <si>
    <t>Term</t>
  </si>
  <si>
    <t>Definition</t>
  </si>
  <si>
    <t>Opening Inventory</t>
  </si>
  <si>
    <t>Allocation for purchase of initial stock of products for sale or services to be delivered in the first few months of operating the business</t>
  </si>
  <si>
    <t>Initial Working Capital</t>
  </si>
  <si>
    <t>Allocation for payments to vendors and employees in the first few months of operating the business</t>
  </si>
  <si>
    <t>Benefits</t>
  </si>
  <si>
    <t>Other elements of the employee remuneration package expected to cover medical insurance, allowances, pension, training and development, etc</t>
  </si>
  <si>
    <t>Business Development</t>
  </si>
  <si>
    <t>Refers to personnel involved in consultations or extensive engagement with customers to identify the best-fit product or service, before sales can be made.</t>
  </si>
  <si>
    <t>Costs associated with input and labour required to develop your product or service</t>
  </si>
  <si>
    <t>Factory overheads</t>
  </si>
  <si>
    <t>Covers costs associated with manufacturing such as electricity and rent for the factory, maintenance and insurance costs for factory equipment, etc</t>
  </si>
  <si>
    <t>Covers costs such as office consumables, travel, and expenses associated with legal and accounting activities</t>
  </si>
  <si>
    <t>Receivable Days</t>
  </si>
  <si>
    <t>Average number of days customers take to pay your business for services rendered</t>
  </si>
  <si>
    <t>Payable Days</t>
  </si>
  <si>
    <t>Average number of days that your company takes to pay its suppliers</t>
  </si>
  <si>
    <t>Inventory Days</t>
  </si>
  <si>
    <t>Average number of days required for your business to sell one batch of inventory</t>
  </si>
  <si>
    <t>Grants</t>
  </si>
  <si>
    <t>Money provided as gifts or donations, with no conditions of payback or part ownership of business. They may come from friends, family or other sources</t>
  </si>
  <si>
    <t>Equity</t>
  </si>
  <si>
    <t>Money given to the business by venture capitalists or other sources in exchange for part ownership/shares in the business</t>
  </si>
  <si>
    <t>Debt</t>
  </si>
  <si>
    <t>Money borrowed from a bank or other lending institution that must be paid back with interest at a future date</t>
  </si>
  <si>
    <t>LISTS</t>
  </si>
  <si>
    <t>Contingency selection</t>
  </si>
  <si>
    <t>Currency selection</t>
  </si>
  <si>
    <t>Country and currency symbol selection</t>
  </si>
  <si>
    <t>Opening Inventory selection</t>
  </si>
  <si>
    <t>Working Capital selection</t>
  </si>
  <si>
    <t>Loan Year list</t>
  </si>
  <si>
    <t>US Dollar</t>
  </si>
  <si>
    <t>Algeria</t>
  </si>
  <si>
    <t>Algerian Dinar</t>
  </si>
  <si>
    <t>د.ج</t>
  </si>
  <si>
    <t>1 months' worth of direct costs</t>
  </si>
  <si>
    <t>1 months' worth of operating costs</t>
  </si>
  <si>
    <t>Angola</t>
  </si>
  <si>
    <t>Angolan Kwanza</t>
  </si>
  <si>
    <t>Kz</t>
  </si>
  <si>
    <t>2 months' worth of direct costs</t>
  </si>
  <si>
    <t>3 months' worth of operating costs</t>
  </si>
  <si>
    <t>Benin</t>
  </si>
  <si>
    <t>West African CFA Franc</t>
  </si>
  <si>
    <t>₣</t>
  </si>
  <si>
    <t>3 months' worth of direct costs</t>
  </si>
  <si>
    <t>6 months' worth of operating costs</t>
  </si>
  <si>
    <t>Botswana</t>
  </si>
  <si>
    <t>Pula</t>
  </si>
  <si>
    <t>P</t>
  </si>
  <si>
    <t>4 months' worth of direct costs</t>
  </si>
  <si>
    <t>9 months' worth of operating costs</t>
  </si>
  <si>
    <t>Burkina Faso</t>
  </si>
  <si>
    <t>5 months' worth of direct costs</t>
  </si>
  <si>
    <t>12 months' worth of operating costs</t>
  </si>
  <si>
    <t>Burundi</t>
  </si>
  <si>
    <t>Burundi Franc</t>
  </si>
  <si>
    <t>Cameroon</t>
  </si>
  <si>
    <t>Central African CFA Franc</t>
  </si>
  <si>
    <t>Cape Verde</t>
  </si>
  <si>
    <t>Cape Verde Escudo/Dollars</t>
  </si>
  <si>
    <t>Esc/ $</t>
  </si>
  <si>
    <t>Central African Republic</t>
  </si>
  <si>
    <t>Chad</t>
  </si>
  <si>
    <t>Comoros</t>
  </si>
  <si>
    <t>Comoros Franc</t>
  </si>
  <si>
    <t>Congo</t>
  </si>
  <si>
    <t>Congolese Franc</t>
  </si>
  <si>
    <t>FC</t>
  </si>
  <si>
    <t>Democratic Rep of Congo</t>
  </si>
  <si>
    <t>Djibouti</t>
  </si>
  <si>
    <t>Djiboutian Franc</t>
  </si>
  <si>
    <t>Egypt</t>
  </si>
  <si>
    <t>Egypt Pound</t>
  </si>
  <si>
    <t>£ or ج.م</t>
  </si>
  <si>
    <t>Equatorial Guinea</t>
  </si>
  <si>
    <t>Ethiopia</t>
  </si>
  <si>
    <t>Ethiopian Burr</t>
  </si>
  <si>
    <t>Br</t>
  </si>
  <si>
    <t>Gabon</t>
  </si>
  <si>
    <t>Gambia</t>
  </si>
  <si>
    <t>Gambian Dalasi</t>
  </si>
  <si>
    <t>D</t>
  </si>
  <si>
    <t>Ghana</t>
  </si>
  <si>
    <t>Cedi</t>
  </si>
  <si>
    <t>¢</t>
  </si>
  <si>
    <t>Guinea</t>
  </si>
  <si>
    <t>Guinean Franc</t>
  </si>
  <si>
    <t>Guinea Bissau</t>
  </si>
  <si>
    <t>Ivory Coast</t>
  </si>
  <si>
    <t>Kenya</t>
  </si>
  <si>
    <t>Shilling</t>
  </si>
  <si>
    <t>KSh</t>
  </si>
  <si>
    <t>Lesotho</t>
  </si>
  <si>
    <t>Lesotho Loti</t>
  </si>
  <si>
    <t>L</t>
  </si>
  <si>
    <t>Liberia</t>
  </si>
  <si>
    <t>Liberian Dollar</t>
  </si>
  <si>
    <t>$</t>
  </si>
  <si>
    <t>Libya</t>
  </si>
  <si>
    <t>Libyan Dinar</t>
  </si>
  <si>
    <t>ل.د</t>
  </si>
  <si>
    <t>Madagascar</t>
  </si>
  <si>
    <t>Malagasy Ariary</t>
  </si>
  <si>
    <t>Ar</t>
  </si>
  <si>
    <t>Malawi</t>
  </si>
  <si>
    <t>Malawian Kwacha</t>
  </si>
  <si>
    <t>K</t>
  </si>
  <si>
    <t>Mali</t>
  </si>
  <si>
    <t>Mauritania</t>
  </si>
  <si>
    <t>Mauritanian Ouguiya</t>
  </si>
  <si>
    <t>UM</t>
  </si>
  <si>
    <t>Mauritius</t>
  </si>
  <si>
    <t>Mauritius Rupee</t>
  </si>
  <si>
    <t>₨</t>
  </si>
  <si>
    <t>Morocco</t>
  </si>
  <si>
    <t>Moroccan Dirham</t>
  </si>
  <si>
    <t>د.م.</t>
  </si>
  <si>
    <t>Mozambique</t>
  </si>
  <si>
    <t>Mozambique Metical</t>
  </si>
  <si>
    <t>MT</t>
  </si>
  <si>
    <t>Namibia</t>
  </si>
  <si>
    <t>Namibian Dollar</t>
  </si>
  <si>
    <t>Niger Republic</t>
  </si>
  <si>
    <t>Nigeria</t>
  </si>
  <si>
    <t>Naira</t>
  </si>
  <si>
    <t>₦</t>
  </si>
  <si>
    <t>Reunion</t>
  </si>
  <si>
    <t>European Euro</t>
  </si>
  <si>
    <t>€</t>
  </si>
  <si>
    <t>Rwanda</t>
  </si>
  <si>
    <t>Rwandan Franc</t>
  </si>
  <si>
    <t>R₣</t>
  </si>
  <si>
    <t>Sao Tome And Principe</t>
  </si>
  <si>
    <t>Sao Tome and Prinipe Dobra</t>
  </si>
  <si>
    <t>Db</t>
  </si>
  <si>
    <t>Senegal</t>
  </si>
  <si>
    <t>Seychelles</t>
  </si>
  <si>
    <t>Seychelles Rupee</t>
  </si>
  <si>
    <t>Sierra Leone</t>
  </si>
  <si>
    <t>Sierra Leonean Leon</t>
  </si>
  <si>
    <t>Le</t>
  </si>
  <si>
    <t>Somalia</t>
  </si>
  <si>
    <t>Somalia Shilling</t>
  </si>
  <si>
    <t>Sh</t>
  </si>
  <si>
    <t>South Africa</t>
  </si>
  <si>
    <t>Rand</t>
  </si>
  <si>
    <t>R</t>
  </si>
  <si>
    <t>South Sudan</t>
  </si>
  <si>
    <t>South Sudanese Pound</t>
  </si>
  <si>
    <t>£</t>
  </si>
  <si>
    <t>Sudan</t>
  </si>
  <si>
    <t>Sudanese Pound</t>
  </si>
  <si>
    <t>ج.س.</t>
  </si>
  <si>
    <t>Swaziland</t>
  </si>
  <si>
    <t>Swazi Lilangeni</t>
  </si>
  <si>
    <t>Tanzania</t>
  </si>
  <si>
    <t>TSh</t>
  </si>
  <si>
    <t>Togo</t>
  </si>
  <si>
    <t>Tunisia</t>
  </si>
  <si>
    <t>Tunisian Dinar</t>
  </si>
  <si>
    <t>ملّيم</t>
  </si>
  <si>
    <t>Uganda</t>
  </si>
  <si>
    <t>USh</t>
  </si>
  <si>
    <t>Zambia</t>
  </si>
  <si>
    <t>Kwacha</t>
  </si>
  <si>
    <t>Zimbabwe</t>
  </si>
  <si>
    <t>Dollars</t>
  </si>
  <si>
    <t>Z$</t>
  </si>
  <si>
    <t>2023 TEF Entrepreneur Financial Model Template</t>
  </si>
  <si>
    <t>Email:</t>
  </si>
  <si>
    <t>[Enter Email address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</si>
</sst>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3">
    <numFmt numFmtId="164" formatCode="&quot;$&quot;#,##0.00_);[Red]\(&quot;$&quot;#,##0.00\)"/>
    <numFmt numFmtId="165" formatCode="_(* #,##0.00_);_(* \(#,##0.00\);_(* &quot;-&quot;??_);_(@_)"/>
    <numFmt numFmtId="166" formatCode="#,##0;\(#,##0\)"/>
    <numFmt numFmtId="167" formatCode="&quot;£&quot;#,##0.00;\(&quot;£&quot;#,##0.00\)"/>
    <numFmt numFmtId="168" formatCode="dd\ mmm\ yyyy\ "/>
    <numFmt numFmtId="169" formatCode="d\-mmm\-yyyy"/>
    <numFmt numFmtId="170" formatCode="mmm/yyyy_);;;&quot;  &quot;@"/>
    <numFmt numFmtId="171" formatCode="0.0000"/>
    <numFmt numFmtId="172" formatCode="#,##0_);[Red]\(#,##0\);\-_)"/>
    <numFmt numFmtId="173" formatCode="##,##0;\(##,##0\)"/>
    <numFmt numFmtId="174" formatCode="0.00%;\(0.00%\)"/>
    <numFmt numFmtId="175" formatCode="0.0000%"/>
    <numFmt numFmtId="176" formatCode="m/d/yy\ h:mm:ss"/>
    <numFmt numFmtId="177" formatCode="#,##0_);\(#,##0\);&quot;-  &quot;;&quot;  &quot;@"/>
    <numFmt numFmtId="178" formatCode="0_);\-0_)"/>
    <numFmt numFmtId="179" formatCode="#,##0.0,,_);\(#,##0.0,,\);&quot;-&quot;_)"/>
    <numFmt numFmtId="180" formatCode="_(* #,##0_);_(* \(#,##0\);_(* &quot;-&quot;??_);_(@_)"/>
    <numFmt numFmtId="181" formatCode="0.000"/>
    <numFmt numFmtId="182" formatCode="_(* #,##0_);[Red]_(* \(#,##0\);_(* &quot;-&quot;??_);_(@_)"/>
    <numFmt numFmtId="183" formatCode="_(* #,##0.00_);[Red]_(* \(#,##0.00\);_(* &quot;-&quot;??_);_(@_)"/>
    <numFmt numFmtId="184" formatCode=";;;"/>
    <numFmt numFmtId="185" formatCode="_(* #,##0,_);[Red]_(* \(#,##0,\);_(* &quot;-&quot;??_);_(@_)"/>
    <numFmt numFmtId="186" formatCode="_(* #,###,_);_(* \(#,###,\);_(* &quot;-&quot;??_);_(@_)"/>
  </numFmts>
  <fonts count="78">
    <font>
      <sz val="11"/>
      <color theme="1"/>
      <name val="Calibri"/>
      <family val="2"/>
      <scheme val="minor"/>
    </font>
    <font>
      <sz val="24"/>
      <color rgb="FFC00000"/>
      <name val="Graphik"/>
      <family val="2"/>
    </font>
    <font>
      <b/>
      <sz val="14"/>
      <color theme="1" tint="0.249977111117893"/>
      <name val="Segoe UI Light"/>
      <family val="2"/>
    </font>
    <font>
      <b/>
      <sz val="18"/>
      <color theme="1" tint="0.249977111117893"/>
      <name val="Segoe UI Light"/>
      <family val="2"/>
    </font>
    <font>
      <sz val="11"/>
      <color theme="1"/>
      <name val="Segoe UI Historic"/>
      <family val="2"/>
    </font>
    <font>
      <sz val="14"/>
      <color theme="1"/>
      <name val="Segoe UI Historic"/>
      <family val="2"/>
    </font>
    <font>
      <b/>
      <sz val="10"/>
      <color theme="1"/>
      <name val="Calibri"/>
      <family val="2"/>
      <scheme val="minor"/>
    </font>
    <font>
      <b/>
      <sz val="10"/>
      <color theme="0"/>
      <name val="Calibri"/>
      <family val="2"/>
      <scheme val="minor"/>
    </font>
    <font>
      <b/>
      <sz val="12"/>
      <color theme="0"/>
      <name val="Franklin Gothic Book"/>
      <family val="2"/>
    </font>
    <font>
      <sz val="11"/>
      <color theme="0"/>
      <name val="Franklin Gothic Book"/>
      <family val="2"/>
    </font>
    <font>
      <sz val="11"/>
      <color theme="1"/>
      <name val="Franklin Gothic Book"/>
      <family val="2"/>
    </font>
    <font>
      <b/>
      <sz val="11"/>
      <color theme="1"/>
      <name val="Franklin Gothic Book"/>
      <family val="2"/>
    </font>
    <font>
      <sz val="10"/>
      <color indexed="10"/>
      <name val="Arial"/>
      <family val="2"/>
    </font>
    <font>
      <sz val="10"/>
      <name val="Arial"/>
      <family val="2"/>
    </font>
    <font>
      <sz val="11"/>
      <name val="Arial"/>
      <family val="2"/>
    </font>
    <font>
      <i/>
      <sz val="10"/>
      <color indexed="8"/>
      <name val="Arial"/>
      <family val="2"/>
    </font>
    <font>
      <sz val="12"/>
      <name val="Times New Roman"/>
      <family val="1"/>
    </font>
    <font>
      <b/>
      <sz val="15"/>
      <color indexed="18"/>
      <name val="Arial"/>
      <family val="2"/>
    </font>
    <font>
      <b/>
      <sz val="12"/>
      <color indexed="18"/>
      <name val="Arial"/>
      <family val="2"/>
    </font>
    <font>
      <b/>
      <sz val="10"/>
      <color indexed="8"/>
      <name val="Arial"/>
      <family val="2"/>
    </font>
    <font>
      <sz val="11"/>
      <name val="Times New Roman"/>
      <family val="1"/>
    </font>
    <font>
      <sz val="11"/>
      <color indexed="8"/>
      <name val="Times New Roman"/>
      <family val="1"/>
    </font>
    <font>
      <sz val="14"/>
      <name val="Arial"/>
      <family val="2"/>
    </font>
    <font>
      <i/>
      <sz val="11"/>
      <name val="Times New Roman"/>
      <family val="1"/>
    </font>
    <font>
      <b/>
      <sz val="9"/>
      <name val="Arial"/>
      <family val="2"/>
    </font>
    <font>
      <sz val="18"/>
      <name val="Arial"/>
      <family val="2"/>
    </font>
    <font>
      <u/>
      <sz val="10"/>
      <name val="Arial"/>
      <family val="2"/>
    </font>
    <font>
      <b/>
      <sz val="10"/>
      <name val="Arial"/>
      <family val="2"/>
    </font>
    <font>
      <sz val="11"/>
      <color theme="1" tint="0.14990691854609822"/>
      <name val="Calibri Light"/>
      <family val="2"/>
      <scheme val="major"/>
    </font>
    <font>
      <sz val="10"/>
      <color theme="1" tint="0.14999847407452621"/>
      <name val="Calibri"/>
      <family val="2"/>
      <scheme val="minor"/>
    </font>
    <font>
      <b/>
      <sz val="12"/>
      <color theme="0"/>
      <name val="Arial"/>
      <family val="2"/>
    </font>
    <font>
      <i/>
      <sz val="11"/>
      <color theme="1"/>
      <name val="Franklin Gothic Book"/>
      <family val="2"/>
    </font>
    <font>
      <b/>
      <i/>
      <sz val="11"/>
      <color theme="1"/>
      <name val="Franklin Gothic Book"/>
      <family val="2"/>
    </font>
    <font>
      <sz val="11"/>
      <color indexed="8"/>
      <name val="Calibri"/>
      <family val="2"/>
    </font>
    <font>
      <i/>
      <sz val="10"/>
      <color theme="0" tint="-0.34998626667073579"/>
      <name val="Calibri"/>
      <family val="2"/>
      <scheme val="minor"/>
    </font>
    <font>
      <b/>
      <sz val="11"/>
      <color rgb="FFC00000"/>
      <name val="Franklin Gothic Book"/>
      <family val="2"/>
    </font>
    <font>
      <sz val="11"/>
      <color theme="1"/>
      <name val="Arial"/>
      <family val="2"/>
    </font>
    <font>
      <sz val="10"/>
      <color theme="1"/>
      <name val="Arial"/>
      <family val="2"/>
    </font>
    <font>
      <sz val="10"/>
      <color theme="0"/>
      <name val="Arial"/>
      <family val="2"/>
    </font>
    <font>
      <b/>
      <sz val="10"/>
      <color theme="0"/>
      <name val="Arial"/>
      <family val="2"/>
    </font>
    <font>
      <sz val="10"/>
      <color theme="1"/>
      <name val="Calibri"/>
      <family val="2"/>
    </font>
    <font>
      <i/>
      <sz val="11"/>
      <name val="Franklin Gothic Book"/>
      <family val="2"/>
    </font>
    <font>
      <sz val="11"/>
      <color theme="1"/>
      <name val="Calibri"/>
      <family val="2"/>
      <scheme val="minor"/>
    </font>
    <font>
      <sz val="24"/>
      <color rgb="FFC00000"/>
      <name val="Franklin Gothic Book"/>
      <family val="2"/>
    </font>
    <font>
      <i/>
      <sz val="10"/>
      <color theme="0" tint="-0.34998626667073579"/>
      <name val="Franklin Gothic Book"/>
      <family val="2"/>
    </font>
    <font>
      <sz val="10"/>
      <color theme="1"/>
      <name val="Franklin Gothic Book"/>
      <family val="2"/>
    </font>
    <font>
      <sz val="10"/>
      <color theme="1" tint="0.34998626667073579"/>
      <name val="Franklin Gothic Book"/>
      <family val="2"/>
    </font>
    <font>
      <b/>
      <sz val="10"/>
      <color theme="1" tint="0.34998626667073579"/>
      <name val="Franklin Gothic Book"/>
      <family val="2"/>
    </font>
    <font>
      <sz val="20"/>
      <color theme="1"/>
      <name val="Franklin Gothic Book"/>
      <family val="2"/>
    </font>
    <font>
      <b/>
      <sz val="10"/>
      <color theme="1"/>
      <name val="Franklin Gothic Book"/>
      <family val="2"/>
    </font>
    <font>
      <sz val="10"/>
      <color theme="1"/>
      <name val="Calibri"/>
      <family val="2"/>
      <scheme val="minor"/>
    </font>
    <font>
      <b/>
      <sz val="10"/>
      <color theme="0"/>
      <name val="Franklin Gothic Book"/>
      <family val="2"/>
    </font>
    <font>
      <b/>
      <sz val="10"/>
      <color rgb="FFC00000"/>
      <name val="Franklin Gothic Book"/>
      <family val="2"/>
    </font>
    <font>
      <sz val="11"/>
      <color rgb="FF505458"/>
      <name val="Franklin Gothic Book"/>
      <family val="2"/>
    </font>
    <font>
      <b/>
      <sz val="11"/>
      <color rgb="FF333333"/>
      <name val="Franklin Gothic Book"/>
      <family val="2"/>
    </font>
    <font>
      <sz val="11"/>
      <color rgb="FF666666"/>
      <name val="Franklin Gothic Book"/>
      <family val="2"/>
    </font>
    <font>
      <sz val="11"/>
      <color rgb="FF000000"/>
      <name val="Franklin Gothic Book"/>
      <family val="2"/>
    </font>
    <font>
      <sz val="11"/>
      <color rgb="FF545454"/>
      <name val="Franklin Gothic Book"/>
      <family val="2"/>
    </font>
    <font>
      <sz val="11"/>
      <color theme="2" tint="-0.499984740745262"/>
      <name val="Franklin Gothic Book"/>
      <family val="2"/>
    </font>
    <font>
      <sz val="10"/>
      <color theme="2" tint="-0.499984740745262"/>
      <name val="Franklin Gothic Book"/>
      <family val="2"/>
    </font>
    <font>
      <i/>
      <sz val="11"/>
      <color rgb="FFC00000"/>
      <name val="Calibri"/>
      <family val="2"/>
      <scheme val="minor"/>
    </font>
    <font>
      <i/>
      <sz val="11"/>
      <color rgb="FFC00000"/>
      <name val="Franklin Gothic Book"/>
      <family val="2"/>
    </font>
    <font>
      <sz val="11"/>
      <name val="Segoe UI Historic"/>
      <family val="2"/>
    </font>
    <font>
      <u/>
      <sz val="11"/>
      <color theme="10"/>
      <name val="Calibri"/>
      <family val="2"/>
      <scheme val="minor"/>
    </font>
    <font>
      <sz val="9"/>
      <color theme="1"/>
      <name val="Calibri Light"/>
      <family val="2"/>
      <scheme val="major"/>
    </font>
    <font>
      <sz val="11"/>
      <name val="Franklin Gothic Book"/>
      <family val="2"/>
    </font>
    <font>
      <b/>
      <sz val="11"/>
      <name val="Franklin Gothic Book"/>
      <family val="2"/>
    </font>
    <font>
      <b/>
      <sz val="10"/>
      <color rgb="FFFF0000"/>
      <name val="Calibri"/>
      <family val="2"/>
      <scheme val="minor"/>
    </font>
    <font>
      <i/>
      <sz val="10"/>
      <color theme="1"/>
      <name val="Calibri"/>
      <family val="2"/>
      <scheme val="minor"/>
    </font>
    <font>
      <b/>
      <sz val="16"/>
      <color theme="1"/>
      <name val="Franklin Gothic Book"/>
      <family val="2"/>
    </font>
    <font>
      <sz val="8"/>
      <color rgb="FFFF0000"/>
      <name val="Yu Gothic"/>
      <family val="2"/>
    </font>
    <font>
      <i/>
      <sz val="9"/>
      <color theme="0" tint="-0.499984740745262"/>
      <name val="Franklin Gothic Book"/>
      <family val="2"/>
    </font>
    <font>
      <sz val="8"/>
      <color theme="0" tint="-0.34998626667073579"/>
      <name val="Franklin Gothic Book"/>
      <family val="2"/>
    </font>
    <font>
      <sz val="10"/>
      <color theme="0"/>
      <name val="Franklin Gothic Book"/>
      <family val="2"/>
    </font>
    <font>
      <b/>
      <sz val="14"/>
      <color theme="1"/>
      <name val="Arial"/>
      <family val="2"/>
    </font>
    <font>
      <b/>
      <sz val="12"/>
      <color theme="1"/>
      <name val="Arial"/>
      <family val="2"/>
    </font>
    <font>
      <i/>
      <sz val="11"/>
      <color theme="1"/>
      <name val="Calibri"/>
      <family val="2"/>
      <scheme val="minor"/>
    </font>
    <font>
      <sz val="8"/>
      <color rgb="FF000000"/>
      <name val="Segoe UI"/>
      <family val="2"/>
    </font>
  </fonts>
  <fills count="16">
    <fill>
      <patternFill patternType="none"/>
    </fill>
    <fill>
      <patternFill patternType="gray125"/>
    </fill>
    <fill>
      <patternFill patternType="solid">
        <fgColor rgb="FFC00000"/>
        <bgColor indexed="64"/>
      </patternFill>
    </fill>
    <fill>
      <patternFill patternType="solid">
        <fgColor theme="0" tint="-4.9989318521683403E-2"/>
        <bgColor indexed="64"/>
      </patternFill>
    </fill>
    <fill>
      <patternFill patternType="solid">
        <fgColor theme="1"/>
        <bgColor indexed="64"/>
      </patternFill>
    </fill>
    <fill>
      <patternFill patternType="solid">
        <fgColor rgb="FFF3F5F7"/>
        <bgColor indexed="64"/>
      </patternFill>
    </fill>
    <fill>
      <patternFill patternType="solid">
        <fgColor indexed="9"/>
      </patternFill>
    </fill>
    <fill>
      <patternFill patternType="solid">
        <fgColor theme="4" tint="0.59996337778862885"/>
        <bgColor indexed="64"/>
      </patternFill>
    </fill>
    <fill>
      <patternFill patternType="solid">
        <fgColor rgb="FFFFFF00"/>
        <bgColor indexed="64"/>
      </patternFill>
    </fill>
    <fill>
      <patternFill patternType="solid">
        <fgColor theme="2" tint="-9.9948118533890809E-2"/>
        <bgColor indexed="64"/>
      </patternFill>
    </fill>
    <fill>
      <patternFill patternType="solid">
        <fgColor rgb="FFF5F5F5"/>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tint="-0.14996795556505021"/>
        <bgColor indexed="64"/>
      </patternFill>
    </fill>
    <fill>
      <patternFill patternType="solid">
        <fgColor rgb="FF92D050"/>
        <bgColor indexed="64"/>
      </patternFill>
    </fill>
  </fills>
  <borders count="49">
    <border>
      <left/>
      <right/>
      <top/>
      <bottom/>
      <diagonal/>
    </border>
    <border>
      <left style="medium">
        <color theme="1" tint="0.499984740745262"/>
      </left>
      <right/>
      <top style="medium">
        <color theme="1" tint="0.499984740745262"/>
      </top>
      <bottom style="thin">
        <color theme="1" tint="0.499984740745262"/>
      </bottom>
      <diagonal/>
    </border>
    <border>
      <left/>
      <right/>
      <top style="medium">
        <color theme="1" tint="0.499984740745262"/>
      </top>
      <bottom style="thin">
        <color theme="1" tint="0.499984740745262"/>
      </bottom>
      <diagonal/>
    </border>
    <border>
      <left/>
      <right style="thin">
        <color theme="1" tint="0.499984740745262"/>
      </right>
      <top style="medium">
        <color theme="1" tint="0.499984740745262"/>
      </top>
      <bottom style="thin">
        <color theme="1" tint="0.499984740745262"/>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64"/>
      </top>
      <bottom style="thin">
        <color indexed="64"/>
      </bottom>
      <diagonal/>
    </border>
    <border>
      <left/>
      <right/>
      <top style="thin">
        <color indexed="64"/>
      </top>
      <bottom/>
      <diagonal/>
    </border>
    <border>
      <left style="dotted">
        <color theme="0" tint="-0.34998626667073579"/>
      </left>
      <right style="dotted">
        <color theme="0" tint="-0.34998626667073579"/>
      </right>
      <top/>
      <bottom style="thick">
        <color theme="4"/>
      </bottom>
      <diagonal/>
    </border>
    <border>
      <left style="dotted">
        <color theme="0" tint="-0.34998626667073579"/>
      </left>
      <right style="dotted">
        <color theme="0" tint="-0.34998626667073579"/>
      </right>
      <top/>
      <bottom style="medium">
        <color theme="4" tint="0.39994506668294322"/>
      </bottom>
      <diagonal/>
    </border>
    <border>
      <left style="double">
        <color theme="3" tint="0.79998168889431442"/>
      </left>
      <right style="double">
        <color theme="3" tint="0.79998168889431442"/>
      </right>
      <top style="double">
        <color theme="3" tint="0.79998168889431442"/>
      </top>
      <bottom style="double">
        <color theme="3" tint="0.79998168889431442"/>
      </bottom>
      <diagonal/>
    </border>
    <border>
      <left style="hair">
        <color theme="0" tint="-0.34998626667073579"/>
      </left>
      <right style="hair">
        <color theme="0" tint="-0.34998626667073579"/>
      </right>
      <top style="hair">
        <color theme="0" tint="-0.34998626667073579"/>
      </top>
      <bottom/>
      <diagonal/>
    </border>
    <border>
      <left/>
      <right/>
      <top/>
      <bottom style="thin">
        <color rgb="FFC00000"/>
      </bottom>
      <diagonal/>
    </border>
    <border>
      <left/>
      <right/>
      <top style="thin">
        <color auto="1"/>
      </top>
      <bottom style="double">
        <color auto="1"/>
      </bottom>
      <diagonal/>
    </border>
    <border>
      <left/>
      <right/>
      <top style="hair">
        <color theme="1" tint="0.499984740745262"/>
      </top>
      <bottom style="hair">
        <color theme="1" tint="0.499984740745262"/>
      </bottom>
      <diagonal/>
    </border>
    <border>
      <left/>
      <right/>
      <top/>
      <bottom style="double">
        <color auto="1"/>
      </bottom>
      <diagonal/>
    </border>
    <border>
      <left/>
      <right/>
      <top/>
      <bottom style="thin">
        <color indexed="64"/>
      </bottom>
      <diagonal/>
    </border>
    <border>
      <left style="hair">
        <color theme="0" tint="-0.34998626667073579"/>
      </left>
      <right/>
      <top style="hair">
        <color theme="0" tint="-0.34998626667073579"/>
      </top>
      <bottom style="hair">
        <color theme="0" tint="-0.34998626667073579"/>
      </bottom>
      <diagonal/>
    </border>
    <border>
      <left/>
      <right style="thick">
        <color theme="0"/>
      </right>
      <top style="thick">
        <color theme="0"/>
      </top>
      <bottom style="thick">
        <color theme="0"/>
      </bottom>
      <diagonal/>
    </border>
    <border>
      <left/>
      <right/>
      <top style="medium">
        <color rgb="FFC00000"/>
      </top>
      <bottom style="medium">
        <color rgb="FFC00000"/>
      </bottom>
      <diagonal/>
    </border>
    <border>
      <left/>
      <right/>
      <top style="medium">
        <color rgb="FF960000"/>
      </top>
      <bottom style="medium">
        <color rgb="FF960000"/>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theme="0" tint="-0.34998626667073579"/>
      </left>
      <right/>
      <top/>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style="thin">
        <color indexed="64"/>
      </top>
      <bottom style="thin">
        <color indexed="64"/>
      </bottom>
      <diagonal/>
    </border>
  </borders>
  <cellStyleXfs count="105">
    <xf numFmtId="0" fontId="0" fillId="0" borderId="0"/>
    <xf numFmtId="166" fontId="12" fillId="0" borderId="0" applyFill="0" applyBorder="0">
      <protection locked="0"/>
    </xf>
    <xf numFmtId="167" fontId="13" fillId="0" borderId="0" applyFill="0" applyBorder="0"/>
    <xf numFmtId="167" fontId="12" fillId="0" borderId="0" applyFill="0" applyBorder="0">
      <protection locked="0"/>
    </xf>
    <xf numFmtId="168" fontId="14" fillId="0" borderId="5" applyFont="0" applyFill="0" applyBorder="0" applyAlignment="0" applyProtection="0">
      <alignment horizontal="center" vertical="center" wrapText="1"/>
    </xf>
    <xf numFmtId="15" fontId="12" fillId="0" borderId="0" applyFill="0" applyBorder="0">
      <protection locked="0"/>
    </xf>
    <xf numFmtId="169" fontId="13" fillId="0" borderId="0" applyFill="0" applyBorder="0"/>
    <xf numFmtId="170" fontId="13" fillId="0" borderId="0" applyFont="0" applyFill="0" applyBorder="0" applyAlignment="0" applyProtection="0">
      <alignment vertical="top"/>
    </xf>
    <xf numFmtId="1" fontId="13" fillId="0" borderId="0" applyFill="0" applyBorder="0">
      <alignment horizontal="right"/>
    </xf>
    <xf numFmtId="2" fontId="13" fillId="0" borderId="0" applyFill="0" applyBorder="0">
      <alignment horizontal="right"/>
    </xf>
    <xf numFmtId="2" fontId="12" fillId="0" borderId="0" applyFill="0" applyBorder="0">
      <protection locked="0"/>
    </xf>
    <xf numFmtId="171" fontId="13" fillId="0" borderId="0" applyFill="0" applyBorder="0">
      <alignment horizontal="right"/>
    </xf>
    <xf numFmtId="171" fontId="12" fillId="0" borderId="0" applyFill="0" applyBorder="0">
      <protection locked="0"/>
    </xf>
    <xf numFmtId="172" fontId="15" fillId="0" borderId="0" applyNumberFormat="0" applyFill="0" applyBorder="0" applyAlignment="0" applyProtection="0"/>
    <xf numFmtId="0" fontId="16" fillId="0" borderId="0" applyFont="0" applyFill="0" applyBorder="0" applyAlignment="0" applyProtection="0"/>
    <xf numFmtId="0" fontId="17" fillId="0" borderId="0" applyNumberFormat="0" applyFill="0" applyBorder="0"/>
    <xf numFmtId="0" fontId="17" fillId="0" borderId="0" applyNumberFormat="0" applyFill="0" applyBorder="0"/>
    <xf numFmtId="0" fontId="17" fillId="0" borderId="0" applyNumberFormat="0" applyFill="0" applyBorder="0"/>
    <xf numFmtId="0" fontId="17" fillId="0" borderId="0" applyNumberFormat="0" applyFill="0" applyBorder="0"/>
    <xf numFmtId="0" fontId="18" fillId="0" borderId="0" applyNumberFormat="0" applyFill="0" applyBorder="0"/>
    <xf numFmtId="0" fontId="18" fillId="0" borderId="0" applyNumberFormat="0" applyFill="0" applyBorder="0"/>
    <xf numFmtId="0" fontId="18" fillId="0" borderId="0" applyNumberFormat="0" applyFill="0" applyBorder="0"/>
    <xf numFmtId="0" fontId="18" fillId="0" borderId="0" applyNumberFormat="0" applyFill="0" applyBorder="0"/>
    <xf numFmtId="166" fontId="19" fillId="0" borderId="0" applyFill="0" applyBorder="0"/>
    <xf numFmtId="166" fontId="19" fillId="0" borderId="0" applyFill="0" applyBorder="0"/>
    <xf numFmtId="166" fontId="19" fillId="0" borderId="0" applyFill="0" applyBorder="0"/>
    <xf numFmtId="166" fontId="19" fillId="0" borderId="0" applyFill="0" applyBorder="0"/>
    <xf numFmtId="173" fontId="13" fillId="0" borderId="0" applyFill="0" applyBorder="0"/>
    <xf numFmtId="173" fontId="13" fillId="0" borderId="0" applyFill="0" applyBorder="0"/>
    <xf numFmtId="173" fontId="13" fillId="0" borderId="0" applyFill="0" applyBorder="0"/>
    <xf numFmtId="173" fontId="13" fillId="0" borderId="0" applyFill="0" applyBorder="0"/>
    <xf numFmtId="0" fontId="12" fillId="0" borderId="0" applyFill="0" applyBorder="0">
      <protection locked="0"/>
    </xf>
    <xf numFmtId="174" fontId="13" fillId="0" borderId="0" applyFill="0" applyBorder="0"/>
    <xf numFmtId="174" fontId="12" fillId="0" borderId="0" applyFill="0" applyBorder="0">
      <protection locked="0"/>
    </xf>
    <xf numFmtId="175" fontId="20" fillId="0" borderId="0" applyFont="0" applyFill="0" applyBorder="0" applyAlignment="0" applyProtection="0"/>
    <xf numFmtId="0" fontId="20" fillId="0" borderId="6" applyNumberFormat="0" applyFont="0" applyFill="0" applyAlignment="0" applyProtection="0"/>
    <xf numFmtId="0" fontId="20" fillId="0" borderId="7" applyNumberFormat="0" applyFont="0" applyFill="0" applyAlignment="0" applyProtection="0"/>
    <xf numFmtId="0" fontId="20" fillId="0" borderId="8" applyNumberFormat="0" applyFont="0" applyFill="0" applyAlignment="0" applyProtection="0"/>
    <xf numFmtId="0" fontId="20" fillId="0" borderId="9" applyNumberFormat="0" applyFont="0" applyFill="0" applyAlignment="0" applyProtection="0"/>
    <xf numFmtId="0" fontId="20" fillId="0" borderId="10" applyNumberFormat="0" applyFont="0" applyFill="0" applyAlignment="0" applyProtection="0"/>
    <xf numFmtId="0" fontId="20" fillId="0" borderId="10" applyNumberFormat="0" applyFont="0" applyFill="0" applyAlignment="0" applyProtection="0"/>
    <xf numFmtId="0" fontId="20" fillId="0" borderId="10" applyNumberFormat="0" applyFont="0" applyFill="0" applyAlignment="0" applyProtection="0"/>
    <xf numFmtId="0" fontId="20" fillId="6" borderId="0" applyNumberFormat="0" applyFont="0" applyBorder="0" applyAlignment="0" applyProtection="0"/>
    <xf numFmtId="0" fontId="20" fillId="0" borderId="11" applyNumberFormat="0" applyFont="0" applyFill="0" applyAlignment="0" applyProtection="0"/>
    <xf numFmtId="0" fontId="20" fillId="0" borderId="12" applyNumberFormat="0" applyFont="0" applyFill="0" applyAlignment="0" applyProtection="0"/>
    <xf numFmtId="46" fontId="20" fillId="0" borderId="0" applyFont="0" applyFill="0" applyBorder="0" applyAlignment="0" applyProtection="0"/>
    <xf numFmtId="0" fontId="21" fillId="0" borderId="0" applyNumberFormat="0" applyFill="0" applyBorder="0" applyAlignment="0" applyProtection="0"/>
    <xf numFmtId="0" fontId="20" fillId="0" borderId="13" applyNumberFormat="0" applyFont="0" applyFill="0" applyAlignment="0" applyProtection="0"/>
    <xf numFmtId="0" fontId="20" fillId="0" borderId="14" applyNumberFormat="0" applyFont="0" applyFill="0" applyAlignment="0" applyProtection="0"/>
    <xf numFmtId="0" fontId="20" fillId="0" borderId="15" applyNumberFormat="0" applyFont="0" applyFill="0" applyAlignment="0" applyProtection="0"/>
    <xf numFmtId="0" fontId="20" fillId="0" borderId="15" applyNumberFormat="0" applyFont="0" applyFill="0" applyAlignment="0" applyProtection="0"/>
    <xf numFmtId="0" fontId="20" fillId="0" borderId="15" applyNumberFormat="0" applyFont="0" applyFill="0" applyAlignment="0" applyProtection="0"/>
    <xf numFmtId="0" fontId="20" fillId="0" borderId="16" applyNumberFormat="0" applyFont="0" applyFill="0" applyAlignment="0" applyProtection="0"/>
    <xf numFmtId="0" fontId="20" fillId="0" borderId="16" applyNumberFormat="0" applyFont="0" applyFill="0" applyAlignment="0" applyProtection="0"/>
    <xf numFmtId="0" fontId="20" fillId="0" borderId="16" applyNumberFormat="0" applyFont="0" applyFill="0" applyAlignment="0" applyProtection="0"/>
    <xf numFmtId="0" fontId="20" fillId="0" borderId="15" applyNumberFormat="0" applyFont="0" applyFill="0" applyAlignment="0" applyProtection="0"/>
    <xf numFmtId="0" fontId="20" fillId="0" borderId="15" applyNumberFormat="0" applyFont="0" applyFill="0" applyAlignment="0" applyProtection="0"/>
    <xf numFmtId="0" fontId="20" fillId="0" borderId="15" applyNumberFormat="0" applyFont="0" applyFill="0" applyAlignment="0" applyProtection="0"/>
    <xf numFmtId="0" fontId="20" fillId="0" borderId="0" applyNumberFormat="0" applyFont="0" applyFill="0" applyBorder="0" applyProtection="0">
      <alignment horizontal="center"/>
    </xf>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Protection="0">
      <alignment horizontal="left"/>
    </xf>
    <xf numFmtId="0" fontId="20" fillId="6" borderId="0" applyNumberFormat="0" applyFont="0" applyBorder="0" applyAlignment="0" applyProtection="0"/>
    <xf numFmtId="0" fontId="25" fillId="0" borderId="0" applyNumberFormat="0" applyFill="0" applyBorder="0" applyAlignment="0" applyProtection="0"/>
    <xf numFmtId="0" fontId="21" fillId="0" borderId="0" applyNumberFormat="0" applyFill="0" applyBorder="0" applyAlignment="0" applyProtection="0"/>
    <xf numFmtId="0" fontId="20" fillId="0" borderId="17" applyNumberFormat="0" applyFont="0" applyFill="0" applyAlignment="0" applyProtection="0"/>
    <xf numFmtId="0" fontId="20" fillId="0" borderId="18" applyNumberFormat="0" applyFont="0" applyFill="0" applyAlignment="0" applyProtection="0"/>
    <xf numFmtId="0" fontId="20" fillId="0" borderId="18" applyNumberFormat="0" applyFont="0" applyFill="0" applyAlignment="0" applyProtection="0"/>
    <xf numFmtId="0" fontId="20" fillId="0" borderId="18" applyNumberFormat="0" applyFont="0" applyFill="0" applyAlignment="0" applyProtection="0"/>
    <xf numFmtId="176" fontId="20" fillId="0" borderId="0" applyFont="0" applyFill="0" applyBorder="0" applyAlignment="0" applyProtection="0"/>
    <xf numFmtId="0" fontId="20" fillId="0" borderId="19" applyNumberFormat="0" applyFont="0" applyFill="0" applyAlignment="0" applyProtection="0"/>
    <xf numFmtId="0" fontId="20" fillId="0" borderId="19" applyNumberFormat="0" applyFont="0" applyFill="0" applyAlignment="0" applyProtection="0"/>
    <xf numFmtId="0" fontId="20" fillId="0" borderId="19" applyNumberFormat="0" applyFont="0" applyFill="0" applyAlignment="0" applyProtection="0"/>
    <xf numFmtId="0" fontId="20" fillId="0" borderId="20" applyNumberFormat="0" applyFont="0" applyFill="0" applyAlignment="0" applyProtection="0"/>
    <xf numFmtId="0" fontId="20" fillId="0" borderId="20" applyNumberFormat="0" applyFont="0" applyFill="0" applyAlignment="0" applyProtection="0"/>
    <xf numFmtId="0" fontId="20" fillId="0" borderId="20" applyNumberFormat="0" applyFont="0" applyFill="0" applyAlignment="0" applyProtection="0"/>
    <xf numFmtId="0" fontId="20" fillId="0" borderId="21" applyNumberFormat="0" applyFont="0" applyFill="0" applyAlignment="0" applyProtection="0"/>
    <xf numFmtId="0" fontId="20" fillId="0" borderId="21" applyNumberFormat="0" applyFont="0" applyFill="0" applyAlignment="0" applyProtection="0"/>
    <xf numFmtId="0" fontId="20" fillId="0" borderId="21" applyNumberFormat="0" applyFont="0" applyFill="0" applyAlignment="0" applyProtection="0"/>
    <xf numFmtId="0" fontId="20" fillId="0" borderId="22" applyNumberFormat="0" applyFont="0" applyFill="0" applyAlignment="0" applyProtection="0"/>
    <xf numFmtId="0" fontId="20" fillId="0" borderId="22" applyNumberFormat="0" applyFont="0" applyFill="0" applyAlignment="0" applyProtection="0"/>
    <xf numFmtId="0" fontId="20" fillId="0" borderId="22" applyNumberFormat="0" applyFont="0" applyFill="0" applyAlignment="0" applyProtection="0"/>
    <xf numFmtId="0" fontId="20" fillId="0" borderId="23" applyNumberFormat="0" applyFont="0" applyFill="0" applyAlignment="0" applyProtection="0"/>
    <xf numFmtId="0" fontId="20" fillId="0" borderId="23" applyNumberFormat="0" applyFont="0" applyFill="0" applyAlignment="0" applyProtection="0"/>
    <xf numFmtId="0" fontId="20" fillId="0" borderId="23" applyNumberFormat="0" applyFont="0" applyFill="0" applyAlignment="0" applyProtection="0"/>
    <xf numFmtId="177" fontId="13" fillId="0" borderId="0">
      <alignment vertical="top"/>
    </xf>
    <xf numFmtId="0" fontId="26" fillId="0" borderId="0" applyFill="0" applyBorder="0" applyAlignment="0"/>
    <xf numFmtId="49" fontId="16" fillId="0" borderId="0" applyFont="0" applyFill="0" applyBorder="0" applyAlignment="0" applyProtection="0"/>
    <xf numFmtId="166" fontId="27" fillId="0" borderId="24" applyFill="0"/>
    <xf numFmtId="166" fontId="27" fillId="0" borderId="25" applyFill="0"/>
    <xf numFmtId="166" fontId="27" fillId="0" borderId="25" applyFill="0"/>
    <xf numFmtId="166" fontId="27" fillId="0" borderId="25" applyFill="0"/>
    <xf numFmtId="166" fontId="13" fillId="0" borderId="24" applyFill="0"/>
    <xf numFmtId="166" fontId="13" fillId="0" borderId="25" applyFill="0"/>
    <xf numFmtId="166" fontId="13" fillId="0" borderId="25" applyFill="0"/>
    <xf numFmtId="166" fontId="13" fillId="0" borderId="25" applyFill="0"/>
    <xf numFmtId="0" fontId="12" fillId="0" borderId="0" applyNumberFormat="0" applyFill="0" applyBorder="0"/>
    <xf numFmtId="0" fontId="28" fillId="0" borderId="26">
      <alignment horizontal="right" vertical="center" wrapText="1" indent="1"/>
    </xf>
    <xf numFmtId="178" fontId="29" fillId="7" borderId="27" applyFont="0" applyAlignment="0">
      <alignment vertical="center"/>
    </xf>
    <xf numFmtId="165" fontId="33" fillId="0" borderId="0" applyFont="0" applyFill="0" applyBorder="0" applyAlignment="0" applyProtection="0"/>
    <xf numFmtId="9" fontId="33" fillId="0" borderId="0" applyFont="0" applyFill="0" applyBorder="0" applyAlignment="0" applyProtection="0"/>
    <xf numFmtId="0" fontId="40" fillId="0" borderId="0"/>
    <xf numFmtId="165" fontId="42" fillId="0" borderId="0" applyFont="0" applyFill="0" applyBorder="0" applyAlignment="0" applyProtection="0"/>
    <xf numFmtId="9" fontId="42" fillId="0" borderId="0" applyFont="0" applyFill="0" applyBorder="0" applyAlignment="0" applyProtection="0"/>
    <xf numFmtId="0" fontId="63" fillId="0" borderId="0" applyNumberFormat="0" applyFill="0" applyBorder="0" applyAlignment="0" applyProtection="0"/>
  </cellStyleXfs>
  <cellXfs count="242">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1" fillId="2" borderId="0" xfId="0" applyFont="1" applyFill="1"/>
    <xf numFmtId="0" fontId="3" fillId="2" borderId="0" xfId="0" applyFont="1" applyFill="1"/>
    <xf numFmtId="0" fontId="4" fillId="2" borderId="0" xfId="0" applyFont="1" applyFill="1"/>
    <xf numFmtId="0" fontId="2" fillId="2" borderId="0" xfId="0" applyFont="1" applyFill="1"/>
    <xf numFmtId="0" fontId="1" fillId="0" borderId="0" xfId="0" applyFont="1" applyAlignment="1">
      <alignment horizontal="left" indent="4"/>
    </xf>
    <xf numFmtId="0" fontId="1" fillId="0" borderId="0" xfId="0" applyFont="1" applyAlignment="1">
      <alignment horizontal="left"/>
    </xf>
    <xf numFmtId="0" fontId="5" fillId="0" borderId="0" xfId="0" applyFont="1"/>
    <xf numFmtId="0" fontId="0" fillId="3" borderId="0" xfId="0" applyFill="1"/>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7" fillId="2" borderId="0" xfId="0" applyFont="1" applyFill="1" applyAlignment="1">
      <alignment horizontal="center" vertical="center"/>
    </xf>
    <xf numFmtId="0" fontId="10" fillId="0" borderId="0" xfId="0" applyFont="1"/>
    <xf numFmtId="0" fontId="11" fillId="0" borderId="0" xfId="0" applyFont="1"/>
    <xf numFmtId="0" fontId="10" fillId="0" borderId="0" xfId="0" applyFont="1" applyAlignment="1">
      <alignment horizontal="center"/>
    </xf>
    <xf numFmtId="0" fontId="31" fillId="0" borderId="0" xfId="0" applyFont="1"/>
    <xf numFmtId="0" fontId="10" fillId="8" borderId="0" xfId="0" applyFont="1" applyFill="1"/>
    <xf numFmtId="0" fontId="35" fillId="0" borderId="30" xfId="0" applyFont="1" applyBorder="1"/>
    <xf numFmtId="0" fontId="10" fillId="0" borderId="30" xfId="0" applyFont="1" applyBorder="1"/>
    <xf numFmtId="0" fontId="41" fillId="0" borderId="0" xfId="0" applyFont="1"/>
    <xf numFmtId="0" fontId="10" fillId="0" borderId="32" xfId="0" applyFont="1" applyBorder="1"/>
    <xf numFmtId="0" fontId="31" fillId="0" borderId="0" xfId="0" applyFont="1" applyAlignment="1">
      <alignment horizontal="center"/>
    </xf>
    <xf numFmtId="0" fontId="44" fillId="0" borderId="0" xfId="0" applyFont="1" applyAlignment="1">
      <alignment horizontal="center"/>
    </xf>
    <xf numFmtId="0" fontId="45" fillId="0" borderId="0" xfId="0" applyFont="1" applyAlignment="1">
      <alignment horizontal="center"/>
    </xf>
    <xf numFmtId="0" fontId="45" fillId="0" borderId="32" xfId="0" applyFont="1" applyBorder="1" applyAlignment="1">
      <alignment horizontal="center"/>
    </xf>
    <xf numFmtId="0" fontId="43" fillId="0" borderId="0" xfId="0" applyFont="1"/>
    <xf numFmtId="0" fontId="46" fillId="0" borderId="0" xfId="101" applyFont="1"/>
    <xf numFmtId="0" fontId="47" fillId="0" borderId="0" xfId="101" applyFont="1"/>
    <xf numFmtId="0" fontId="46" fillId="0" borderId="0" xfId="0" applyFont="1"/>
    <xf numFmtId="179" fontId="47" fillId="0" borderId="0" xfId="101" applyNumberFormat="1" applyFont="1"/>
    <xf numFmtId="0" fontId="48" fillId="0" borderId="34" xfId="0" applyFont="1" applyBorder="1"/>
    <xf numFmtId="0" fontId="10" fillId="0" borderId="34" xfId="0" applyFont="1" applyBorder="1"/>
    <xf numFmtId="181" fontId="10" fillId="0" borderId="0" xfId="0" applyNumberFormat="1" applyFont="1"/>
    <xf numFmtId="180" fontId="10" fillId="0" borderId="0" xfId="102" applyNumberFormat="1" applyFont="1"/>
    <xf numFmtId="180" fontId="10" fillId="0" borderId="30" xfId="102" applyNumberFormat="1" applyFont="1" applyBorder="1"/>
    <xf numFmtId="182" fontId="10" fillId="0" borderId="0" xfId="102" applyNumberFormat="1" applyFont="1"/>
    <xf numFmtId="0" fontId="53" fillId="0" borderId="0" xfId="0" applyFont="1" applyAlignment="1">
      <alignment vertical="center" wrapText="1"/>
    </xf>
    <xf numFmtId="0" fontId="54" fillId="0" borderId="0" xfId="0" applyFont="1"/>
    <xf numFmtId="0" fontId="55" fillId="0" borderId="0" xfId="0" applyFont="1"/>
    <xf numFmtId="0" fontId="56" fillId="0" borderId="0" xfId="0" applyFont="1"/>
    <xf numFmtId="0" fontId="57" fillId="0" borderId="0" xfId="0" applyFont="1"/>
    <xf numFmtId="0" fontId="56" fillId="10" borderId="0" xfId="0" applyFont="1" applyFill="1" applyAlignment="1">
      <alignment horizontal="left" vertical="center" wrapText="1"/>
    </xf>
    <xf numFmtId="181" fontId="10" fillId="8" borderId="0" xfId="0" applyNumberFormat="1" applyFont="1" applyFill="1"/>
    <xf numFmtId="181" fontId="31" fillId="0" borderId="0" xfId="0" applyNumberFormat="1" applyFont="1"/>
    <xf numFmtId="0" fontId="49" fillId="0" borderId="0" xfId="0" applyFont="1" applyAlignment="1">
      <alignment horizontal="center"/>
    </xf>
    <xf numFmtId="0" fontId="35" fillId="0" borderId="31" xfId="0" applyFont="1" applyBorder="1"/>
    <xf numFmtId="0" fontId="52" fillId="0" borderId="31" xfId="0" applyFont="1" applyBorder="1" applyAlignment="1">
      <alignment horizontal="center"/>
    </xf>
    <xf numFmtId="0" fontId="10" fillId="0" borderId="32" xfId="0" applyFont="1" applyBorder="1" applyAlignment="1">
      <alignment horizontal="left" indent="2"/>
    </xf>
    <xf numFmtId="0" fontId="58" fillId="0" borderId="32" xfId="0" applyFont="1" applyBorder="1"/>
    <xf numFmtId="0" fontId="59" fillId="0" borderId="32" xfId="0" applyFont="1" applyBorder="1" applyAlignment="1">
      <alignment horizontal="center"/>
    </xf>
    <xf numFmtId="0" fontId="58" fillId="0" borderId="0" xfId="0" applyFont="1"/>
    <xf numFmtId="0" fontId="35" fillId="0" borderId="33" xfId="0" applyFont="1" applyBorder="1"/>
    <xf numFmtId="179" fontId="52" fillId="0" borderId="33" xfId="101" applyNumberFormat="1" applyFont="1" applyBorder="1"/>
    <xf numFmtId="0" fontId="52" fillId="0" borderId="33" xfId="0" applyFont="1" applyBorder="1" applyAlignment="1">
      <alignment horizontal="center"/>
    </xf>
    <xf numFmtId="182" fontId="10" fillId="0" borderId="0" xfId="0" applyNumberFormat="1" applyFont="1"/>
    <xf numFmtId="180" fontId="4" fillId="0" borderId="0" xfId="0" applyNumberFormat="1" applyFont="1"/>
    <xf numFmtId="184" fontId="10" fillId="0" borderId="0" xfId="0" applyNumberFormat="1" applyFont="1"/>
    <xf numFmtId="184" fontId="10" fillId="0" borderId="0" xfId="0" applyNumberFormat="1" applyFont="1" applyAlignment="1">
      <alignment horizontal="center"/>
    </xf>
    <xf numFmtId="165" fontId="0" fillId="0" borderId="0" xfId="102" applyFont="1"/>
    <xf numFmtId="184" fontId="4" fillId="0" borderId="0" xfId="0" applyNumberFormat="1" applyFont="1"/>
    <xf numFmtId="0" fontId="62" fillId="0" borderId="0" xfId="0" applyFont="1"/>
    <xf numFmtId="0" fontId="0" fillId="0" borderId="0" xfId="0" applyProtection="1">
      <protection locked="0"/>
    </xf>
    <xf numFmtId="0" fontId="4" fillId="2" borderId="0" xfId="0" applyFont="1" applyFill="1" applyProtection="1">
      <protection locked="0"/>
    </xf>
    <xf numFmtId="0" fontId="4" fillId="0" borderId="0" xfId="0" applyFont="1" applyProtection="1">
      <protection locked="0"/>
    </xf>
    <xf numFmtId="0" fontId="1" fillId="0" borderId="0" xfId="0" applyFont="1" applyProtection="1">
      <protection locked="0"/>
    </xf>
    <xf numFmtId="0" fontId="11" fillId="0" borderId="0" xfId="0" applyFont="1" applyProtection="1">
      <protection locked="0"/>
    </xf>
    <xf numFmtId="0" fontId="7" fillId="2" borderId="0" xfId="0" applyFont="1" applyFill="1" applyAlignment="1" applyProtection="1">
      <alignment horizontal="center" vertical="center"/>
      <protection locked="0"/>
    </xf>
    <xf numFmtId="0" fontId="34" fillId="0" borderId="0" xfId="0" applyFont="1" applyAlignment="1" applyProtection="1">
      <alignment horizontal="center"/>
      <protection locked="0"/>
    </xf>
    <xf numFmtId="0" fontId="2" fillId="2" borderId="0" xfId="0" applyFont="1" applyFill="1" applyProtection="1">
      <protection locked="0"/>
    </xf>
    <xf numFmtId="0" fontId="37" fillId="0" borderId="0" xfId="0" applyFont="1" applyProtection="1">
      <protection locked="0"/>
    </xf>
    <xf numFmtId="0" fontId="6" fillId="3" borderId="0" xfId="0" applyFont="1" applyFill="1" applyAlignment="1" applyProtection="1">
      <alignment horizontal="center" vertical="center"/>
      <protection locked="0"/>
    </xf>
    <xf numFmtId="0" fontId="8" fillId="4" borderId="0" xfId="0" applyFont="1" applyFill="1" applyProtection="1">
      <protection locked="0"/>
    </xf>
    <xf numFmtId="0" fontId="38" fillId="4" borderId="0" xfId="0" applyFont="1" applyFill="1" applyProtection="1">
      <protection locked="0"/>
    </xf>
    <xf numFmtId="0" fontId="9" fillId="4" borderId="0" xfId="0" applyFont="1" applyFill="1" applyProtection="1">
      <protection locked="0"/>
    </xf>
    <xf numFmtId="0" fontId="10" fillId="0" borderId="0" xfId="0" applyFont="1" applyProtection="1">
      <protection locked="0"/>
    </xf>
    <xf numFmtId="0" fontId="37" fillId="0" borderId="0" xfId="0" applyFont="1" applyAlignment="1" applyProtection="1">
      <alignment horizontal="center"/>
      <protection locked="0"/>
    </xf>
    <xf numFmtId="9" fontId="10" fillId="5" borderId="4" xfId="103" applyFont="1" applyFill="1" applyBorder="1" applyProtection="1">
      <protection locked="0"/>
    </xf>
    <xf numFmtId="0" fontId="6" fillId="3" borderId="0" xfId="0" applyFont="1" applyFill="1" applyAlignment="1" applyProtection="1">
      <alignment horizontal="center" vertical="center" wrapText="1"/>
      <protection locked="0"/>
    </xf>
    <xf numFmtId="0" fontId="10" fillId="0" borderId="0" xfId="0" applyFont="1" applyAlignment="1" applyProtection="1">
      <alignment horizontal="left" indent="2"/>
      <protection locked="0"/>
    </xf>
    <xf numFmtId="0" fontId="0" fillId="3" borderId="0" xfId="0" applyFill="1" applyProtection="1">
      <protection locked="0"/>
    </xf>
    <xf numFmtId="0" fontId="31" fillId="0" borderId="0" xfId="0" applyFont="1" applyAlignment="1" applyProtection="1">
      <alignment horizontal="left"/>
      <protection locked="0"/>
    </xf>
    <xf numFmtId="0" fontId="10" fillId="0" borderId="0" xfId="0" applyFont="1" applyAlignment="1" applyProtection="1">
      <alignment horizontal="center"/>
      <protection locked="0"/>
    </xf>
    <xf numFmtId="0" fontId="32" fillId="0" borderId="0" xfId="0" applyFont="1" applyProtection="1">
      <protection locked="0"/>
    </xf>
    <xf numFmtId="2" fontId="10" fillId="0" borderId="0" xfId="0" applyNumberFormat="1" applyFont="1" applyProtection="1">
      <protection locked="0"/>
    </xf>
    <xf numFmtId="9" fontId="10" fillId="0" borderId="0" xfId="103" applyFont="1" applyProtection="1">
      <protection locked="0"/>
    </xf>
    <xf numFmtId="0" fontId="31" fillId="0" borderId="0" xfId="0" applyFont="1" applyProtection="1">
      <protection locked="0"/>
    </xf>
    <xf numFmtId="165" fontId="45" fillId="5" borderId="4" xfId="102" applyFont="1" applyFill="1" applyBorder="1" applyProtection="1">
      <protection locked="0"/>
    </xf>
    <xf numFmtId="0" fontId="45" fillId="0" borderId="0" xfId="0" applyFont="1" applyProtection="1">
      <protection locked="0"/>
    </xf>
    <xf numFmtId="0" fontId="50" fillId="0" borderId="0" xfId="0" applyFont="1" applyProtection="1">
      <protection locked="0"/>
    </xf>
    <xf numFmtId="9" fontId="45" fillId="3" borderId="36" xfId="103" applyFont="1" applyFill="1" applyBorder="1" applyAlignment="1" applyProtection="1">
      <alignment horizontal="center"/>
      <protection locked="0"/>
    </xf>
    <xf numFmtId="0" fontId="61" fillId="0" borderId="0" xfId="0" applyFont="1" applyProtection="1">
      <protection locked="0"/>
    </xf>
    <xf numFmtId="2" fontId="8" fillId="4" borderId="0" xfId="0" applyNumberFormat="1" applyFont="1" applyFill="1" applyProtection="1">
      <protection locked="0"/>
    </xf>
    <xf numFmtId="2" fontId="0" fillId="0" borderId="0" xfId="0" applyNumberFormat="1" applyProtection="1">
      <protection locked="0"/>
    </xf>
    <xf numFmtId="0" fontId="10" fillId="0" borderId="0" xfId="0" applyFont="1" applyAlignment="1" applyProtection="1">
      <alignment horizontal="left" indent="3"/>
      <protection locked="0"/>
    </xf>
    <xf numFmtId="2" fontId="45" fillId="5" borderId="4" xfId="0" applyNumberFormat="1" applyFont="1" applyFill="1" applyBorder="1" applyProtection="1">
      <protection locked="0"/>
    </xf>
    <xf numFmtId="2" fontId="50" fillId="0" borderId="0" xfId="0" applyNumberFormat="1" applyFont="1" applyProtection="1">
      <protection locked="0"/>
    </xf>
    <xf numFmtId="2" fontId="45" fillId="0" borderId="0" xfId="0" applyNumberFormat="1" applyFont="1" applyProtection="1">
      <protection locked="0"/>
    </xf>
    <xf numFmtId="0" fontId="60" fillId="0" borderId="0" xfId="0" applyFont="1" applyProtection="1">
      <protection locked="0"/>
    </xf>
    <xf numFmtId="2" fontId="51" fillId="4" borderId="0" xfId="0" applyNumberFormat="1" applyFont="1" applyFill="1" applyProtection="1">
      <protection locked="0"/>
    </xf>
    <xf numFmtId="183" fontId="45" fillId="5" borderId="4" xfId="102" applyNumberFormat="1" applyFont="1" applyFill="1" applyBorder="1" applyProtection="1">
      <protection locked="0"/>
    </xf>
    <xf numFmtId="165" fontId="50" fillId="0" borderId="0" xfId="102" applyFont="1" applyProtection="1">
      <protection locked="0"/>
    </xf>
    <xf numFmtId="183" fontId="50" fillId="0" borderId="0" xfId="102" applyNumberFormat="1" applyFont="1" applyProtection="1">
      <protection locked="0"/>
    </xf>
    <xf numFmtId="183" fontId="45" fillId="5" borderId="4" xfId="0" applyNumberFormat="1" applyFont="1" applyFill="1" applyBorder="1" applyProtection="1">
      <protection locked="0"/>
    </xf>
    <xf numFmtId="0" fontId="45" fillId="0" borderId="0" xfId="0" applyFont="1" applyAlignment="1" applyProtection="1">
      <alignment horizontal="center"/>
      <protection locked="0"/>
    </xf>
    <xf numFmtId="9" fontId="45" fillId="5" borderId="29" xfId="0" applyNumberFormat="1" applyFont="1" applyFill="1" applyBorder="1" applyAlignment="1" applyProtection="1">
      <alignment horizontal="center"/>
      <protection locked="0"/>
    </xf>
    <xf numFmtId="0" fontId="45" fillId="0" borderId="28" xfId="0" applyFont="1" applyBorder="1" applyAlignment="1" applyProtection="1">
      <alignment horizontal="center" wrapText="1"/>
      <protection locked="0"/>
    </xf>
    <xf numFmtId="3" fontId="50" fillId="0" borderId="0" xfId="0" applyNumberFormat="1" applyFont="1" applyProtection="1">
      <protection locked="0"/>
    </xf>
    <xf numFmtId="10" fontId="50" fillId="0" borderId="0" xfId="0" applyNumberFormat="1" applyFont="1" applyProtection="1">
      <protection locked="0"/>
    </xf>
    <xf numFmtId="0" fontId="51" fillId="4" borderId="0" xfId="0" applyFont="1" applyFill="1" applyProtection="1">
      <protection locked="0"/>
    </xf>
    <xf numFmtId="1" fontId="45" fillId="5" borderId="4" xfId="0" applyNumberFormat="1" applyFont="1" applyFill="1" applyBorder="1" applyProtection="1">
      <protection locked="0"/>
    </xf>
    <xf numFmtId="1" fontId="45" fillId="5" borderId="4" xfId="0" applyNumberFormat="1" applyFont="1" applyFill="1" applyBorder="1" applyAlignment="1" applyProtection="1">
      <alignment horizontal="right"/>
      <protection locked="0"/>
    </xf>
    <xf numFmtId="164" fontId="50" fillId="0" borderId="0" xfId="0" applyNumberFormat="1" applyFont="1" applyProtection="1">
      <protection locked="0"/>
    </xf>
    <xf numFmtId="0" fontId="8" fillId="11" borderId="0" xfId="0" applyFont="1" applyFill="1" applyProtection="1">
      <protection locked="0"/>
    </xf>
    <xf numFmtId="0" fontId="39" fillId="11" borderId="0" xfId="0" applyFont="1" applyFill="1" applyProtection="1">
      <protection locked="0"/>
    </xf>
    <xf numFmtId="2" fontId="51" fillId="11" borderId="0" xfId="0" applyNumberFormat="1" applyFont="1" applyFill="1" applyProtection="1">
      <protection locked="0"/>
    </xf>
    <xf numFmtId="0" fontId="46" fillId="0" borderId="0" xfId="101" applyFont="1" applyProtection="1">
      <protection locked="0"/>
    </xf>
    <xf numFmtId="0" fontId="10" fillId="0" borderId="0" xfId="0" applyFont="1" applyAlignment="1" applyProtection="1">
      <alignment horizontal="left" indent="4"/>
      <protection locked="0"/>
    </xf>
    <xf numFmtId="0" fontId="11" fillId="0" borderId="37" xfId="0" applyFont="1" applyBorder="1" applyAlignment="1" applyProtection="1">
      <alignment horizontal="left" indent="4"/>
      <protection locked="0"/>
    </xf>
    <xf numFmtId="0" fontId="49" fillId="0" borderId="37" xfId="0" applyFont="1" applyBorder="1" applyProtection="1">
      <protection locked="0"/>
    </xf>
    <xf numFmtId="0" fontId="10" fillId="0" borderId="38" xfId="0" applyFont="1" applyBorder="1" applyAlignment="1" applyProtection="1">
      <alignment horizontal="left" indent="4"/>
      <protection locked="0"/>
    </xf>
    <xf numFmtId="2" fontId="8" fillId="11" borderId="0" xfId="0" applyNumberFormat="1" applyFont="1" applyFill="1" applyProtection="1">
      <protection locked="0"/>
    </xf>
    <xf numFmtId="0" fontId="31" fillId="0" borderId="0" xfId="0" applyFont="1" applyAlignment="1" applyProtection="1">
      <alignment horizontal="left" indent="2"/>
      <protection locked="0"/>
    </xf>
    <xf numFmtId="0" fontId="11" fillId="0" borderId="37" xfId="0" applyFont="1" applyBorder="1" applyProtection="1">
      <protection locked="0"/>
    </xf>
    <xf numFmtId="165" fontId="45" fillId="9" borderId="4" xfId="102" applyFont="1" applyFill="1" applyBorder="1" applyProtection="1">
      <protection hidden="1"/>
    </xf>
    <xf numFmtId="165" fontId="45" fillId="9" borderId="35" xfId="102" applyFont="1" applyFill="1" applyBorder="1" applyProtection="1">
      <protection hidden="1"/>
    </xf>
    <xf numFmtId="0" fontId="37" fillId="0" borderId="0" xfId="0" applyFont="1" applyAlignment="1" applyProtection="1">
      <alignment horizontal="center"/>
      <protection hidden="1"/>
    </xf>
    <xf numFmtId="0" fontId="37" fillId="0" borderId="0" xfId="0" applyFont="1" applyProtection="1">
      <protection hidden="1"/>
    </xf>
    <xf numFmtId="0" fontId="38" fillId="4" borderId="0" xfId="0" applyFont="1" applyFill="1" applyProtection="1">
      <protection hidden="1"/>
    </xf>
    <xf numFmtId="0" fontId="39" fillId="4" borderId="0" xfId="0" applyFont="1" applyFill="1" applyProtection="1">
      <protection hidden="1"/>
    </xf>
    <xf numFmtId="0" fontId="0" fillId="0" borderId="0" xfId="0" applyProtection="1">
      <protection hidden="1"/>
    </xf>
    <xf numFmtId="0" fontId="10" fillId="0" borderId="0" xfId="0" applyFont="1" applyProtection="1">
      <protection hidden="1"/>
    </xf>
    <xf numFmtId="0" fontId="4" fillId="0" borderId="0" xfId="0" applyFont="1" applyProtection="1">
      <protection hidden="1"/>
    </xf>
    <xf numFmtId="0" fontId="36" fillId="0" borderId="0" xfId="0" applyFont="1" applyProtection="1">
      <protection hidden="1"/>
    </xf>
    <xf numFmtId="0" fontId="30" fillId="4" borderId="0" xfId="0" applyFont="1" applyFill="1" applyProtection="1">
      <protection hidden="1"/>
    </xf>
    <xf numFmtId="2" fontId="32" fillId="0" borderId="0" xfId="0" applyNumberFormat="1" applyFont="1" applyProtection="1">
      <protection hidden="1"/>
    </xf>
    <xf numFmtId="2" fontId="45" fillId="9" borderId="4" xfId="0" applyNumberFormat="1" applyFont="1" applyFill="1" applyBorder="1" applyAlignment="1" applyProtection="1">
      <alignment horizontal="center"/>
      <protection hidden="1"/>
    </xf>
    <xf numFmtId="183" fontId="45" fillId="9" borderId="4" xfId="0" applyNumberFormat="1" applyFont="1" applyFill="1" applyBorder="1" applyProtection="1">
      <protection hidden="1"/>
    </xf>
    <xf numFmtId="0" fontId="8" fillId="4" borderId="0" xfId="0" applyFont="1" applyFill="1" applyProtection="1">
      <protection hidden="1"/>
    </xf>
    <xf numFmtId="0" fontId="49" fillId="0" borderId="37" xfId="0" applyFont="1" applyBorder="1" applyAlignment="1" applyProtection="1">
      <alignment horizontal="center"/>
      <protection hidden="1"/>
    </xf>
    <xf numFmtId="0" fontId="46" fillId="0" borderId="0" xfId="101" applyFont="1" applyProtection="1">
      <protection hidden="1"/>
    </xf>
    <xf numFmtId="0" fontId="39" fillId="11" borderId="0" xfId="0" applyFont="1" applyFill="1" applyProtection="1">
      <protection hidden="1"/>
    </xf>
    <xf numFmtId="0" fontId="45" fillId="0" borderId="0" xfId="0" applyFont="1" applyProtection="1">
      <protection hidden="1"/>
    </xf>
    <xf numFmtId="4" fontId="0" fillId="0" borderId="0" xfId="0" applyNumberFormat="1" applyProtection="1">
      <protection hidden="1"/>
    </xf>
    <xf numFmtId="4" fontId="45" fillId="0" borderId="0" xfId="0" applyNumberFormat="1" applyFont="1" applyProtection="1">
      <protection hidden="1"/>
    </xf>
    <xf numFmtId="4" fontId="50" fillId="0" borderId="0" xfId="0" applyNumberFormat="1" applyFont="1" applyProtection="1">
      <protection hidden="1"/>
    </xf>
    <xf numFmtId="0" fontId="61" fillId="0" borderId="0" xfId="0" applyFont="1" applyAlignment="1" applyProtection="1">
      <alignment horizontal="left"/>
      <protection locked="0"/>
    </xf>
    <xf numFmtId="0" fontId="64" fillId="0" borderId="0" xfId="0" applyFont="1" applyProtection="1">
      <protection locked="0"/>
    </xf>
    <xf numFmtId="183" fontId="45" fillId="9" borderId="4" xfId="102" applyNumberFormat="1" applyFont="1" applyFill="1" applyBorder="1" applyProtection="1">
      <protection hidden="1"/>
    </xf>
    <xf numFmtId="165" fontId="45" fillId="0" borderId="0" xfId="102" applyFont="1" applyProtection="1">
      <protection hidden="1"/>
    </xf>
    <xf numFmtId="2" fontId="45" fillId="9" borderId="4" xfId="0" applyNumberFormat="1" applyFont="1" applyFill="1" applyBorder="1" applyProtection="1">
      <protection hidden="1"/>
    </xf>
    <xf numFmtId="2" fontId="45" fillId="0" borderId="0" xfId="0" applyNumberFormat="1" applyFont="1" applyProtection="1">
      <protection hidden="1"/>
    </xf>
    <xf numFmtId="183" fontId="45" fillId="13" borderId="4" xfId="0" applyNumberFormat="1" applyFont="1" applyFill="1" applyBorder="1" applyProtection="1">
      <protection hidden="1"/>
    </xf>
    <xf numFmtId="183" fontId="45" fillId="12" borderId="4" xfId="0" applyNumberFormat="1" applyFont="1" applyFill="1" applyBorder="1" applyProtection="1">
      <protection hidden="1"/>
    </xf>
    <xf numFmtId="1" fontId="10" fillId="12" borderId="4" xfId="0" applyNumberFormat="1" applyFont="1" applyFill="1" applyBorder="1" applyProtection="1">
      <protection hidden="1"/>
    </xf>
    <xf numFmtId="1" fontId="10" fillId="9" borderId="4" xfId="0" applyNumberFormat="1" applyFont="1" applyFill="1" applyBorder="1" applyProtection="1">
      <protection hidden="1"/>
    </xf>
    <xf numFmtId="0" fontId="50" fillId="0" borderId="0" xfId="0" applyFont="1" applyProtection="1">
      <protection hidden="1"/>
    </xf>
    <xf numFmtId="0" fontId="65" fillId="0" borderId="0" xfId="0" applyFont="1" applyProtection="1">
      <protection locked="0"/>
    </xf>
    <xf numFmtId="0" fontId="61" fillId="0" borderId="0" xfId="0" applyFont="1" applyProtection="1">
      <protection hidden="1"/>
    </xf>
    <xf numFmtId="2" fontId="10" fillId="0" borderId="0" xfId="0" applyNumberFormat="1" applyFont="1" applyProtection="1">
      <protection hidden="1"/>
    </xf>
    <xf numFmtId="0" fontId="31" fillId="0" borderId="0" xfId="0" applyFont="1" applyProtection="1">
      <protection hidden="1"/>
    </xf>
    <xf numFmtId="0" fontId="31" fillId="0" borderId="0" xfId="0" applyFont="1" applyAlignment="1" applyProtection="1">
      <alignment horizontal="left"/>
      <protection hidden="1"/>
    </xf>
    <xf numFmtId="180" fontId="10" fillId="0" borderId="0" xfId="102" applyNumberFormat="1" applyFont="1" applyBorder="1" applyProtection="1">
      <protection hidden="1"/>
    </xf>
    <xf numFmtId="0" fontId="11" fillId="0" borderId="0" xfId="0" applyFont="1" applyAlignment="1">
      <alignment horizontal="right"/>
    </xf>
    <xf numFmtId="0" fontId="11" fillId="0" borderId="0" xfId="0" applyFont="1" applyAlignment="1" applyProtection="1">
      <alignment horizontal="right"/>
      <protection locked="0"/>
    </xf>
    <xf numFmtId="0" fontId="60" fillId="0" borderId="0" xfId="0" applyFont="1" applyProtection="1">
      <protection hidden="1"/>
    </xf>
    <xf numFmtId="2" fontId="50" fillId="0" borderId="0" xfId="0" applyNumberFormat="1" applyFont="1" applyProtection="1">
      <protection hidden="1"/>
    </xf>
    <xf numFmtId="9" fontId="0" fillId="15" borderId="0" xfId="0" applyNumberFormat="1" applyFill="1" applyProtection="1">
      <protection hidden="1"/>
    </xf>
    <xf numFmtId="2" fontId="67" fillId="0" borderId="0" xfId="0" applyNumberFormat="1" applyFont="1" applyAlignment="1" applyProtection="1">
      <alignment horizontal="left" indent="1"/>
      <protection hidden="1"/>
    </xf>
    <xf numFmtId="0" fontId="68" fillId="0" borderId="0" xfId="0" applyFont="1" applyProtection="1">
      <protection locked="0"/>
    </xf>
    <xf numFmtId="0" fontId="70" fillId="0" borderId="0" xfId="0" applyFont="1" applyProtection="1">
      <protection hidden="1"/>
    </xf>
    <xf numFmtId="185" fontId="35" fillId="0" borderId="33" xfId="102" applyNumberFormat="1" applyFont="1" applyBorder="1"/>
    <xf numFmtId="185" fontId="11" fillId="0" borderId="0" xfId="102" applyNumberFormat="1" applyFont="1"/>
    <xf numFmtId="185" fontId="10" fillId="0" borderId="32" xfId="102" applyNumberFormat="1" applyFont="1" applyBorder="1"/>
    <xf numFmtId="185" fontId="10" fillId="0" borderId="0" xfId="102" applyNumberFormat="1" applyFont="1"/>
    <xf numFmtId="0" fontId="71" fillId="0" borderId="0" xfId="0" quotePrefix="1" applyFont="1" applyAlignment="1">
      <alignment horizontal="right"/>
    </xf>
    <xf numFmtId="0" fontId="72" fillId="0" borderId="0" xfId="0" applyFont="1" applyAlignment="1">
      <alignment vertical="top"/>
    </xf>
    <xf numFmtId="186" fontId="10" fillId="0" borderId="32" xfId="102" applyNumberFormat="1" applyFont="1" applyBorder="1" applyProtection="1">
      <protection hidden="1"/>
    </xf>
    <xf numFmtId="186" fontId="58" fillId="0" borderId="32" xfId="102" applyNumberFormat="1" applyFont="1" applyBorder="1" applyProtection="1">
      <protection hidden="1"/>
    </xf>
    <xf numFmtId="186" fontId="10" fillId="0" borderId="0" xfId="102" applyNumberFormat="1" applyFont="1" applyProtection="1">
      <protection hidden="1"/>
    </xf>
    <xf numFmtId="186" fontId="10" fillId="0" borderId="30" xfId="102" applyNumberFormat="1" applyFont="1" applyBorder="1" applyProtection="1">
      <protection hidden="1"/>
    </xf>
    <xf numFmtId="186" fontId="10" fillId="0" borderId="0" xfId="102" applyNumberFormat="1" applyFont="1" applyBorder="1" applyProtection="1">
      <protection hidden="1"/>
    </xf>
    <xf numFmtId="186" fontId="58" fillId="0" borderId="0" xfId="102" applyNumberFormat="1" applyFont="1" applyProtection="1">
      <protection hidden="1"/>
    </xf>
    <xf numFmtId="186" fontId="0" fillId="0" borderId="0" xfId="0" applyNumberFormat="1" applyProtection="1">
      <protection hidden="1"/>
    </xf>
    <xf numFmtId="186" fontId="35" fillId="0" borderId="31" xfId="102" applyNumberFormat="1" applyFont="1" applyBorder="1" applyProtection="1">
      <protection hidden="1"/>
    </xf>
    <xf numFmtId="4" fontId="45" fillId="9" borderId="0" xfId="102" applyNumberFormat="1" applyFont="1" applyFill="1" applyProtection="1">
      <protection hidden="1"/>
    </xf>
    <xf numFmtId="4" fontId="49" fillId="9" borderId="37" xfId="102" applyNumberFormat="1" applyFont="1" applyFill="1" applyBorder="1" applyProtection="1">
      <protection hidden="1"/>
    </xf>
    <xf numFmtId="4" fontId="49" fillId="9" borderId="37" xfId="0" applyNumberFormat="1" applyFont="1" applyFill="1" applyBorder="1" applyProtection="1">
      <protection hidden="1"/>
    </xf>
    <xf numFmtId="165" fontId="45" fillId="9" borderId="0" xfId="102" applyFont="1" applyFill="1" applyProtection="1">
      <protection hidden="1"/>
    </xf>
    <xf numFmtId="165" fontId="49" fillId="9" borderId="37" xfId="0" applyNumberFormat="1" applyFont="1" applyFill="1" applyBorder="1" applyProtection="1">
      <protection hidden="1"/>
    </xf>
    <xf numFmtId="165" fontId="49" fillId="9" borderId="37" xfId="102" applyFont="1" applyFill="1" applyBorder="1" applyProtection="1">
      <protection hidden="1"/>
    </xf>
    <xf numFmtId="0" fontId="45" fillId="9" borderId="0" xfId="0" applyFont="1" applyFill="1" applyProtection="1">
      <protection hidden="1"/>
    </xf>
    <xf numFmtId="165" fontId="45" fillId="9" borderId="0" xfId="0" applyNumberFormat="1" applyFont="1" applyFill="1" applyProtection="1">
      <protection hidden="1"/>
    </xf>
    <xf numFmtId="0" fontId="36" fillId="0" borderId="0" xfId="0" applyFont="1"/>
    <xf numFmtId="0" fontId="36" fillId="0" borderId="43" xfId="0" applyFont="1" applyBorder="1"/>
    <xf numFmtId="0" fontId="74" fillId="0" borderId="43" xfId="0" applyFont="1" applyBorder="1"/>
    <xf numFmtId="0" fontId="75" fillId="0" borderId="0" xfId="0" applyFont="1"/>
    <xf numFmtId="0" fontId="36" fillId="3" borderId="32" xfId="0" applyFont="1" applyFill="1" applyBorder="1"/>
    <xf numFmtId="0" fontId="37" fillId="0" borderId="32" xfId="0" applyFont="1" applyBorder="1"/>
    <xf numFmtId="0" fontId="36" fillId="0" borderId="32" xfId="0" applyFont="1" applyBorder="1"/>
    <xf numFmtId="0" fontId="10" fillId="0" borderId="32" xfId="0" applyFont="1" applyBorder="1" applyAlignment="1">
      <alignment horizontal="left" indent="1"/>
    </xf>
    <xf numFmtId="0" fontId="49" fillId="0" borderId="32" xfId="0" applyFont="1" applyBorder="1" applyAlignment="1">
      <alignment horizontal="center"/>
    </xf>
    <xf numFmtId="0" fontId="31" fillId="0" borderId="0" xfId="0" applyFont="1" applyAlignment="1" applyProtection="1">
      <alignment horizontal="left" indent="1"/>
      <protection locked="0" hidden="1"/>
    </xf>
    <xf numFmtId="0" fontId="76" fillId="0" borderId="0" xfId="0" applyFont="1" applyProtection="1">
      <protection locked="0"/>
    </xf>
    <xf numFmtId="0" fontId="11" fillId="0" borderId="40" xfId="0" applyFont="1" applyBorder="1"/>
    <xf numFmtId="0" fontId="10" fillId="0" borderId="40" xfId="0" applyFont="1" applyBorder="1"/>
    <xf numFmtId="0" fontId="49" fillId="0" borderId="40" xfId="0" applyFont="1" applyBorder="1" applyAlignment="1">
      <alignment horizontal="center"/>
    </xf>
    <xf numFmtId="186" fontId="11" fillId="0" borderId="40" xfId="102" applyNumberFormat="1" applyFont="1" applyBorder="1" applyProtection="1">
      <protection hidden="1"/>
    </xf>
    <xf numFmtId="0" fontId="11" fillId="0" borderId="40" xfId="0" applyFont="1" applyBorder="1" applyAlignment="1">
      <alignment horizontal="center"/>
    </xf>
    <xf numFmtId="0" fontId="10" fillId="0" borderId="48" xfId="0" applyFont="1" applyBorder="1"/>
    <xf numFmtId="0" fontId="45" fillId="0" borderId="48" xfId="0" applyFont="1" applyBorder="1" applyAlignment="1">
      <alignment horizontal="center"/>
    </xf>
    <xf numFmtId="186" fontId="10" fillId="0" borderId="48" xfId="102" applyNumberFormat="1" applyFont="1" applyBorder="1" applyProtection="1">
      <protection hidden="1"/>
    </xf>
    <xf numFmtId="0" fontId="63" fillId="14" borderId="39" xfId="104" applyFill="1" applyBorder="1" applyAlignment="1">
      <alignment horizontal="center" vertical="center"/>
    </xf>
    <xf numFmtId="0" fontId="63" fillId="14" borderId="40" xfId="104" applyFill="1" applyBorder="1" applyAlignment="1">
      <alignment horizontal="center" vertical="center"/>
    </xf>
    <xf numFmtId="0" fontId="63" fillId="14" borderId="41" xfId="104" applyFill="1" applyBorder="1" applyAlignment="1">
      <alignment horizontal="center" vertical="center"/>
    </xf>
    <xf numFmtId="0" fontId="63" fillId="14" borderId="42" xfId="104" applyFill="1" applyBorder="1" applyAlignment="1">
      <alignment horizontal="center" vertical="center"/>
    </xf>
    <xf numFmtId="0" fontId="63" fillId="14" borderId="43" xfId="104" applyFill="1" applyBorder="1" applyAlignment="1">
      <alignment horizontal="center" vertical="center"/>
    </xf>
    <xf numFmtId="0" fontId="63" fillId="14" borderId="44" xfId="104" applyFill="1" applyBorder="1" applyAlignment="1">
      <alignment horizontal="center" vertical="center"/>
    </xf>
    <xf numFmtId="0" fontId="1" fillId="0" borderId="0" xfId="0" applyFont="1" applyAlignment="1">
      <alignment horizontal="right" indent="1"/>
    </xf>
    <xf numFmtId="0" fontId="62" fillId="0" borderId="0" xfId="0" applyFont="1" applyAlignment="1">
      <alignment horizontal="left" wrapText="1"/>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1" fillId="0" borderId="0" xfId="0" applyFont="1" applyAlignment="1" applyProtection="1">
      <alignment horizontal="left"/>
      <protection locked="0"/>
    </xf>
    <xf numFmtId="0" fontId="6" fillId="3" borderId="0" xfId="0" applyFont="1" applyFill="1" applyAlignment="1" applyProtection="1">
      <alignment horizontal="center" vertical="center"/>
      <protection locked="0"/>
    </xf>
    <xf numFmtId="0" fontId="7" fillId="2" borderId="0" xfId="0" applyFont="1" applyFill="1" applyAlignment="1" applyProtection="1">
      <alignment horizontal="center" vertical="center"/>
      <protection locked="0"/>
    </xf>
    <xf numFmtId="0" fontId="31" fillId="0" borderId="0" xfId="0" applyFont="1" applyAlignment="1" applyProtection="1">
      <alignment horizontal="left" wrapText="1"/>
      <protection locked="0"/>
    </xf>
    <xf numFmtId="2" fontId="45" fillId="5" borderId="45" xfId="0" applyNumberFormat="1" applyFont="1" applyFill="1" applyBorder="1" applyAlignment="1" applyProtection="1">
      <alignment horizontal="center"/>
      <protection locked="0"/>
    </xf>
    <xf numFmtId="2" fontId="45" fillId="5" borderId="0" xfId="0" applyNumberFormat="1" applyFont="1" applyFill="1" applyAlignment="1" applyProtection="1">
      <alignment horizontal="center"/>
      <protection locked="0"/>
    </xf>
    <xf numFmtId="2" fontId="73" fillId="9" borderId="45" xfId="0" applyNumberFormat="1" applyFont="1" applyFill="1" applyBorder="1" applyAlignment="1" applyProtection="1">
      <alignment horizontal="center"/>
      <protection locked="0"/>
    </xf>
    <xf numFmtId="2" fontId="73" fillId="9" borderId="0" xfId="0" applyNumberFormat="1" applyFont="1" applyFill="1" applyAlignment="1" applyProtection="1">
      <alignment horizontal="center"/>
      <protection locked="0"/>
    </xf>
    <xf numFmtId="0" fontId="10" fillId="0" borderId="0" xfId="0" applyFont="1" applyAlignment="1" applyProtection="1">
      <alignment horizontal="left" wrapText="1"/>
      <protection locked="0"/>
    </xf>
    <xf numFmtId="9" fontId="10" fillId="5" borderId="35" xfId="103" applyFont="1" applyFill="1" applyBorder="1" applyAlignment="1" applyProtection="1">
      <alignment horizontal="center"/>
      <protection locked="0"/>
    </xf>
    <xf numFmtId="9" fontId="10" fillId="5" borderId="46" xfId="103" applyFont="1" applyFill="1" applyBorder="1" applyAlignment="1" applyProtection="1">
      <alignment horizontal="center"/>
      <protection locked="0"/>
    </xf>
    <xf numFmtId="9" fontId="10" fillId="5" borderId="47" xfId="103" applyFont="1" applyFill="1" applyBorder="1" applyAlignment="1" applyProtection="1">
      <alignment horizontal="center"/>
      <protection locked="0"/>
    </xf>
    <xf numFmtId="0" fontId="43" fillId="0" borderId="0" xfId="0" applyFont="1" applyAlignment="1">
      <alignment horizontal="left"/>
    </xf>
    <xf numFmtId="0" fontId="6" fillId="3" borderId="0" xfId="0" applyFont="1" applyFill="1" applyAlignment="1">
      <alignment horizontal="center" vertical="center"/>
    </xf>
    <xf numFmtId="0" fontId="7" fillId="2" borderId="0" xfId="0" applyFont="1" applyFill="1" applyAlignment="1">
      <alignment horizontal="center" vertical="center"/>
    </xf>
    <xf numFmtId="0" fontId="69" fillId="0" borderId="0" xfId="0" applyFont="1" applyAlignment="1">
      <alignment horizontal="left"/>
    </xf>
  </cellXfs>
  <cellStyles count="105">
    <cellStyle name="Comma" xfId="102" builtinId="3"/>
    <cellStyle name="Comma 2" xfId="99" xr:uid="{00000000-0005-0000-0000-000001000000}"/>
    <cellStyle name="Currency [0] U" xfId="1" xr:uid="{00000000-0005-0000-0000-000002000000}"/>
    <cellStyle name="Currency [2]" xfId="2" xr:uid="{00000000-0005-0000-0000-000003000000}"/>
    <cellStyle name="Currency [2] U" xfId="3" xr:uid="{00000000-0005-0000-0000-000004000000}"/>
    <cellStyle name="Date" xfId="4" xr:uid="{00000000-0005-0000-0000-000005000000}"/>
    <cellStyle name="Date U" xfId="5" xr:uid="{00000000-0005-0000-0000-000006000000}"/>
    <cellStyle name="Date_Wharfdale Op Model Latest" xfId="6" xr:uid="{00000000-0005-0000-0000-000007000000}"/>
    <cellStyle name="DateShort" xfId="7" xr:uid="{00000000-0005-0000-0000-000008000000}"/>
    <cellStyle name="Decimal [0]" xfId="8" xr:uid="{00000000-0005-0000-0000-000009000000}"/>
    <cellStyle name="Decimal [2]" xfId="9" xr:uid="{00000000-0005-0000-0000-00000A000000}"/>
    <cellStyle name="Decimal [2] U" xfId="10" xr:uid="{00000000-0005-0000-0000-00000B000000}"/>
    <cellStyle name="Decimal [4]" xfId="11" xr:uid="{00000000-0005-0000-0000-00000C000000}"/>
    <cellStyle name="Decimal [4] U" xfId="12" xr:uid="{00000000-0005-0000-0000-00000D000000}"/>
    <cellStyle name="EYHeader3" xfId="13" xr:uid="{00000000-0005-0000-0000-00000E000000}"/>
    <cellStyle name="General" xfId="14" xr:uid="{00000000-0005-0000-0000-00000F000000}"/>
    <cellStyle name="Heading 1 2" xfId="15" xr:uid="{00000000-0005-0000-0000-000010000000}"/>
    <cellStyle name="Heading 1 3" xfId="16" xr:uid="{00000000-0005-0000-0000-000011000000}"/>
    <cellStyle name="Heading 1 4" xfId="17" xr:uid="{00000000-0005-0000-0000-000012000000}"/>
    <cellStyle name="Heading 1 5" xfId="18" xr:uid="{00000000-0005-0000-0000-000013000000}"/>
    <cellStyle name="Heading 2 2" xfId="19" xr:uid="{00000000-0005-0000-0000-000014000000}"/>
    <cellStyle name="Heading 2 3" xfId="20" xr:uid="{00000000-0005-0000-0000-000015000000}"/>
    <cellStyle name="Heading 2 4" xfId="21" xr:uid="{00000000-0005-0000-0000-000016000000}"/>
    <cellStyle name="Heading 2 5" xfId="22" xr:uid="{00000000-0005-0000-0000-000017000000}"/>
    <cellStyle name="Heading 3 2" xfId="23" xr:uid="{00000000-0005-0000-0000-000018000000}"/>
    <cellStyle name="Heading 3 3" xfId="24" xr:uid="{00000000-0005-0000-0000-000019000000}"/>
    <cellStyle name="Heading 3 4" xfId="25" xr:uid="{00000000-0005-0000-0000-00001A000000}"/>
    <cellStyle name="Heading 3 5" xfId="26" xr:uid="{00000000-0005-0000-0000-00001B000000}"/>
    <cellStyle name="Heading 4 2" xfId="27" xr:uid="{00000000-0005-0000-0000-00001C000000}"/>
    <cellStyle name="Heading 4 3" xfId="28" xr:uid="{00000000-0005-0000-0000-00001D000000}"/>
    <cellStyle name="Heading 4 4" xfId="29" xr:uid="{00000000-0005-0000-0000-00001E000000}"/>
    <cellStyle name="Heading 4 5" xfId="30" xr:uid="{00000000-0005-0000-0000-00001F000000}"/>
    <cellStyle name="Headings" xfId="97" xr:uid="{00000000-0005-0000-0000-000020000000}"/>
    <cellStyle name="Hyperlink" xfId="104" builtinId="8"/>
    <cellStyle name="Normal" xfId="0" builtinId="0"/>
    <cellStyle name="Normal 3" xfId="101" xr:uid="{00000000-0005-0000-0000-000023000000}"/>
    <cellStyle name="Normal U" xfId="31" xr:uid="{00000000-0005-0000-0000-000024000000}"/>
    <cellStyle name="Percent" xfId="103" builtinId="5"/>
    <cellStyle name="Percent [2]" xfId="32" xr:uid="{00000000-0005-0000-0000-000026000000}"/>
    <cellStyle name="Percent [2] U" xfId="33" xr:uid="{00000000-0005-0000-0000-000027000000}"/>
    <cellStyle name="Percent 2" xfId="100" xr:uid="{00000000-0005-0000-0000-000028000000}"/>
    <cellStyle name="RISKbigPercent" xfId="34" xr:uid="{00000000-0005-0000-0000-000029000000}"/>
    <cellStyle name="RISKblandrEdge" xfId="35" xr:uid="{00000000-0005-0000-0000-00002A000000}"/>
    <cellStyle name="RISKblCorner" xfId="36" xr:uid="{00000000-0005-0000-0000-00002B000000}"/>
    <cellStyle name="RISKbottomEdge" xfId="37" xr:uid="{00000000-0005-0000-0000-00002C000000}"/>
    <cellStyle name="RISKbrCorner" xfId="38" xr:uid="{00000000-0005-0000-0000-00002D000000}"/>
    <cellStyle name="RISKdarkBoxed" xfId="39" xr:uid="{00000000-0005-0000-0000-00002E000000}"/>
    <cellStyle name="RISKdarkBoxed 2" xfId="40" xr:uid="{00000000-0005-0000-0000-00002F000000}"/>
    <cellStyle name="RISKdarkBoxed 3" xfId="41" xr:uid="{00000000-0005-0000-0000-000030000000}"/>
    <cellStyle name="RISKdarkShade" xfId="42" xr:uid="{00000000-0005-0000-0000-000031000000}"/>
    <cellStyle name="RISKdbottomEdge" xfId="43" xr:uid="{00000000-0005-0000-0000-000032000000}"/>
    <cellStyle name="RISKdrightEdge" xfId="44" xr:uid="{00000000-0005-0000-0000-000033000000}"/>
    <cellStyle name="RISKdurationTime" xfId="45" xr:uid="{00000000-0005-0000-0000-000034000000}"/>
    <cellStyle name="RISKinNumber" xfId="46" xr:uid="{00000000-0005-0000-0000-000035000000}"/>
    <cellStyle name="RISKlandrEdge" xfId="47" xr:uid="{00000000-0005-0000-0000-000036000000}"/>
    <cellStyle name="RISKleftEdge" xfId="48" xr:uid="{00000000-0005-0000-0000-000037000000}"/>
    <cellStyle name="RISKlightBoxed" xfId="49" xr:uid="{00000000-0005-0000-0000-000038000000}"/>
    <cellStyle name="RISKlightBoxed 2" xfId="50" xr:uid="{00000000-0005-0000-0000-000039000000}"/>
    <cellStyle name="RISKlightBoxed 3" xfId="51" xr:uid="{00000000-0005-0000-0000-00003A000000}"/>
    <cellStyle name="RISKltandbEdge" xfId="52" xr:uid="{00000000-0005-0000-0000-00003B000000}"/>
    <cellStyle name="RISKltandbEdge 2" xfId="53" xr:uid="{00000000-0005-0000-0000-00003C000000}"/>
    <cellStyle name="RISKltandbEdge 3" xfId="54" xr:uid="{00000000-0005-0000-0000-00003D000000}"/>
    <cellStyle name="RISKnormBoxed" xfId="55" xr:uid="{00000000-0005-0000-0000-00003E000000}"/>
    <cellStyle name="RISKnormBoxed 2" xfId="56" xr:uid="{00000000-0005-0000-0000-00003F000000}"/>
    <cellStyle name="RISKnormBoxed 3" xfId="57" xr:uid="{00000000-0005-0000-0000-000040000000}"/>
    <cellStyle name="RISKnormCenter" xfId="58" xr:uid="{00000000-0005-0000-0000-000041000000}"/>
    <cellStyle name="RISKnormHeading" xfId="59" xr:uid="{00000000-0005-0000-0000-000042000000}"/>
    <cellStyle name="RISKnormItal" xfId="60" xr:uid="{00000000-0005-0000-0000-000043000000}"/>
    <cellStyle name="RISKnormLabel" xfId="61" xr:uid="{00000000-0005-0000-0000-000044000000}"/>
    <cellStyle name="RISKnormShade" xfId="62" xr:uid="{00000000-0005-0000-0000-000045000000}"/>
    <cellStyle name="RISKnormTitle" xfId="63" xr:uid="{00000000-0005-0000-0000-000046000000}"/>
    <cellStyle name="RISKoutNumber" xfId="64" xr:uid="{00000000-0005-0000-0000-000047000000}"/>
    <cellStyle name="RISKrightEdge" xfId="65" xr:uid="{00000000-0005-0000-0000-000048000000}"/>
    <cellStyle name="RISKrtandbEdge" xfId="66" xr:uid="{00000000-0005-0000-0000-000049000000}"/>
    <cellStyle name="RISKrtandbEdge 2" xfId="67" xr:uid="{00000000-0005-0000-0000-00004A000000}"/>
    <cellStyle name="RISKrtandbEdge 3" xfId="68" xr:uid="{00000000-0005-0000-0000-00004B000000}"/>
    <cellStyle name="RISKssTime" xfId="69" xr:uid="{00000000-0005-0000-0000-00004C000000}"/>
    <cellStyle name="RISKtandbEdge" xfId="70" xr:uid="{00000000-0005-0000-0000-00004D000000}"/>
    <cellStyle name="RISKtandbEdge 2" xfId="71" xr:uid="{00000000-0005-0000-0000-00004E000000}"/>
    <cellStyle name="RISKtandbEdge 3" xfId="72" xr:uid="{00000000-0005-0000-0000-00004F000000}"/>
    <cellStyle name="RISKtlandrEdge" xfId="73" xr:uid="{00000000-0005-0000-0000-000050000000}"/>
    <cellStyle name="RISKtlandrEdge 2" xfId="74" xr:uid="{00000000-0005-0000-0000-000051000000}"/>
    <cellStyle name="RISKtlandrEdge 3" xfId="75" xr:uid="{00000000-0005-0000-0000-000052000000}"/>
    <cellStyle name="RISKtlCorner" xfId="76" xr:uid="{00000000-0005-0000-0000-000053000000}"/>
    <cellStyle name="RISKtlCorner 2" xfId="77" xr:uid="{00000000-0005-0000-0000-000054000000}"/>
    <cellStyle name="RISKtlCorner 3" xfId="78" xr:uid="{00000000-0005-0000-0000-000055000000}"/>
    <cellStyle name="RISKtopEdge" xfId="79" xr:uid="{00000000-0005-0000-0000-000056000000}"/>
    <cellStyle name="RISKtopEdge 2" xfId="80" xr:uid="{00000000-0005-0000-0000-000057000000}"/>
    <cellStyle name="RISKtopEdge 3" xfId="81" xr:uid="{00000000-0005-0000-0000-000058000000}"/>
    <cellStyle name="RISKtrCorner" xfId="82" xr:uid="{00000000-0005-0000-0000-000059000000}"/>
    <cellStyle name="RISKtrCorner 2" xfId="83" xr:uid="{00000000-0005-0000-0000-00005A000000}"/>
    <cellStyle name="RISKtrCorner 3" xfId="84" xr:uid="{00000000-0005-0000-0000-00005B000000}"/>
    <cellStyle name="Style 1" xfId="85" xr:uid="{00000000-0005-0000-0000-00005C000000}"/>
    <cellStyle name="Table Heading" xfId="86" xr:uid="{00000000-0005-0000-0000-00005D000000}"/>
    <cellStyle name="Text" xfId="87" xr:uid="{00000000-0005-0000-0000-00005E000000}"/>
    <cellStyle name="Total 1" xfId="88" xr:uid="{00000000-0005-0000-0000-00005F000000}"/>
    <cellStyle name="Total 2" xfId="89" xr:uid="{00000000-0005-0000-0000-000060000000}"/>
    <cellStyle name="Total 2 2" xfId="90" xr:uid="{00000000-0005-0000-0000-000061000000}"/>
    <cellStyle name="Total 2 3" xfId="91" xr:uid="{00000000-0005-0000-0000-000062000000}"/>
    <cellStyle name="Total 3" xfId="92" xr:uid="{00000000-0005-0000-0000-000063000000}"/>
    <cellStyle name="Total 4" xfId="93" xr:uid="{00000000-0005-0000-0000-000064000000}"/>
    <cellStyle name="Total 4 2" xfId="94" xr:uid="{00000000-0005-0000-0000-000065000000}"/>
    <cellStyle name="Total 4 3" xfId="95" xr:uid="{00000000-0005-0000-0000-000066000000}"/>
    <cellStyle name="Totals" xfId="98" xr:uid="{00000000-0005-0000-0000-000067000000}"/>
    <cellStyle name="Warning" xfId="96" xr:uid="{00000000-0005-0000-0000-000068000000}"/>
  </cellStyles>
  <dxfs count="5">
    <dxf>
      <font>
        <color rgb="FFFF0000"/>
      </font>
    </dxf>
    <dxf>
      <fill>
        <patternFill>
          <bgColor rgb="FFFF0000"/>
        </patternFill>
      </fill>
    </dxf>
    <dxf>
      <fill>
        <patternFill patternType="none">
          <fgColor rgb="FF000000"/>
          <bgColor auto="1"/>
        </patternFill>
      </fill>
    </dxf>
    <dxf>
      <font>
        <color rgb="FF262626"/>
      </font>
      <fill>
        <patternFill>
          <bgColor rgb="FFCFEBF1"/>
        </patternFill>
      </fill>
      <border>
        <top style="thin">
          <color rgb="FF308DA2"/>
        </top>
        <bottom style="medium">
          <color rgb="FF74C5D6"/>
        </bottom>
      </border>
    </dxf>
    <dxf>
      <font>
        <color rgb="FF808080"/>
      </font>
      <border>
        <left/>
        <right style="dotted">
          <color rgb="FFA6A6A6"/>
        </right>
        <top style="thin">
          <color rgb="FFA6A6A6"/>
        </top>
        <bottom style="thin">
          <color rgb="FFA6A6A6"/>
        </bottom>
        <vertical style="dotted">
          <color rgb="FFA6A6A6"/>
        </vertical>
        <horizontal style="thin">
          <color rgb="FFA6A6A6"/>
        </horizontal>
      </border>
    </dxf>
  </dxfs>
  <tableStyles count="1" defaultTableStyle="TableStyleMedium2" defaultPivotStyle="PivotStyleLight16">
    <tableStyle name="Balance Sheet" pivot="0" count="3" xr9:uid="{00000000-0011-0000-FFFF-FFFF00000000}">
      <tableStyleElement type="wholeTable" dxfId="4"/>
      <tableStyleElement type="totalRow" dxfId="3"/>
      <tableStyleElement type="firstColumnStripe" dxfId="2"/>
    </tableStyle>
  </tableStyles>
  <colors>
    <mruColors>
      <color rgb="FFFF99CC"/>
      <color rgb="FFFF9999"/>
      <color rgb="FF960000"/>
      <color rgb="FFFFCCCC"/>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Seasonality Trend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lotArea>
      <c:layout/>
      <c:lineChart>
        <c:grouping val="stacked"/>
        <c:varyColors val="0"/>
        <c:ser>
          <c:idx val="0"/>
          <c:order val="0"/>
          <c:spPr>
            <a:ln w="22225" cap="rnd">
              <a:solidFill>
                <a:srgbClr val="FF9999"/>
              </a:solidFill>
              <a:round/>
            </a:ln>
            <a:effectLst/>
          </c:spPr>
          <c:marker>
            <c:symbol val="diamond"/>
            <c:size val="6"/>
            <c:spPr>
              <a:solidFill>
                <a:schemeClr val="bg1">
                  <a:lumMod val="95000"/>
                </a:schemeClr>
              </a:solidFill>
              <a:ln w="9525">
                <a:solidFill>
                  <a:srgbClr val="FF9999"/>
                </a:solidFill>
                <a:round/>
              </a:ln>
              <a:effectLst/>
            </c:spPr>
          </c:marker>
          <c:cat>
            <c:strRef>
              <c:f>ASSUMPTIONS!$E$177:$P$177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ASSUMPTIONS!$E$179:$P$179</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FADE-4C73-A512-0866AB63B7AC}"/>
            </c:ext>
          </c:extLst>
        </c:ser>
        <c:dLbls>
          <c:showLegendKey val="0"/>
          <c:showVal val="0"/>
          <c:showCatName val="0"/>
          <c:showSerName val="0"/>
          <c:showPercent val="0"/>
          <c:showBubbleSize val="0"/>
        </c:dLbls>
        <c:marker val="1"/>
        <c:smooth val="0"/>
        <c:axId val="720261848"/>
        <c:axId val="720262504"/>
      </c:lineChart>
      <c:catAx>
        <c:axId val="720261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720262504"/>
        <c:crosses val="autoZero"/>
        <c:auto val="1"/>
        <c:lblAlgn val="ctr"/>
        <c:lblOffset val="100"/>
        <c:noMultiLvlLbl val="0"/>
      </c:catAx>
      <c:valAx>
        <c:axId val="720262504"/>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261848"/>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Seasonality Trend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lotArea>
      <c:layout/>
      <c:lineChart>
        <c:grouping val="stacked"/>
        <c:varyColors val="0"/>
        <c:ser>
          <c:idx val="0"/>
          <c:order val="0"/>
          <c:spPr>
            <a:ln w="22225" cap="rnd">
              <a:solidFill>
                <a:schemeClr val="accent2"/>
              </a:solidFill>
              <a:round/>
            </a:ln>
            <a:effectLst/>
          </c:spPr>
          <c:marker>
            <c:symbol val="diamond"/>
            <c:size val="6"/>
            <c:spPr>
              <a:solidFill>
                <a:schemeClr val="bg1">
                  <a:lumMod val="95000"/>
                </a:schemeClr>
              </a:solidFill>
              <a:ln w="9525">
                <a:solidFill>
                  <a:srgbClr val="FF9999"/>
                </a:solidFill>
                <a:round/>
              </a:ln>
              <a:effectLst/>
            </c:spPr>
          </c:marker>
          <c:cat>
            <c:strRef>
              <c:f>ASSUMPTIONS!$E$200:$P$200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ASSUMPTIONS!$E$202:$P$202</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20AD-4275-87A5-26AC5C3411BE}"/>
            </c:ext>
          </c:extLst>
        </c:ser>
        <c:dLbls>
          <c:showLegendKey val="0"/>
          <c:showVal val="0"/>
          <c:showCatName val="0"/>
          <c:showSerName val="0"/>
          <c:showPercent val="0"/>
          <c:showBubbleSize val="0"/>
        </c:dLbls>
        <c:marker val="1"/>
        <c:smooth val="0"/>
        <c:axId val="720261848"/>
        <c:axId val="720262504"/>
      </c:lineChart>
      <c:catAx>
        <c:axId val="720261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720262504"/>
        <c:crosses val="autoZero"/>
        <c:auto val="1"/>
        <c:lblAlgn val="ctr"/>
        <c:lblOffset val="100"/>
        <c:noMultiLvlLbl val="0"/>
      </c:catAx>
      <c:valAx>
        <c:axId val="720262504"/>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261848"/>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Seasonality Trend</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lotArea>
      <c:layout/>
      <c:lineChart>
        <c:grouping val="stacked"/>
        <c:varyColors val="0"/>
        <c:ser>
          <c:idx val="0"/>
          <c:order val="0"/>
          <c:spPr>
            <a:ln w="22225" cap="rnd">
              <a:solidFill>
                <a:schemeClr val="accent2"/>
              </a:solidFill>
              <a:round/>
            </a:ln>
            <a:effectLst/>
          </c:spPr>
          <c:marker>
            <c:symbol val="diamond"/>
            <c:size val="6"/>
            <c:spPr>
              <a:solidFill>
                <a:schemeClr val="bg1">
                  <a:lumMod val="95000"/>
                </a:schemeClr>
              </a:solidFill>
              <a:ln w="9525">
                <a:solidFill>
                  <a:srgbClr val="FF9999"/>
                </a:solidFill>
                <a:round/>
              </a:ln>
              <a:effectLst/>
            </c:spPr>
          </c:marker>
          <c:cat>
            <c:strRef>
              <c:f>ASSUMPTIONS!$E$200:$P$200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ASSUMPTIONS!$E$202:$P$202</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smooth val="0"/>
          <c:extLst>
            <c:ext xmlns:c16="http://schemas.microsoft.com/office/drawing/2014/chart" uri="{C3380CC4-5D6E-409C-BE32-E72D297353CC}">
              <c16:uniqueId val="{00000000-A8CF-47B3-BF54-A234BFD3DA2C}"/>
            </c:ext>
          </c:extLst>
        </c:ser>
        <c:dLbls>
          <c:showLegendKey val="0"/>
          <c:showVal val="0"/>
          <c:showCatName val="0"/>
          <c:showSerName val="0"/>
          <c:showPercent val="0"/>
          <c:showBubbleSize val="0"/>
        </c:dLbls>
        <c:marker val="1"/>
        <c:smooth val="0"/>
        <c:axId val="720261848"/>
        <c:axId val="720262504"/>
      </c:lineChart>
      <c:catAx>
        <c:axId val="720261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720262504"/>
        <c:crosses val="autoZero"/>
        <c:auto val="1"/>
        <c:lblAlgn val="ctr"/>
        <c:lblOffset val="100"/>
        <c:noMultiLvlLbl val="0"/>
      </c:catAx>
      <c:valAx>
        <c:axId val="720262504"/>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20261848"/>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col"/>
        <c:grouping val="clustered"/>
        <c:varyColors val="0"/>
        <c:ser>
          <c:idx val="0"/>
          <c:order val="0"/>
          <c:tx>
            <c:strRef>
              <c:f>'INCOME STATEMENT'!$F$116</c:f>
              <c:strCache>
                <c:ptCount val="1"/>
                <c:pt idx="0">
                  <c:v>Revenue</c:v>
                </c:pt>
              </c:strCache>
            </c:strRef>
          </c:tx>
          <c:spPr>
            <a:pattFill prst="narHorz">
              <a:fgClr>
                <a:srgbClr val="C00000"/>
              </a:fgClr>
              <a:bgClr>
                <a:schemeClr val="bg1"/>
              </a:bgClr>
            </a:pattFill>
            <a:ln>
              <a:noFill/>
            </a:ln>
            <a:effectLst>
              <a:innerShdw blurRad="114300">
                <a:schemeClr val="accent2">
                  <a:shade val="65000"/>
                </a:schemeClr>
              </a:innerShdw>
            </a:effectLst>
          </c:spPr>
          <c:invertIfNegative val="0"/>
          <c:cat>
            <c:strRef>
              <c:f>'INCOME STATEMENT'!$G$115:$P$115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'INCOME STATEMENT'!$G$116:$P$116</c:f>
              <c:numCache>
                <c:formatCode>_(* #,##0_);[Red]_(*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C27A-44A8-99EA-09B7E84E117E}"/>
            </c:ext>
          </c:extLst>
        </c:ser>
        <c:ser>
          <c:idx val="1"/>
          <c:order val="1"/>
          <c:tx>
            <c:strRef>
              <c:f>'INCOME STATEMENT'!$F$117</c:f>
              <c:strCache>
                <c:ptCount val="1"/>
                <c:pt idx="0">
                  <c:v>Expenses</c:v>
                </c:pt>
              </c:strCache>
            </c:strRef>
          </c:tx>
          <c:spPr>
            <a:pattFill prst="narHorz">
              <a:fgClr>
                <a:schemeClr val="accent2"/>
              </a:fgClr>
              <a:bgClr>
                <a:schemeClr val="bg1"/>
              </a:bgClr>
            </a:pattFill>
            <a:ln>
              <a:noFill/>
            </a:ln>
            <a:effectLst>
              <a:innerShdw blurRad="114300">
                <a:schemeClr val="accent2"/>
              </a:innerShdw>
            </a:effectLst>
          </c:spPr>
          <c:invertIfNegative val="0"/>
          <c:cat>
            <c:strRef>
              <c:f>'INCOME STATEMENT'!$G$115:$P$115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'INCOME STATEMENT'!$G$117:$P$117</c:f>
              <c:numCache>
                <c:formatCode>_(* #,##0_);[Red]_(*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C27A-44A8-99EA-09B7E84E117E}"/>
            </c:ext>
          </c:extLst>
        </c:ser>
        <c:dLbls>
          <c:showLegendKey val="0"/>
          <c:showVal val="0"/>
          <c:showCatName val="0"/>
          <c:showSerName val="0"/>
          <c:showPercent val="0"/>
          <c:showBubbleSize val="0"/>
        </c:dLbls>
        <c:gapWidth val="247"/>
        <c:overlap val="-27"/>
        <c:axId val="717964736"/>
        <c:axId val="717965064"/>
      </c:barChart>
      <c:lineChart>
        <c:grouping val="standard"/>
        <c:varyColors val="0"/>
        <c:ser>
          <c:idx val="2"/>
          <c:order val="2"/>
          <c:tx>
            <c:strRef>
              <c:f>'INCOME STATEMENT'!$F$118</c:f>
              <c:strCache>
                <c:ptCount val="1"/>
                <c:pt idx="0">
                  <c:v>Net income</c:v>
                </c:pt>
              </c:strCache>
            </c:strRef>
          </c:tx>
          <c:spPr>
            <a:ln w="28575" cap="rnd">
              <a:solidFill>
                <a:schemeClr val="tx1">
                  <a:lumMod val="65000"/>
                  <a:lumOff val="35000"/>
                </a:schemeClr>
              </a:solidFill>
              <a:round/>
            </a:ln>
            <a:effectLst/>
          </c:spPr>
          <c:marker>
            <c:symbol val="none"/>
          </c:marker>
          <c:cat>
            <c:strRef>
              <c:f>'INCOME STATEMENT'!$G$115:$P$115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'INCOME STATEMENT'!$G$118:$P$118</c:f>
              <c:numCache>
                <c:formatCode>_(* #,##0_);[Red]_(* \(#,##0\);_(* "-"??_);_(@_)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27A-44A8-99EA-09B7E84E117E}"/>
            </c:ext>
          </c:extLst>
        </c:ser>
        <c:dLbls>
          <c:showLegendKey val="0"/>
          <c:showVal val="0"/>
          <c:showCatName val="0"/>
          <c:showSerName val="0"/>
          <c:showPercent val="0"/>
          <c:showBubbleSize val="0"/>
        </c:dLbls>
        <c:marker val="1"/>
        <c:smooth val="0"/>
        <c:axId val="717964736"/>
        <c:axId val="717965064"/>
      </c:lineChart>
      <c:catAx>
        <c:axId val="7179647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7965064"/>
        <c:crosses val="autoZero"/>
        <c:auto val="1"/>
        <c:lblAlgn val="ctr"/>
        <c:lblOffset val="100"/>
        <c:noMultiLvlLbl val="0"/>
      </c:catAx>
      <c:valAx>
        <c:axId val="717965064"/>
        <c:scaling>
          <c:orientation val="minMax"/>
        </c:scaling>
        <c:delete val="0"/>
        <c:axPos val="l"/>
        <c:numFmt formatCode="_(* #,##0_);[Red]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17964736"/>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6809278042564188"/>
          <c:y val="5.0142459141253856E-2"/>
          <c:w val="0.79698657592465338"/>
          <c:h val="0.89971508171749226"/>
        </c:manualLayout>
      </c:layout>
      <c:lineChart>
        <c:grouping val="standard"/>
        <c:varyColors val="0"/>
        <c:ser>
          <c:idx val="0"/>
          <c:order val="0"/>
          <c:tx>
            <c:strRef>
              <c:f>'CASH FLOW '!$E$100</c:f>
              <c:strCache>
                <c:ptCount val="1"/>
                <c:pt idx="0">
                  <c:v>Cash flow</c:v>
                </c:pt>
              </c:strCache>
            </c:strRef>
          </c:tx>
          <c:spPr>
            <a:ln w="22225" cap="rnd" cmpd="sng" algn="ctr">
              <a:solidFill>
                <a:srgbClr val="C00000"/>
              </a:solidFill>
              <a:round/>
            </a:ln>
            <a:effectLst/>
          </c:spPr>
          <c:marker>
            <c:symbol val="none"/>
          </c:marker>
          <c:dLbls>
            <c:delete val="1"/>
          </c:dLbls>
          <c:cat>
            <c:strRef>
              <c:f>'CASH FLOW '!$F$99:$P$99</c:f>
              <c:strCache>
                <c:ptCount val="11"/>
                <c:pt idx="0">
                  <c:v>Year 0</c:v>
                </c:pt>
                <c:pt idx="1">
                  <c:v>Year 1</c:v>
                </c:pt>
                <c:pt idx="2">
                  <c:v>Year 2</c:v>
                </c:pt>
                <c:pt idx="3">
                  <c:v>Year 3</c:v>
                </c:pt>
                <c:pt idx="4">
                  <c:v>Year 4</c:v>
                </c:pt>
                <c:pt idx="5">
                  <c:v>Year 5</c:v>
                </c:pt>
                <c:pt idx="6">
                  <c:v>Year 6</c:v>
                </c:pt>
                <c:pt idx="7">
                  <c:v>Year 7</c:v>
                </c:pt>
                <c:pt idx="8">
                  <c:v>Year 8</c:v>
                </c:pt>
                <c:pt idx="9">
                  <c:v>Year 9</c:v>
                </c:pt>
                <c:pt idx="10">
                  <c:v>Year 10</c:v>
                </c:pt>
              </c:strCache>
            </c:strRef>
          </c:cat>
          <c:val>
            <c:numRef>
              <c:f>'CASH FLOW '!$F$100:$P$100</c:f>
              <c:numCache>
                <c:formatCode>_(* #,##0_);_(* \(#,##0\);_(* "-"??_);_(@_)</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9B73-4613-8910-D3668B39FA0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48077648"/>
        <c:axId val="448081912"/>
      </c:lineChart>
      <c:catAx>
        <c:axId val="44807764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448081912"/>
        <c:crosses val="autoZero"/>
        <c:auto val="1"/>
        <c:lblAlgn val="ctr"/>
        <c:lblOffset val="100"/>
        <c:noMultiLvlLbl val="0"/>
      </c:catAx>
      <c:valAx>
        <c:axId val="448081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NG"/>
          </a:p>
        </c:txPr>
        <c:crossAx val="4480776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NG"/>
              </a:p>
            </c:txPr>
          </c:dispUnitsLbl>
        </c:dispUnits>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70625546806648"/>
          <c:y val="2.5144593578945662E-2"/>
          <c:w val="0.79173818897637793"/>
          <c:h val="0.57537268105062611"/>
        </c:manualLayout>
      </c:layout>
      <c:barChart>
        <c:barDir val="col"/>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D-3C50-48F3-ABBB-79D2067E9454}"/>
              </c:ext>
            </c:extLst>
          </c:dPt>
          <c:dPt>
            <c:idx val="1"/>
            <c:invertIfNegative val="0"/>
            <c:bubble3D val="0"/>
            <c:spPr>
              <a:noFill/>
              <a:ln>
                <a:noFill/>
              </a:ln>
              <a:effectLst/>
            </c:spPr>
            <c:extLst>
              <c:ext xmlns:c16="http://schemas.microsoft.com/office/drawing/2014/chart" uri="{C3380CC4-5D6E-409C-BE32-E72D297353CC}">
                <c16:uniqueId val="{00000001-3C50-48F3-ABBB-79D2067E9454}"/>
              </c:ext>
            </c:extLst>
          </c:dPt>
          <c:dPt>
            <c:idx val="2"/>
            <c:invertIfNegative val="0"/>
            <c:bubble3D val="0"/>
            <c:spPr>
              <a:noFill/>
              <a:ln>
                <a:noFill/>
              </a:ln>
              <a:effectLst/>
            </c:spPr>
            <c:extLst>
              <c:ext xmlns:c16="http://schemas.microsoft.com/office/drawing/2014/chart" uri="{C3380CC4-5D6E-409C-BE32-E72D297353CC}">
                <c16:uniqueId val="{00000003-3C50-48F3-ABBB-79D2067E9454}"/>
              </c:ext>
            </c:extLst>
          </c:dPt>
          <c:dPt>
            <c:idx val="3"/>
            <c:invertIfNegative val="0"/>
            <c:bubble3D val="0"/>
            <c:spPr>
              <a:noFill/>
              <a:ln>
                <a:noFill/>
              </a:ln>
              <a:effectLst/>
            </c:spPr>
            <c:extLst>
              <c:ext xmlns:c16="http://schemas.microsoft.com/office/drawing/2014/chart" uri="{C3380CC4-5D6E-409C-BE32-E72D297353CC}">
                <c16:uniqueId val="{00000005-3C50-48F3-ABBB-79D2067E9454}"/>
              </c:ext>
            </c:extLst>
          </c:dPt>
          <c:dPt>
            <c:idx val="4"/>
            <c:invertIfNegative val="0"/>
            <c:bubble3D val="0"/>
            <c:spPr>
              <a:noFill/>
              <a:ln>
                <a:noFill/>
              </a:ln>
              <a:effectLst/>
            </c:spPr>
            <c:extLst>
              <c:ext xmlns:c16="http://schemas.microsoft.com/office/drawing/2014/chart" uri="{C3380CC4-5D6E-409C-BE32-E72D297353CC}">
                <c16:uniqueId val="{00000007-3C50-48F3-ABBB-79D2067E9454}"/>
              </c:ext>
            </c:extLst>
          </c:dPt>
          <c:cat>
            <c:strRef>
              <c:f>'INCOME STATEMENT'!$F$133:$F$138</c:f>
              <c:strCache>
                <c:ptCount val="6"/>
                <c:pt idx="0">
                  <c:v>Revenue</c:v>
                </c:pt>
                <c:pt idx="1">
                  <c:v>Cost of Goods Sold</c:v>
                </c:pt>
                <c:pt idx="2">
                  <c:v>Selling, General and Administrative Costs</c:v>
                </c:pt>
                <c:pt idx="3">
                  <c:v>Interest Expenses</c:v>
                </c:pt>
                <c:pt idx="4">
                  <c:v>Taxes</c:v>
                </c:pt>
                <c:pt idx="5">
                  <c:v>Net income</c:v>
                </c:pt>
              </c:strCache>
            </c:strRef>
          </c:cat>
          <c:val>
            <c:numRef>
              <c:f>'INCOME STATEMENT'!$G$133:$G$138</c:f>
              <c:numCache>
                <c:formatCode>_(* #,##0.00_);_(* \(#,##0.00\);_(*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3C50-48F3-ABBB-79D2067E9454}"/>
            </c:ext>
          </c:extLst>
        </c:ser>
        <c:ser>
          <c:idx val="1"/>
          <c:order val="1"/>
          <c:spPr>
            <a:solidFill>
              <a:srgbClr val="FF0000"/>
            </a:solidFill>
            <a:ln>
              <a:noFill/>
            </a:ln>
            <a:effectLst/>
          </c:spPr>
          <c:invertIfNegative val="0"/>
          <c:dPt>
            <c:idx val="5"/>
            <c:invertIfNegative val="0"/>
            <c:bubble3D val="0"/>
            <c:spPr>
              <a:solidFill>
                <a:srgbClr val="C00000"/>
              </a:solidFill>
              <a:ln>
                <a:noFill/>
              </a:ln>
              <a:effectLst/>
            </c:spPr>
            <c:extLst>
              <c:ext xmlns:c16="http://schemas.microsoft.com/office/drawing/2014/chart" uri="{C3380CC4-5D6E-409C-BE32-E72D297353CC}">
                <c16:uniqueId val="{00000012-3C50-48F3-ABBB-79D2067E9454}"/>
              </c:ext>
            </c:extLst>
          </c:dPt>
          <c:cat>
            <c:strRef>
              <c:f>'INCOME STATEMENT'!$F$133:$F$138</c:f>
              <c:strCache>
                <c:ptCount val="6"/>
                <c:pt idx="0">
                  <c:v>Revenue</c:v>
                </c:pt>
                <c:pt idx="1">
                  <c:v>Cost of Goods Sold</c:v>
                </c:pt>
                <c:pt idx="2">
                  <c:v>Selling, General and Administrative Costs</c:v>
                </c:pt>
                <c:pt idx="3">
                  <c:v>Interest Expenses</c:v>
                </c:pt>
                <c:pt idx="4">
                  <c:v>Taxes</c:v>
                </c:pt>
                <c:pt idx="5">
                  <c:v>Net income</c:v>
                </c:pt>
              </c:strCache>
            </c:strRef>
          </c:cat>
          <c:val>
            <c:numRef>
              <c:f>'INCOME STATEMENT'!$H$133:$H$138</c:f>
              <c:numCache>
                <c:formatCode>_(* #,##0.00_);_(* \(#,##0.00\);_(*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9-3C50-48F3-ABBB-79D2067E9454}"/>
            </c:ext>
          </c:extLst>
        </c:ser>
        <c:ser>
          <c:idx val="2"/>
          <c:order val="2"/>
          <c:spPr>
            <a:noFill/>
            <a:ln>
              <a:noFill/>
            </a:ln>
            <a:effectLst/>
          </c:spPr>
          <c:invertIfNegative val="0"/>
          <c:cat>
            <c:strRef>
              <c:f>'INCOME STATEMENT'!$F$133:$F$138</c:f>
              <c:strCache>
                <c:ptCount val="6"/>
                <c:pt idx="0">
                  <c:v>Revenue</c:v>
                </c:pt>
                <c:pt idx="1">
                  <c:v>Cost of Goods Sold</c:v>
                </c:pt>
                <c:pt idx="2">
                  <c:v>Selling, General and Administrative Costs</c:v>
                </c:pt>
                <c:pt idx="3">
                  <c:v>Interest Expenses</c:v>
                </c:pt>
                <c:pt idx="4">
                  <c:v>Taxes</c:v>
                </c:pt>
                <c:pt idx="5">
                  <c:v>Net income</c:v>
                </c:pt>
              </c:strCache>
            </c:strRef>
          </c:cat>
          <c:val>
            <c:numRef>
              <c:f>'INCOME STATEMENT'!$I$133:$I$138</c:f>
              <c:numCache>
                <c:formatCode>_(* #,##0.00_);_(* \(#,##0.00\);_(*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A-3C50-48F3-ABBB-79D2067E9454}"/>
            </c:ext>
          </c:extLst>
        </c:ser>
        <c:dLbls>
          <c:showLegendKey val="0"/>
          <c:showVal val="0"/>
          <c:showCatName val="0"/>
          <c:showSerName val="0"/>
          <c:showPercent val="0"/>
          <c:showBubbleSize val="0"/>
        </c:dLbls>
        <c:gapWidth val="150"/>
        <c:overlap val="100"/>
        <c:axId val="323515248"/>
        <c:axId val="323516888"/>
      </c:barChart>
      <c:catAx>
        <c:axId val="3235152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tx2"/>
                </a:solidFill>
                <a:latin typeface="Franklin Gothic Book" panose="020B0503020102020204" pitchFamily="34" charset="0"/>
                <a:ea typeface="+mn-ea"/>
                <a:cs typeface="+mn-cs"/>
              </a:defRPr>
            </a:pPr>
            <a:endParaRPr lang="en-NG"/>
          </a:p>
        </c:txPr>
        <c:crossAx val="323516888"/>
        <c:crosses val="autoZero"/>
        <c:auto val="1"/>
        <c:lblAlgn val="ctr"/>
        <c:lblOffset val="100"/>
        <c:noMultiLvlLbl val="0"/>
      </c:catAx>
      <c:valAx>
        <c:axId val="32351688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32351524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dispUnitsLbl>
        </c:dispUnits>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trlProps/ctrlProp1.xml><?xml version="1.0" encoding="utf-8"?>
<formControlPr xmlns="http://schemas.microsoft.com/office/spreadsheetml/2009/9/main" objectType="Drop" dropStyle="combo" dx="22" fmlaLink="$E$11" fmlaRange="CountryList" noThreeD="1" sel="53" val="0"/>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Drop" dropStyle="combo" dx="22" fmlaLink="$E$13" fmlaRange="Sheet3!$B$7:$B$8" noThreeD="1" sel="2" val="0"/>
</file>

<file path=xl/ctrlProps/ctrlProp3.xml><?xml version="1.0" encoding="utf-8"?>
<formControlPr xmlns="http://schemas.microsoft.com/office/spreadsheetml/2009/9/main" objectType="Drop" dropStyle="combo" dx="22" fmlaLink="Sheet3!$H$4" fmlaRange="Sheet3!$H$7:$H$11" noThreeD="1" sel="4" val="0"/>
</file>

<file path=xl/ctrlProps/ctrlProp4.xml><?xml version="1.0" encoding="utf-8"?>
<formControlPr xmlns="http://schemas.microsoft.com/office/spreadsheetml/2009/9/main" objectType="Drop" dropStyle="combo" dx="22" fmlaLink="Sheet3!$K$4" fmlaRange="Sheet3!$K$7:$K$11" noThreeD="1" sel="2" val="0"/>
</file>

<file path=xl/ctrlProps/ctrlProp5.xml><?xml version="1.0" encoding="utf-8"?>
<formControlPr xmlns="http://schemas.microsoft.com/office/spreadsheetml/2009/9/main" objectType="Spin" dx="22" fmlaLink="Sheet3!$O$4" max="50" page="10" val="10"/>
</file>

<file path=xl/ctrlProps/ctrlProp6.xml><?xml version="1.0" encoding="utf-8"?>
<formControlPr xmlns="http://schemas.microsoft.com/office/spreadsheetml/2009/9/main" objectType="Radio" firstButton="1" fmlaLink="$C$7"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8" Type="http://schemas.openxmlformats.org/officeDocument/2006/relationships/hyperlink" Target="#ASSUMPTIONS!A1"/><Relationship Id="rId3" Type="http://schemas.openxmlformats.org/officeDocument/2006/relationships/hyperlink" Target="#'CASH FLOW '!A1"/><Relationship Id="rId7"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BALANCE SHEET'!A1"/><Relationship Id="rId6" Type="http://schemas.openxmlformats.org/officeDocument/2006/relationships/image" Target="../media/image2.png"/><Relationship Id="rId11" Type="http://schemas.openxmlformats.org/officeDocument/2006/relationships/chart" Target="../charts/chart3.xml"/><Relationship Id="rId5" Type="http://schemas.openxmlformats.org/officeDocument/2006/relationships/hyperlink" Target="#SUMMARY!A1"/><Relationship Id="rId10" Type="http://schemas.openxmlformats.org/officeDocument/2006/relationships/chart" Target="../charts/chart2.xml"/><Relationship Id="rId4" Type="http://schemas.openxmlformats.org/officeDocument/2006/relationships/hyperlink" Target="#'INCOME STATEMENT'!A1"/><Relationship Id="rId9"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hyperlink" Target="#ASSUMPTIONS!A1"/><Relationship Id="rId3" Type="http://schemas.openxmlformats.org/officeDocument/2006/relationships/hyperlink" Target="#'CASH FLOW '!A1"/><Relationship Id="rId7"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BALANCE SHEET'!A1"/><Relationship Id="rId6" Type="http://schemas.openxmlformats.org/officeDocument/2006/relationships/hyperlink" Target="#SUMMARY!A1"/><Relationship Id="rId5" Type="http://schemas.openxmlformats.org/officeDocument/2006/relationships/image" Target="../media/image3.png"/><Relationship Id="rId4" Type="http://schemas.openxmlformats.org/officeDocument/2006/relationships/hyperlink" Target="#'INCOME STATEMENT'!A1"/></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CASH FLOW '!A1"/><Relationship Id="rId7" Type="http://schemas.openxmlformats.org/officeDocument/2006/relationships/hyperlink" Target="#ASSUMPTIONS!A1"/><Relationship Id="rId2" Type="http://schemas.openxmlformats.org/officeDocument/2006/relationships/image" Target="../media/image1.png"/><Relationship Id="rId1" Type="http://schemas.openxmlformats.org/officeDocument/2006/relationships/hyperlink" Target="#'BALANCE SHEET'!A1"/><Relationship Id="rId6" Type="http://schemas.openxmlformats.org/officeDocument/2006/relationships/hyperlink" Target="#'INCOME STATEMENT'!A1"/><Relationship Id="rId5" Type="http://schemas.openxmlformats.org/officeDocument/2006/relationships/image" Target="../media/image2.png"/><Relationship Id="rId4" Type="http://schemas.openxmlformats.org/officeDocument/2006/relationships/hyperlink" Target="#SUMMARY!A1"/></Relationships>
</file>

<file path=xl/drawings/_rels/drawing4.xml.rels><?xml version="1.0" encoding="UTF-8" standalone="yes"?>
<Relationships xmlns="http://schemas.openxmlformats.org/package/2006/relationships"><Relationship Id="rId8" Type="http://schemas.openxmlformats.org/officeDocument/2006/relationships/hyperlink" Target="#'BALANCE SHEET'!A1"/><Relationship Id="rId3" Type="http://schemas.openxmlformats.org/officeDocument/2006/relationships/image" Target="../media/image3.png"/><Relationship Id="rId7" Type="http://schemas.openxmlformats.org/officeDocument/2006/relationships/hyperlink" Target="#'INCOME STATEMENT'!A1"/><Relationship Id="rId2" Type="http://schemas.openxmlformats.org/officeDocument/2006/relationships/hyperlink" Target="#'CASH FLOW '!A1"/><Relationship Id="rId1" Type="http://schemas.openxmlformats.org/officeDocument/2006/relationships/image" Target="../media/image1.png"/><Relationship Id="rId6" Type="http://schemas.openxmlformats.org/officeDocument/2006/relationships/hyperlink" Target="#ASSUMPTIONS!A1"/><Relationship Id="rId5" Type="http://schemas.openxmlformats.org/officeDocument/2006/relationships/image" Target="../media/image2.png"/><Relationship Id="rId4" Type="http://schemas.openxmlformats.org/officeDocument/2006/relationships/hyperlink" Target="#SUMMARY!A1"/></Relationships>
</file>

<file path=xl/drawings/_rels/drawing5.xml.rels><?xml version="1.0" encoding="UTF-8" standalone="yes"?>
<Relationships xmlns="http://schemas.openxmlformats.org/package/2006/relationships"><Relationship Id="rId8" Type="http://schemas.openxmlformats.org/officeDocument/2006/relationships/hyperlink" Target="#'INCOME STATEMENT'!A1"/><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ASSUMPTIONS!A1"/><Relationship Id="rId11" Type="http://schemas.openxmlformats.org/officeDocument/2006/relationships/hyperlink" Target="#'CASH FLOW '!A1"/><Relationship Id="rId5" Type="http://schemas.openxmlformats.org/officeDocument/2006/relationships/image" Target="../media/image2.png"/><Relationship Id="rId10" Type="http://schemas.openxmlformats.org/officeDocument/2006/relationships/hyperlink" Target="#'BALANCE SHEET'!A1"/><Relationship Id="rId4" Type="http://schemas.openxmlformats.org/officeDocument/2006/relationships/hyperlink" Target="#SUMMARY!A1"/><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337328</xdr:colOff>
      <xdr:row>9</xdr:row>
      <xdr:rowOff>95250</xdr:rowOff>
    </xdr:from>
    <xdr:to>
      <xdr:col>0</xdr:col>
      <xdr:colOff>950578</xdr:colOff>
      <xdr:row>11</xdr:row>
      <xdr:rowOff>155448</xdr:rowOff>
    </xdr:to>
    <xdr:pic>
      <xdr:nvPicPr>
        <xdr:cNvPr id="12" name="Picture 11">
          <a:hlinkClick xmlns:r="http://schemas.openxmlformats.org/officeDocument/2006/relationships" r:id="rId1"/>
          <a:extLst>
            <a:ext uri="{FF2B5EF4-FFF2-40B4-BE49-F238E27FC236}">
              <a16:creationId xmlns:a16="http://schemas.microsoft.com/office/drawing/2014/main" id="{00000000-0008-0000-0100-00000C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3704" t="65496" r="57904" b="3646"/>
        <a:stretch/>
      </xdr:blipFill>
      <xdr:spPr>
        <a:xfrm>
          <a:off x="337328" y="2786063"/>
          <a:ext cx="613250" cy="488823"/>
        </a:xfrm>
        <a:prstGeom prst="rect">
          <a:avLst/>
        </a:prstGeom>
      </xdr:spPr>
    </xdr:pic>
    <xdr:clientData/>
  </xdr:twoCellAnchor>
  <xdr:twoCellAnchor editAs="oneCell">
    <xdr:from>
      <xdr:col>0</xdr:col>
      <xdr:colOff>368227</xdr:colOff>
      <xdr:row>13</xdr:row>
      <xdr:rowOff>130970</xdr:rowOff>
    </xdr:from>
    <xdr:to>
      <xdr:col>0</xdr:col>
      <xdr:colOff>905779</xdr:colOff>
      <xdr:row>16</xdr:row>
      <xdr:rowOff>8755</xdr:rowOff>
    </xdr:to>
    <xdr:pic>
      <xdr:nvPicPr>
        <xdr:cNvPr id="13" name="Picture 12">
          <a:hlinkClick xmlns:r="http://schemas.openxmlformats.org/officeDocument/2006/relationships" r:id="rId3"/>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54866" t="65492" r="12968" b="3090"/>
        <a:stretch/>
      </xdr:blipFill>
      <xdr:spPr>
        <a:xfrm>
          <a:off x="368227" y="3750470"/>
          <a:ext cx="537552" cy="520723"/>
        </a:xfrm>
        <a:prstGeom prst="rect">
          <a:avLst/>
        </a:prstGeom>
      </xdr:spPr>
    </xdr:pic>
    <xdr:clientData/>
  </xdr:twoCellAnchor>
  <xdr:twoCellAnchor editAs="oneCell">
    <xdr:from>
      <xdr:col>0</xdr:col>
      <xdr:colOff>369620</xdr:colOff>
      <xdr:row>5</xdr:row>
      <xdr:rowOff>155670</xdr:rowOff>
    </xdr:from>
    <xdr:to>
      <xdr:col>0</xdr:col>
      <xdr:colOff>924003</xdr:colOff>
      <xdr:row>7</xdr:row>
      <xdr:rowOff>143542</xdr:rowOff>
    </xdr:to>
    <xdr:pic>
      <xdr:nvPicPr>
        <xdr:cNvPr id="14" name="Picture 13">
          <a:hlinkClick xmlns:r="http://schemas.openxmlformats.org/officeDocument/2006/relationships" r:id="rId4"/>
          <a:extLst>
            <a:ext uri="{FF2B5EF4-FFF2-40B4-BE49-F238E27FC236}">
              <a16:creationId xmlns:a16="http://schemas.microsoft.com/office/drawing/2014/main" id="{00000000-0008-0000-0100-00000E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25393" t="20179" r="33432" b="48629"/>
        <a:stretch/>
      </xdr:blipFill>
      <xdr:spPr>
        <a:xfrm>
          <a:off x="369620" y="1941608"/>
          <a:ext cx="554383" cy="416497"/>
        </a:xfrm>
        <a:prstGeom prst="rect">
          <a:avLst/>
        </a:prstGeom>
      </xdr:spPr>
    </xdr:pic>
    <xdr:clientData/>
  </xdr:twoCellAnchor>
  <xdr:twoCellAnchor editAs="oneCell">
    <xdr:from>
      <xdr:col>0</xdr:col>
      <xdr:colOff>412957</xdr:colOff>
      <xdr:row>17</xdr:row>
      <xdr:rowOff>127349</xdr:rowOff>
    </xdr:from>
    <xdr:to>
      <xdr:col>0</xdr:col>
      <xdr:colOff>881589</xdr:colOff>
      <xdr:row>19</xdr:row>
      <xdr:rowOff>167356</xdr:rowOff>
    </xdr:to>
    <xdr:pic>
      <xdr:nvPicPr>
        <xdr:cNvPr id="16" name="Picture 15" descr="Image result for financial analysis icons images">
          <a:hlinkClick xmlns:r="http://schemas.openxmlformats.org/officeDocument/2006/relationships" r:id="rId5"/>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6"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12957" y="4746974"/>
          <a:ext cx="468632" cy="468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1</xdr:row>
      <xdr:rowOff>190501</xdr:rowOff>
    </xdr:from>
    <xdr:to>
      <xdr:col>2</xdr:col>
      <xdr:colOff>178594</xdr:colOff>
      <xdr:row>4</xdr:row>
      <xdr:rowOff>18886</xdr:rowOff>
    </xdr:to>
    <xdr:sp macro="" textlink="">
      <xdr:nvSpPr>
        <xdr:cNvPr id="17" name="Isosceles Triangle 16">
          <a:extLst>
            <a:ext uri="{FF2B5EF4-FFF2-40B4-BE49-F238E27FC236}">
              <a16:creationId xmlns:a16="http://schemas.microsoft.com/office/drawing/2014/main" id="{00000000-0008-0000-0100-000011000000}"/>
            </a:ext>
          </a:extLst>
        </xdr:cNvPr>
        <xdr:cNvSpPr/>
      </xdr:nvSpPr>
      <xdr:spPr>
        <a:xfrm rot="5400000">
          <a:off x="1425260" y="539272"/>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5952</xdr:colOff>
      <xdr:row>180</xdr:row>
      <xdr:rowOff>92869</xdr:rowOff>
    </xdr:from>
    <xdr:to>
      <xdr:col>16</xdr:col>
      <xdr:colOff>0</xdr:colOff>
      <xdr:row>187</xdr:row>
      <xdr:rowOff>154781</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452438</xdr:colOff>
      <xdr:row>1</xdr:row>
      <xdr:rowOff>119062</xdr:rowOff>
    </xdr:from>
    <xdr:to>
      <xdr:col>0</xdr:col>
      <xdr:colOff>869415</xdr:colOff>
      <xdr:row>3</xdr:row>
      <xdr:rowOff>107414</xdr:rowOff>
    </xdr:to>
    <xdr:pic>
      <xdr:nvPicPr>
        <xdr:cNvPr id="18" name="Picture 17" descr="Image result for input icons images">
          <a:hlinkClick xmlns:r="http://schemas.openxmlformats.org/officeDocument/2006/relationships" r:id="rId8"/>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rcRect/>
        <a:stretch>
          <a:fillRect/>
        </a:stretch>
      </xdr:blipFill>
      <xdr:spPr bwMode="auto">
        <a:xfrm>
          <a:off x="452438" y="119062"/>
          <a:ext cx="416977" cy="416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4</xdr:col>
          <xdr:colOff>25400</xdr:colOff>
          <xdr:row>9</xdr:row>
          <xdr:rowOff>184150</xdr:rowOff>
        </xdr:from>
        <xdr:to>
          <xdr:col>6</xdr:col>
          <xdr:colOff>387350</xdr:colOff>
          <xdr:row>10</xdr:row>
          <xdr:rowOff>184150</xdr:rowOff>
        </xdr:to>
        <xdr:sp macro="" textlink="">
          <xdr:nvSpPr>
            <xdr:cNvPr id="3075" name="Drop Dow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11</xdr:row>
          <xdr:rowOff>184150</xdr:rowOff>
        </xdr:from>
        <xdr:to>
          <xdr:col>6</xdr:col>
          <xdr:colOff>387350</xdr:colOff>
          <xdr:row>12</xdr:row>
          <xdr:rowOff>184150</xdr:rowOff>
        </xdr:to>
        <xdr:sp macro="" textlink="">
          <xdr:nvSpPr>
            <xdr:cNvPr id="3076" name="Drop Down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68</xdr:row>
          <xdr:rowOff>31750</xdr:rowOff>
        </xdr:from>
        <xdr:to>
          <xdr:col>8</xdr:col>
          <xdr:colOff>1174750</xdr:colOff>
          <xdr:row>68</xdr:row>
          <xdr:rowOff>190500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69</xdr:row>
          <xdr:rowOff>31750</xdr:rowOff>
        </xdr:from>
        <xdr:to>
          <xdr:col>8</xdr:col>
          <xdr:colOff>1174750</xdr:colOff>
          <xdr:row>69</xdr:row>
          <xdr:rowOff>190500</xdr:rowOff>
        </xdr:to>
        <xdr:sp macro="" textlink="">
          <xdr:nvSpPr>
            <xdr:cNvPr id="3078" name="Drop Down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31750</xdr:colOff>
          <xdr:row>70</xdr:row>
          <xdr:rowOff>38100</xdr:rowOff>
        </xdr:from>
        <xdr:to>
          <xdr:col>7</xdr:col>
          <xdr:colOff>311150</xdr:colOff>
          <xdr:row>70</xdr:row>
          <xdr:rowOff>190500</xdr:rowOff>
        </xdr:to>
        <xdr:sp macro="" textlink="">
          <xdr:nvSpPr>
            <xdr:cNvPr id="3080" name="Spinner 8"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5</xdr:col>
      <xdr:colOff>1178718</xdr:colOff>
      <xdr:row>59</xdr:row>
      <xdr:rowOff>23809</xdr:rowOff>
    </xdr:from>
    <xdr:to>
      <xdr:col>16</xdr:col>
      <xdr:colOff>35719</xdr:colOff>
      <xdr:row>66</xdr:row>
      <xdr:rowOff>59528</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6107906" y="9989340"/>
          <a:ext cx="12084844" cy="1535907"/>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1178719</xdr:colOff>
      <xdr:row>145</xdr:row>
      <xdr:rowOff>11907</xdr:rowOff>
    </xdr:from>
    <xdr:to>
      <xdr:col>16</xdr:col>
      <xdr:colOff>35719</xdr:colOff>
      <xdr:row>161</xdr:row>
      <xdr:rowOff>47625</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6107907" y="28360688"/>
          <a:ext cx="12084843" cy="346471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952499</xdr:colOff>
      <xdr:row>188</xdr:row>
      <xdr:rowOff>23814</xdr:rowOff>
    </xdr:from>
    <xdr:to>
      <xdr:col>16</xdr:col>
      <xdr:colOff>47624</xdr:colOff>
      <xdr:row>191</xdr:row>
      <xdr:rowOff>35718</xdr:rowOff>
    </xdr:to>
    <xdr:sp macro="" textlink="">
      <xdr:nvSpPr>
        <xdr:cNvPr id="19" name="Rectangle 18">
          <a:extLst>
            <a:ext uri="{FF2B5EF4-FFF2-40B4-BE49-F238E27FC236}">
              <a16:creationId xmlns:a16="http://schemas.microsoft.com/office/drawing/2014/main" id="{00000000-0008-0000-0100-000013000000}"/>
            </a:ext>
          </a:extLst>
        </xdr:cNvPr>
        <xdr:cNvSpPr/>
      </xdr:nvSpPr>
      <xdr:spPr>
        <a:xfrm>
          <a:off x="4905374" y="37802345"/>
          <a:ext cx="13299281" cy="654842"/>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1178719</xdr:colOff>
      <xdr:row>84</xdr:row>
      <xdr:rowOff>190500</xdr:rowOff>
    </xdr:from>
    <xdr:to>
      <xdr:col>16</xdr:col>
      <xdr:colOff>35720</xdr:colOff>
      <xdr:row>86</xdr:row>
      <xdr:rowOff>35718</xdr:rowOff>
    </xdr:to>
    <xdr:sp macro="" textlink="">
      <xdr:nvSpPr>
        <xdr:cNvPr id="20" name="Rectangle 19">
          <a:extLst>
            <a:ext uri="{FF2B5EF4-FFF2-40B4-BE49-F238E27FC236}">
              <a16:creationId xmlns:a16="http://schemas.microsoft.com/office/drawing/2014/main" id="{00000000-0008-0000-0100-000014000000}"/>
            </a:ext>
          </a:extLst>
        </xdr:cNvPr>
        <xdr:cNvSpPr/>
      </xdr:nvSpPr>
      <xdr:spPr>
        <a:xfrm>
          <a:off x="6107907" y="15513844"/>
          <a:ext cx="12084844" cy="273843"/>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1176339</xdr:colOff>
      <xdr:row>91</xdr:row>
      <xdr:rowOff>188118</xdr:rowOff>
    </xdr:from>
    <xdr:to>
      <xdr:col>16</xdr:col>
      <xdr:colOff>33340</xdr:colOff>
      <xdr:row>94</xdr:row>
      <xdr:rowOff>35718</xdr:rowOff>
    </xdr:to>
    <xdr:sp macro="" textlink="">
      <xdr:nvSpPr>
        <xdr:cNvPr id="21" name="Rectangle 20">
          <a:extLst>
            <a:ext uri="{FF2B5EF4-FFF2-40B4-BE49-F238E27FC236}">
              <a16:creationId xmlns:a16="http://schemas.microsoft.com/office/drawing/2014/main" id="{00000000-0008-0000-0100-000015000000}"/>
            </a:ext>
          </a:extLst>
        </xdr:cNvPr>
        <xdr:cNvSpPr/>
      </xdr:nvSpPr>
      <xdr:spPr>
        <a:xfrm>
          <a:off x="6105527" y="17011649"/>
          <a:ext cx="12084844" cy="49053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1173959</xdr:colOff>
      <xdr:row>99</xdr:row>
      <xdr:rowOff>185735</xdr:rowOff>
    </xdr:from>
    <xdr:to>
      <xdr:col>16</xdr:col>
      <xdr:colOff>30960</xdr:colOff>
      <xdr:row>102</xdr:row>
      <xdr:rowOff>33335</xdr:rowOff>
    </xdr:to>
    <xdr:sp macro="" textlink="">
      <xdr:nvSpPr>
        <xdr:cNvPr id="22" name="Rectangle 21">
          <a:extLst>
            <a:ext uri="{FF2B5EF4-FFF2-40B4-BE49-F238E27FC236}">
              <a16:creationId xmlns:a16="http://schemas.microsoft.com/office/drawing/2014/main" id="{00000000-0008-0000-0100-000016000000}"/>
            </a:ext>
          </a:extLst>
        </xdr:cNvPr>
        <xdr:cNvSpPr/>
      </xdr:nvSpPr>
      <xdr:spPr>
        <a:xfrm>
          <a:off x="6103147" y="18723766"/>
          <a:ext cx="12084844" cy="49053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1183485</xdr:colOff>
      <xdr:row>107</xdr:row>
      <xdr:rowOff>190500</xdr:rowOff>
    </xdr:from>
    <xdr:to>
      <xdr:col>16</xdr:col>
      <xdr:colOff>40486</xdr:colOff>
      <xdr:row>110</xdr:row>
      <xdr:rowOff>19046</xdr:rowOff>
    </xdr:to>
    <xdr:sp macro="" textlink="">
      <xdr:nvSpPr>
        <xdr:cNvPr id="23" name="Rectangle 22">
          <a:extLst>
            <a:ext uri="{FF2B5EF4-FFF2-40B4-BE49-F238E27FC236}">
              <a16:creationId xmlns:a16="http://schemas.microsoft.com/office/drawing/2014/main" id="{00000000-0008-0000-0100-000017000000}"/>
            </a:ext>
          </a:extLst>
        </xdr:cNvPr>
        <xdr:cNvSpPr/>
      </xdr:nvSpPr>
      <xdr:spPr>
        <a:xfrm>
          <a:off x="6112673" y="20443031"/>
          <a:ext cx="12084844" cy="471484"/>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1181104</xdr:colOff>
      <xdr:row>115</xdr:row>
      <xdr:rowOff>192877</xdr:rowOff>
    </xdr:from>
    <xdr:to>
      <xdr:col>16</xdr:col>
      <xdr:colOff>38105</xdr:colOff>
      <xdr:row>118</xdr:row>
      <xdr:rowOff>40477</xdr:rowOff>
    </xdr:to>
    <xdr:sp macro="" textlink="">
      <xdr:nvSpPr>
        <xdr:cNvPr id="24" name="Rectangle 23">
          <a:extLst>
            <a:ext uri="{FF2B5EF4-FFF2-40B4-BE49-F238E27FC236}">
              <a16:creationId xmlns:a16="http://schemas.microsoft.com/office/drawing/2014/main" id="{00000000-0008-0000-0100-000018000000}"/>
            </a:ext>
          </a:extLst>
        </xdr:cNvPr>
        <xdr:cNvSpPr/>
      </xdr:nvSpPr>
      <xdr:spPr>
        <a:xfrm>
          <a:off x="6110292" y="22159908"/>
          <a:ext cx="12084844" cy="49053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1178723</xdr:colOff>
      <xdr:row>123</xdr:row>
      <xdr:rowOff>190496</xdr:rowOff>
    </xdr:from>
    <xdr:to>
      <xdr:col>16</xdr:col>
      <xdr:colOff>35724</xdr:colOff>
      <xdr:row>126</xdr:row>
      <xdr:rowOff>38096</xdr:rowOff>
    </xdr:to>
    <xdr:sp macro="" textlink="">
      <xdr:nvSpPr>
        <xdr:cNvPr id="26" name="Rectangle 25">
          <a:extLst>
            <a:ext uri="{FF2B5EF4-FFF2-40B4-BE49-F238E27FC236}">
              <a16:creationId xmlns:a16="http://schemas.microsoft.com/office/drawing/2014/main" id="{00000000-0008-0000-0100-00001A000000}"/>
            </a:ext>
          </a:extLst>
        </xdr:cNvPr>
        <xdr:cNvSpPr/>
      </xdr:nvSpPr>
      <xdr:spPr>
        <a:xfrm>
          <a:off x="6107911" y="23872027"/>
          <a:ext cx="12084844" cy="490538"/>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1176342</xdr:colOff>
      <xdr:row>131</xdr:row>
      <xdr:rowOff>176209</xdr:rowOff>
    </xdr:from>
    <xdr:to>
      <xdr:col>16</xdr:col>
      <xdr:colOff>33343</xdr:colOff>
      <xdr:row>134</xdr:row>
      <xdr:rowOff>23809</xdr:rowOff>
    </xdr:to>
    <xdr:sp macro="" textlink="">
      <xdr:nvSpPr>
        <xdr:cNvPr id="27" name="Rectangle 26">
          <a:extLst>
            <a:ext uri="{FF2B5EF4-FFF2-40B4-BE49-F238E27FC236}">
              <a16:creationId xmlns:a16="http://schemas.microsoft.com/office/drawing/2014/main" id="{00000000-0008-0000-0100-00001B000000}"/>
            </a:ext>
          </a:extLst>
        </xdr:cNvPr>
        <xdr:cNvSpPr/>
      </xdr:nvSpPr>
      <xdr:spPr>
        <a:xfrm>
          <a:off x="6105530" y="28143990"/>
          <a:ext cx="12084844" cy="442913"/>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5952</xdr:colOff>
      <xdr:row>203</xdr:row>
      <xdr:rowOff>92869</xdr:rowOff>
    </xdr:from>
    <xdr:to>
      <xdr:col>16</xdr:col>
      <xdr:colOff>0</xdr:colOff>
      <xdr:row>210</xdr:row>
      <xdr:rowOff>154781</xdr:rowOff>
    </xdr:to>
    <xdr:graphicFrame macro="">
      <xdr:nvGraphicFramePr>
        <xdr:cNvPr id="25" name="Chart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952499</xdr:colOff>
      <xdr:row>211</xdr:row>
      <xdr:rowOff>23814</xdr:rowOff>
    </xdr:from>
    <xdr:to>
      <xdr:col>16</xdr:col>
      <xdr:colOff>47624</xdr:colOff>
      <xdr:row>214</xdr:row>
      <xdr:rowOff>35718</xdr:rowOff>
    </xdr:to>
    <xdr:sp macro="" textlink="">
      <xdr:nvSpPr>
        <xdr:cNvPr id="28" name="Rectangle 27">
          <a:extLst>
            <a:ext uri="{FF2B5EF4-FFF2-40B4-BE49-F238E27FC236}">
              <a16:creationId xmlns:a16="http://schemas.microsoft.com/office/drawing/2014/main" id="{00000000-0008-0000-0100-00001C000000}"/>
            </a:ext>
          </a:extLst>
        </xdr:cNvPr>
        <xdr:cNvSpPr/>
      </xdr:nvSpPr>
      <xdr:spPr>
        <a:xfrm>
          <a:off x="4905374" y="40171689"/>
          <a:ext cx="13299281" cy="654842"/>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178594</xdr:colOff>
      <xdr:row>191</xdr:row>
      <xdr:rowOff>130967</xdr:rowOff>
    </xdr:from>
    <xdr:to>
      <xdr:col>16</xdr:col>
      <xdr:colOff>235744</xdr:colOff>
      <xdr:row>191</xdr:row>
      <xdr:rowOff>130967</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a:off x="1476375" y="40921780"/>
          <a:ext cx="16916400" cy="0"/>
        </a:xfrm>
        <a:prstGeom prst="line">
          <a:avLst/>
        </a:prstGeom>
        <a:ln w="381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5952</xdr:colOff>
      <xdr:row>226</xdr:row>
      <xdr:rowOff>92869</xdr:rowOff>
    </xdr:from>
    <xdr:to>
      <xdr:col>16</xdr:col>
      <xdr:colOff>0</xdr:colOff>
      <xdr:row>233</xdr:row>
      <xdr:rowOff>154781</xdr:rowOff>
    </xdr:to>
    <xdr:graphicFrame macro="">
      <xdr:nvGraphicFramePr>
        <xdr:cNvPr id="29" name="Chart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952499</xdr:colOff>
      <xdr:row>234</xdr:row>
      <xdr:rowOff>35720</xdr:rowOff>
    </xdr:from>
    <xdr:to>
      <xdr:col>16</xdr:col>
      <xdr:colOff>47624</xdr:colOff>
      <xdr:row>237</xdr:row>
      <xdr:rowOff>47624</xdr:rowOff>
    </xdr:to>
    <xdr:sp macro="" textlink="">
      <xdr:nvSpPr>
        <xdr:cNvPr id="30" name="Rectangle 29">
          <a:extLst>
            <a:ext uri="{FF2B5EF4-FFF2-40B4-BE49-F238E27FC236}">
              <a16:creationId xmlns:a16="http://schemas.microsoft.com/office/drawing/2014/main" id="{00000000-0008-0000-0100-00001E000000}"/>
            </a:ext>
          </a:extLst>
        </xdr:cNvPr>
        <xdr:cNvSpPr/>
      </xdr:nvSpPr>
      <xdr:spPr>
        <a:xfrm>
          <a:off x="4905374" y="50065783"/>
          <a:ext cx="13299281" cy="654841"/>
        </a:xfrm>
        <a:prstGeom prst="rect">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203994</xdr:colOff>
      <xdr:row>214</xdr:row>
      <xdr:rowOff>124617</xdr:rowOff>
    </xdr:from>
    <xdr:to>
      <xdr:col>16</xdr:col>
      <xdr:colOff>261144</xdr:colOff>
      <xdr:row>214</xdr:row>
      <xdr:rowOff>124617</xdr:rowOff>
    </xdr:to>
    <xdr:cxnSp macro="">
      <xdr:nvCxnSpPr>
        <xdr:cNvPr id="31" name="Straight Connector 30">
          <a:extLst>
            <a:ext uri="{FF2B5EF4-FFF2-40B4-BE49-F238E27FC236}">
              <a16:creationId xmlns:a16="http://schemas.microsoft.com/office/drawing/2014/main" id="{00000000-0008-0000-0100-00001F000000}"/>
            </a:ext>
          </a:extLst>
        </xdr:cNvPr>
        <xdr:cNvCxnSpPr/>
      </xdr:nvCxnSpPr>
      <xdr:spPr>
        <a:xfrm>
          <a:off x="1489869" y="46114492"/>
          <a:ext cx="16964025" cy="0"/>
        </a:xfrm>
        <a:prstGeom prst="line">
          <a:avLst/>
        </a:prstGeom>
        <a:ln w="381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337328</xdr:colOff>
      <xdr:row>9</xdr:row>
      <xdr:rowOff>95250</xdr:rowOff>
    </xdr:from>
    <xdr:to>
      <xdr:col>0</xdr:col>
      <xdr:colOff>950578</xdr:colOff>
      <xdr:row>11</xdr:row>
      <xdr:rowOff>155448</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3704" t="65496" r="57904" b="3646"/>
        <a:stretch/>
      </xdr:blipFill>
      <xdr:spPr>
        <a:xfrm>
          <a:off x="337328" y="2752725"/>
          <a:ext cx="613250" cy="498348"/>
        </a:xfrm>
        <a:prstGeom prst="rect">
          <a:avLst/>
        </a:prstGeom>
      </xdr:spPr>
    </xdr:pic>
    <xdr:clientData/>
  </xdr:twoCellAnchor>
  <xdr:twoCellAnchor editAs="oneCell">
    <xdr:from>
      <xdr:col>0</xdr:col>
      <xdr:colOff>368227</xdr:colOff>
      <xdr:row>13</xdr:row>
      <xdr:rowOff>130970</xdr:rowOff>
    </xdr:from>
    <xdr:to>
      <xdr:col>0</xdr:col>
      <xdr:colOff>905779</xdr:colOff>
      <xdr:row>16</xdr:row>
      <xdr:rowOff>8756</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200-000006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54866" t="65492" r="12968" b="3090"/>
        <a:stretch/>
      </xdr:blipFill>
      <xdr:spPr>
        <a:xfrm>
          <a:off x="368227" y="3664745"/>
          <a:ext cx="537552" cy="535010"/>
        </a:xfrm>
        <a:prstGeom prst="rect">
          <a:avLst/>
        </a:prstGeom>
      </xdr:spPr>
    </xdr:pic>
    <xdr:clientData/>
  </xdr:twoCellAnchor>
  <xdr:twoCellAnchor editAs="oneCell">
    <xdr:from>
      <xdr:col>0</xdr:col>
      <xdr:colOff>369620</xdr:colOff>
      <xdr:row>5</xdr:row>
      <xdr:rowOff>155670</xdr:rowOff>
    </xdr:from>
    <xdr:to>
      <xdr:col>0</xdr:col>
      <xdr:colOff>924003</xdr:colOff>
      <xdr:row>7</xdr:row>
      <xdr:rowOff>143542</xdr:rowOff>
    </xdr:to>
    <xdr:pic>
      <xdr:nvPicPr>
        <xdr:cNvPr id="7" name="Picture 6">
          <a:hlinkClick xmlns:r="http://schemas.openxmlformats.org/officeDocument/2006/relationships" r:id="rId4"/>
          <a:extLst>
            <a:ext uri="{FF2B5EF4-FFF2-40B4-BE49-F238E27FC236}">
              <a16:creationId xmlns:a16="http://schemas.microsoft.com/office/drawing/2014/main" id="{00000000-0008-0000-0200-000007000000}"/>
            </a:ext>
          </a:extLst>
        </xdr:cNvPr>
        <xdr:cNvPicPr>
          <a:picLocks noChangeAspect="1"/>
        </xdr:cNvPicPr>
      </xdr:nvPicPr>
      <xdr:blipFill rotWithShape="1">
        <a:blip xmlns:r="http://schemas.openxmlformats.org/officeDocument/2006/relationships" r:embed="rId2">
          <a:lum bright="70000" contrast="-70000"/>
          <a:extLst>
            <a:ext uri="{28A0092B-C50C-407E-A947-70E740481C1C}">
              <a14:useLocalDpi xmlns:a14="http://schemas.microsoft.com/office/drawing/2010/main" val="0"/>
            </a:ext>
          </a:extLst>
        </a:blip>
        <a:srcRect l="25393" t="20179" r="33432" b="48629"/>
        <a:stretch/>
      </xdr:blipFill>
      <xdr:spPr>
        <a:xfrm>
          <a:off x="369620" y="1936845"/>
          <a:ext cx="554383" cy="426022"/>
        </a:xfrm>
        <a:prstGeom prst="rect">
          <a:avLst/>
        </a:prstGeom>
      </xdr:spPr>
    </xdr:pic>
    <xdr:clientData/>
  </xdr:twoCellAnchor>
  <xdr:twoCellAnchor editAs="oneCell">
    <xdr:from>
      <xdr:col>0</xdr:col>
      <xdr:colOff>435845</xdr:colOff>
      <xdr:row>1</xdr:row>
      <xdr:rowOff>129644</xdr:rowOff>
    </xdr:from>
    <xdr:to>
      <xdr:col>0</xdr:col>
      <xdr:colOff>852822</xdr:colOff>
      <xdr:row>3</xdr:row>
      <xdr:rowOff>117996</xdr:rowOff>
    </xdr:to>
    <xdr:pic>
      <xdr:nvPicPr>
        <xdr:cNvPr id="8" name="Picture 7" descr="Image result for input icons images">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rcRect/>
        <a:stretch>
          <a:fillRect/>
        </a:stretch>
      </xdr:blipFill>
      <xdr:spPr bwMode="auto">
        <a:xfrm>
          <a:off x="435845" y="1034519"/>
          <a:ext cx="416977" cy="426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412957</xdr:colOff>
      <xdr:row>17</xdr:row>
      <xdr:rowOff>127349</xdr:rowOff>
    </xdr:from>
    <xdr:to>
      <xdr:col>0</xdr:col>
      <xdr:colOff>881589</xdr:colOff>
      <xdr:row>19</xdr:row>
      <xdr:rowOff>167356</xdr:rowOff>
    </xdr:to>
    <xdr:pic>
      <xdr:nvPicPr>
        <xdr:cNvPr id="9" name="Picture 8" descr="Image result for financial analysis icons images">
          <a:hlinkClick xmlns:r="http://schemas.openxmlformats.org/officeDocument/2006/relationships" r:id="rId6"/>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7"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12957" y="4537424"/>
          <a:ext cx="468632" cy="478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6</xdr:row>
      <xdr:rowOff>11906</xdr:rowOff>
    </xdr:from>
    <xdr:to>
      <xdr:col>2</xdr:col>
      <xdr:colOff>178594</xdr:colOff>
      <xdr:row>8</xdr:row>
      <xdr:rowOff>54604</xdr:rowOff>
    </xdr:to>
    <xdr:sp macro="" textlink="">
      <xdr:nvSpPr>
        <xdr:cNvPr id="10" name="Isosceles Triangle 9">
          <a:extLst>
            <a:ext uri="{FF2B5EF4-FFF2-40B4-BE49-F238E27FC236}">
              <a16:creationId xmlns:a16="http://schemas.microsoft.com/office/drawing/2014/main" id="{00000000-0008-0000-0200-00000A000000}"/>
            </a:ext>
          </a:extLst>
        </xdr:cNvPr>
        <xdr:cNvSpPr/>
      </xdr:nvSpPr>
      <xdr:spPr>
        <a:xfrm rot="5400000">
          <a:off x="1425260" y="2146615"/>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445370</xdr:colOff>
      <xdr:row>1</xdr:row>
      <xdr:rowOff>115356</xdr:rowOff>
    </xdr:from>
    <xdr:to>
      <xdr:col>0</xdr:col>
      <xdr:colOff>862347</xdr:colOff>
      <xdr:row>3</xdr:row>
      <xdr:rowOff>103708</xdr:rowOff>
    </xdr:to>
    <xdr:pic>
      <xdr:nvPicPr>
        <xdr:cNvPr id="11" name="Picture 10" descr="Image result for input icons images">
          <a:hlinkClick xmlns:r="http://schemas.openxmlformats.org/officeDocument/2006/relationships" r:id="rId8"/>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5"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45370" y="1020231"/>
          <a:ext cx="416977" cy="416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337328</xdr:colOff>
      <xdr:row>9</xdr:row>
      <xdr:rowOff>95250</xdr:rowOff>
    </xdr:from>
    <xdr:to>
      <xdr:col>0</xdr:col>
      <xdr:colOff>950578</xdr:colOff>
      <xdr:row>11</xdr:row>
      <xdr:rowOff>155448</xdr:rowOff>
    </xdr:to>
    <xdr:pic>
      <xdr:nvPicPr>
        <xdr:cNvPr id="5" name="Picture 4">
          <a:hlinkClick xmlns:r="http://schemas.openxmlformats.org/officeDocument/2006/relationships" r:id="rId1"/>
          <a:extLst>
            <a:ext uri="{FF2B5EF4-FFF2-40B4-BE49-F238E27FC236}">
              <a16:creationId xmlns:a16="http://schemas.microsoft.com/office/drawing/2014/main" id="{00000000-0008-0000-0300-000005000000}"/>
            </a:ext>
          </a:extLst>
        </xdr:cNvPr>
        <xdr:cNvPicPr>
          <a:picLocks noChangeAspect="1"/>
        </xdr:cNvPicPr>
      </xdr:nvPicPr>
      <xdr:blipFill rotWithShape="1">
        <a:blip xmlns:r="http://schemas.openxmlformats.org/officeDocument/2006/relationships" r:embed="rId2">
          <a:lum bright="70000" contrast="-70000"/>
          <a:extLst>
            <a:ext uri="{28A0092B-C50C-407E-A947-70E740481C1C}">
              <a14:useLocalDpi xmlns:a14="http://schemas.microsoft.com/office/drawing/2010/main" val="0"/>
            </a:ext>
          </a:extLst>
        </a:blip>
        <a:srcRect l="3704" t="65496" r="57904" b="3646"/>
        <a:stretch/>
      </xdr:blipFill>
      <xdr:spPr>
        <a:xfrm>
          <a:off x="337328" y="2752725"/>
          <a:ext cx="613250" cy="498348"/>
        </a:xfrm>
        <a:prstGeom prst="rect">
          <a:avLst/>
        </a:prstGeom>
      </xdr:spPr>
    </xdr:pic>
    <xdr:clientData/>
  </xdr:twoCellAnchor>
  <xdr:twoCellAnchor editAs="oneCell">
    <xdr:from>
      <xdr:col>0</xdr:col>
      <xdr:colOff>368227</xdr:colOff>
      <xdr:row>13</xdr:row>
      <xdr:rowOff>130970</xdr:rowOff>
    </xdr:from>
    <xdr:to>
      <xdr:col>0</xdr:col>
      <xdr:colOff>905779</xdr:colOff>
      <xdr:row>16</xdr:row>
      <xdr:rowOff>8756</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300-000006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54866" t="65492" r="12968" b="3090"/>
        <a:stretch/>
      </xdr:blipFill>
      <xdr:spPr>
        <a:xfrm>
          <a:off x="368227" y="3664745"/>
          <a:ext cx="537552" cy="535010"/>
        </a:xfrm>
        <a:prstGeom prst="rect">
          <a:avLst/>
        </a:prstGeom>
      </xdr:spPr>
    </xdr:pic>
    <xdr:clientData/>
  </xdr:twoCellAnchor>
  <xdr:twoCellAnchor editAs="oneCell">
    <xdr:from>
      <xdr:col>0</xdr:col>
      <xdr:colOff>369620</xdr:colOff>
      <xdr:row>5</xdr:row>
      <xdr:rowOff>155670</xdr:rowOff>
    </xdr:from>
    <xdr:to>
      <xdr:col>0</xdr:col>
      <xdr:colOff>924003</xdr:colOff>
      <xdr:row>7</xdr:row>
      <xdr:rowOff>143542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rotWithShape="1">
        <a:blip xmlns:r="http://schemas.openxmlformats.org/officeDocument/2006/relationships" r:embed="rId2">
          <a:lum bright="70000" contrast="-70000"/>
          <a:extLst>
            <a:ext uri="{28A0092B-C50C-407E-A947-70E740481C1C}">
              <a14:useLocalDpi xmlns:a14="http://schemas.microsoft.com/office/drawing/2010/main" val="0"/>
            </a:ext>
          </a:extLst>
        </a:blip>
        <a:srcRect l="25393" t="20179" r="33432" b="48629"/>
        <a:stretch/>
      </xdr:blipFill>
      <xdr:spPr>
        <a:xfrm>
          <a:off x="369620" y="1936845"/>
          <a:ext cx="554383" cy="426022"/>
        </a:xfrm>
        <a:prstGeom prst="rect">
          <a:avLst/>
        </a:prstGeom>
      </xdr:spPr>
    </xdr:pic>
    <xdr:clientData/>
  </xdr:twoCellAnchor>
  <xdr:twoCellAnchor editAs="oneCell">
    <xdr:from>
      <xdr:col>0</xdr:col>
      <xdr:colOff>412957</xdr:colOff>
      <xdr:row>17</xdr:row>
      <xdr:rowOff>127349</xdr:rowOff>
    </xdr:from>
    <xdr:to>
      <xdr:col>0</xdr:col>
      <xdr:colOff>881589</xdr:colOff>
      <xdr:row>19</xdr:row>
      <xdr:rowOff>167356</xdr:rowOff>
    </xdr:to>
    <xdr:pic>
      <xdr:nvPicPr>
        <xdr:cNvPr id="9" name="Picture 8" descr="Image result for financial analysis icons images">
          <a:hlinkClick xmlns:r="http://schemas.openxmlformats.org/officeDocument/2006/relationships" r:id="rId4"/>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5"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12957" y="4537424"/>
          <a:ext cx="468632" cy="478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10</xdr:row>
      <xdr:rowOff>11900</xdr:rowOff>
    </xdr:from>
    <xdr:to>
      <xdr:col>2</xdr:col>
      <xdr:colOff>178594</xdr:colOff>
      <xdr:row>12</xdr:row>
      <xdr:rowOff>54598</xdr:rowOff>
    </xdr:to>
    <xdr:sp macro="" textlink="">
      <xdr:nvSpPr>
        <xdr:cNvPr id="10" name="Isosceles Triangle 9">
          <a:extLst>
            <a:ext uri="{FF2B5EF4-FFF2-40B4-BE49-F238E27FC236}">
              <a16:creationId xmlns:a16="http://schemas.microsoft.com/office/drawing/2014/main" id="{00000000-0008-0000-0300-00000A000000}"/>
            </a:ext>
          </a:extLst>
        </xdr:cNvPr>
        <xdr:cNvSpPr/>
      </xdr:nvSpPr>
      <xdr:spPr>
        <a:xfrm rot="5400000">
          <a:off x="1425260" y="3003859"/>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373047</xdr:colOff>
      <xdr:row>5</xdr:row>
      <xdr:rowOff>157163</xdr:rowOff>
    </xdr:from>
    <xdr:to>
      <xdr:col>0</xdr:col>
      <xdr:colOff>927430</xdr:colOff>
      <xdr:row>7</xdr:row>
      <xdr:rowOff>145035</xdr:rowOff>
    </xdr:to>
    <xdr:pic>
      <xdr:nvPicPr>
        <xdr:cNvPr id="12" name="Picture 11">
          <a:hlinkClick xmlns:r="http://schemas.openxmlformats.org/officeDocument/2006/relationships" r:id="rId6"/>
          <a:extLst>
            <a:ext uri="{FF2B5EF4-FFF2-40B4-BE49-F238E27FC236}">
              <a16:creationId xmlns:a16="http://schemas.microsoft.com/office/drawing/2014/main" id="{00000000-0008-0000-0300-00000C000000}"/>
            </a:ext>
          </a:extLst>
        </xdr:cNvPr>
        <xdr:cNvPicPr>
          <a:picLocks noChangeAspect="1"/>
        </xdr:cNvPicPr>
      </xdr:nvPicPr>
      <xdr:blipFill rotWithShape="1">
        <a:blip xmlns:r="http://schemas.openxmlformats.org/officeDocument/2006/relationships" r:embed="rId2">
          <a:duotone>
            <a:srgbClr val="FF0000">
              <a:shade val="45000"/>
              <a:satMod val="135000"/>
            </a:srgbClr>
            <a:prstClr val="white"/>
          </a:duotone>
          <a:extLst>
            <a:ext uri="{28A0092B-C50C-407E-A947-70E740481C1C}">
              <a14:useLocalDpi xmlns:a14="http://schemas.microsoft.com/office/drawing/2010/main" val="0"/>
            </a:ext>
          </a:extLst>
        </a:blip>
        <a:srcRect l="25393" t="20179" r="33432" b="48629"/>
        <a:stretch/>
      </xdr:blipFill>
      <xdr:spPr>
        <a:xfrm>
          <a:off x="373047" y="1919288"/>
          <a:ext cx="554383" cy="416497"/>
        </a:xfrm>
        <a:prstGeom prst="rect">
          <a:avLst/>
        </a:prstGeom>
      </xdr:spPr>
    </xdr:pic>
    <xdr:clientData/>
  </xdr:twoCellAnchor>
  <xdr:twoCellAnchor editAs="oneCell">
    <xdr:from>
      <xdr:col>0</xdr:col>
      <xdr:colOff>452437</xdr:colOff>
      <xdr:row>1</xdr:row>
      <xdr:rowOff>130969</xdr:rowOff>
    </xdr:from>
    <xdr:to>
      <xdr:col>0</xdr:col>
      <xdr:colOff>869414</xdr:colOff>
      <xdr:row>3</xdr:row>
      <xdr:rowOff>119321</xdr:rowOff>
    </xdr:to>
    <xdr:pic>
      <xdr:nvPicPr>
        <xdr:cNvPr id="13" name="Picture 12" descr="Image result for input icons images">
          <a:hlinkClick xmlns:r="http://schemas.openxmlformats.org/officeDocument/2006/relationships" r:id="rId7"/>
          <a:extLst>
            <a:ext uri="{FF2B5EF4-FFF2-40B4-BE49-F238E27FC236}">
              <a16:creationId xmlns:a16="http://schemas.microsoft.com/office/drawing/2014/main" id="{00000000-0008-0000-0300-00000D000000}"/>
            </a:ext>
          </a:extLst>
        </xdr:cNvPr>
        <xdr:cNvPicPr>
          <a:picLocks noChangeAspect="1" noChangeArrowheads="1"/>
        </xdr:cNvPicPr>
      </xdr:nvPicPr>
      <xdr:blipFill>
        <a:blip xmlns:r="http://schemas.openxmlformats.org/officeDocument/2006/relationships" r:embed="rId8"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52437" y="238125"/>
          <a:ext cx="416977" cy="416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337328</xdr:colOff>
      <xdr:row>9</xdr:row>
      <xdr:rowOff>95250</xdr:rowOff>
    </xdr:from>
    <xdr:to>
      <xdr:col>0</xdr:col>
      <xdr:colOff>950578</xdr:colOff>
      <xdr:row>11</xdr:row>
      <xdr:rowOff>155448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1">
          <a:lum bright="70000" contrast="-70000"/>
          <a:extLst>
            <a:ext uri="{28A0092B-C50C-407E-A947-70E740481C1C}">
              <a14:useLocalDpi xmlns:a14="http://schemas.microsoft.com/office/drawing/2010/main" val="0"/>
            </a:ext>
          </a:extLst>
        </a:blip>
        <a:srcRect l="3704" t="65496" r="57904" b="3646"/>
        <a:stretch/>
      </xdr:blipFill>
      <xdr:spPr>
        <a:xfrm>
          <a:off x="337328" y="2752725"/>
          <a:ext cx="613250" cy="498348"/>
        </a:xfrm>
        <a:prstGeom prst="rect">
          <a:avLst/>
        </a:prstGeom>
      </xdr:spPr>
    </xdr:pic>
    <xdr:clientData/>
  </xdr:twoCellAnchor>
  <xdr:twoCellAnchor editAs="oneCell">
    <xdr:from>
      <xdr:col>0</xdr:col>
      <xdr:colOff>368227</xdr:colOff>
      <xdr:row>13</xdr:row>
      <xdr:rowOff>130970</xdr:rowOff>
    </xdr:from>
    <xdr:to>
      <xdr:col>0</xdr:col>
      <xdr:colOff>905779</xdr:colOff>
      <xdr:row>16</xdr:row>
      <xdr:rowOff>8756</xdr:rowOff>
    </xdr:to>
    <xdr:pic>
      <xdr:nvPicPr>
        <xdr:cNvPr id="6" name="Picture 5">
          <a:hlinkClick xmlns:r="http://schemas.openxmlformats.org/officeDocument/2006/relationships" r:id="rId2"/>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1">
          <a:lum bright="70000" contrast="-70000"/>
          <a:extLst>
            <a:ext uri="{28A0092B-C50C-407E-A947-70E740481C1C}">
              <a14:useLocalDpi xmlns:a14="http://schemas.microsoft.com/office/drawing/2010/main" val="0"/>
            </a:ext>
          </a:extLst>
        </a:blip>
        <a:srcRect l="54866" t="65492" r="12968" b="3090"/>
        <a:stretch/>
      </xdr:blipFill>
      <xdr:spPr>
        <a:xfrm>
          <a:off x="368227" y="3664745"/>
          <a:ext cx="537552" cy="535010"/>
        </a:xfrm>
        <a:prstGeom prst="rect">
          <a:avLst/>
        </a:prstGeom>
      </xdr:spPr>
    </xdr:pic>
    <xdr:clientData/>
  </xdr:twoCellAnchor>
  <xdr:twoCellAnchor editAs="oneCell">
    <xdr:from>
      <xdr:col>0</xdr:col>
      <xdr:colOff>369620</xdr:colOff>
      <xdr:row>5</xdr:row>
      <xdr:rowOff>155670</xdr:rowOff>
    </xdr:from>
    <xdr:to>
      <xdr:col>0</xdr:col>
      <xdr:colOff>924003</xdr:colOff>
      <xdr:row>7</xdr:row>
      <xdr:rowOff>143542</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1">
          <a:lum bright="70000" contrast="-70000"/>
          <a:extLst>
            <a:ext uri="{28A0092B-C50C-407E-A947-70E740481C1C}">
              <a14:useLocalDpi xmlns:a14="http://schemas.microsoft.com/office/drawing/2010/main" val="0"/>
            </a:ext>
          </a:extLst>
        </a:blip>
        <a:srcRect l="25393" t="20179" r="33432" b="48629"/>
        <a:stretch/>
      </xdr:blipFill>
      <xdr:spPr>
        <a:xfrm>
          <a:off x="369620" y="1936845"/>
          <a:ext cx="554383" cy="426022"/>
        </a:xfrm>
        <a:prstGeom prst="rect">
          <a:avLst/>
        </a:prstGeom>
      </xdr:spPr>
    </xdr:pic>
    <xdr:clientData/>
  </xdr:twoCellAnchor>
  <xdr:twoCellAnchor editAs="oneCell">
    <xdr:from>
      <xdr:col>0</xdr:col>
      <xdr:colOff>435845</xdr:colOff>
      <xdr:row>1</xdr:row>
      <xdr:rowOff>129644</xdr:rowOff>
    </xdr:from>
    <xdr:to>
      <xdr:col>0</xdr:col>
      <xdr:colOff>852822</xdr:colOff>
      <xdr:row>3</xdr:row>
      <xdr:rowOff>117996</xdr:rowOff>
    </xdr:to>
    <xdr:pic>
      <xdr:nvPicPr>
        <xdr:cNvPr id="8" name="Picture 7" descr="Image result for input icons images">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3" cstate="print">
          <a:lum bright="70000" contrast="-70000"/>
          <a:extLst>
            <a:ext uri="{28A0092B-C50C-407E-A947-70E740481C1C}">
              <a14:useLocalDpi xmlns:a14="http://schemas.microsoft.com/office/drawing/2010/main" val="0"/>
            </a:ext>
          </a:extLst>
        </a:blip>
        <a:srcRect/>
        <a:stretch>
          <a:fillRect/>
        </a:stretch>
      </xdr:blipFill>
      <xdr:spPr bwMode="auto">
        <a:xfrm>
          <a:off x="435845" y="1034519"/>
          <a:ext cx="416977" cy="426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412957</xdr:colOff>
      <xdr:row>17</xdr:row>
      <xdr:rowOff>127349</xdr:rowOff>
    </xdr:from>
    <xdr:to>
      <xdr:col>0</xdr:col>
      <xdr:colOff>881589</xdr:colOff>
      <xdr:row>19</xdr:row>
      <xdr:rowOff>167356</xdr:rowOff>
    </xdr:to>
    <xdr:pic>
      <xdr:nvPicPr>
        <xdr:cNvPr id="9" name="Picture 8" descr="Image result for financial analysis icons images">
          <a:hlinkClick xmlns:r="http://schemas.openxmlformats.org/officeDocument/2006/relationships" r:id="rId4"/>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5"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12957" y="4537424"/>
          <a:ext cx="468632" cy="4781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13</xdr:row>
      <xdr:rowOff>190489</xdr:rowOff>
    </xdr:from>
    <xdr:to>
      <xdr:col>2</xdr:col>
      <xdr:colOff>178594</xdr:colOff>
      <xdr:row>16</xdr:row>
      <xdr:rowOff>18874</xdr:rowOff>
    </xdr:to>
    <xdr:sp macro="" textlink="">
      <xdr:nvSpPr>
        <xdr:cNvPr id="10" name="Isosceles Triangle 9">
          <a:extLst>
            <a:ext uri="{FF2B5EF4-FFF2-40B4-BE49-F238E27FC236}">
              <a16:creationId xmlns:a16="http://schemas.microsoft.com/office/drawing/2014/main" id="{00000000-0008-0000-0400-00000A000000}"/>
            </a:ext>
          </a:extLst>
        </xdr:cNvPr>
        <xdr:cNvSpPr/>
      </xdr:nvSpPr>
      <xdr:spPr>
        <a:xfrm rot="5400000">
          <a:off x="1425260" y="3825385"/>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445370</xdr:colOff>
      <xdr:row>1</xdr:row>
      <xdr:rowOff>115356</xdr:rowOff>
    </xdr:from>
    <xdr:to>
      <xdr:col>0</xdr:col>
      <xdr:colOff>862347</xdr:colOff>
      <xdr:row>3</xdr:row>
      <xdr:rowOff>103708</xdr:rowOff>
    </xdr:to>
    <xdr:pic>
      <xdr:nvPicPr>
        <xdr:cNvPr id="11" name="Picture 10" descr="Image result for input icons images">
          <a:hlinkClick xmlns:r="http://schemas.openxmlformats.org/officeDocument/2006/relationships" r:id="rId6"/>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3"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445370" y="1020231"/>
          <a:ext cx="416977" cy="4265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373047</xdr:colOff>
      <xdr:row>5</xdr:row>
      <xdr:rowOff>157163</xdr:rowOff>
    </xdr:from>
    <xdr:to>
      <xdr:col>0</xdr:col>
      <xdr:colOff>927430</xdr:colOff>
      <xdr:row>7</xdr:row>
      <xdr:rowOff>145035</xdr:rowOff>
    </xdr:to>
    <xdr:pic>
      <xdr:nvPicPr>
        <xdr:cNvPr id="12" name="Picture 11">
          <a:hlinkClick xmlns:r="http://schemas.openxmlformats.org/officeDocument/2006/relationships" r:id="rId7"/>
          <a:extLst>
            <a:ext uri="{FF2B5EF4-FFF2-40B4-BE49-F238E27FC236}">
              <a16:creationId xmlns:a16="http://schemas.microsoft.com/office/drawing/2014/main" id="{00000000-0008-0000-0400-00000C000000}"/>
            </a:ext>
          </a:extLst>
        </xdr:cNvPr>
        <xdr:cNvPicPr>
          <a:picLocks noChangeAspect="1"/>
        </xdr:cNvPicPr>
      </xdr:nvPicPr>
      <xdr:blipFill rotWithShape="1">
        <a:blip xmlns:r="http://schemas.openxmlformats.org/officeDocument/2006/relationships" r:embed="rId1">
          <a:duotone>
            <a:srgbClr val="FF0000">
              <a:shade val="45000"/>
              <a:satMod val="135000"/>
            </a:srgbClr>
            <a:prstClr val="white"/>
          </a:duotone>
          <a:extLst>
            <a:ext uri="{28A0092B-C50C-407E-A947-70E740481C1C}">
              <a14:useLocalDpi xmlns:a14="http://schemas.microsoft.com/office/drawing/2010/main" val="0"/>
            </a:ext>
          </a:extLst>
        </a:blip>
        <a:srcRect l="25393" t="20179" r="33432" b="48629"/>
        <a:stretch/>
      </xdr:blipFill>
      <xdr:spPr>
        <a:xfrm>
          <a:off x="373047" y="1938338"/>
          <a:ext cx="554383" cy="426022"/>
        </a:xfrm>
        <a:prstGeom prst="rect">
          <a:avLst/>
        </a:prstGeom>
      </xdr:spPr>
    </xdr:pic>
    <xdr:clientData/>
  </xdr:twoCellAnchor>
  <xdr:twoCellAnchor editAs="oneCell">
    <xdr:from>
      <xdr:col>0</xdr:col>
      <xdr:colOff>333375</xdr:colOff>
      <xdr:row>9</xdr:row>
      <xdr:rowOff>95250</xdr:rowOff>
    </xdr:from>
    <xdr:to>
      <xdr:col>0</xdr:col>
      <xdr:colOff>946625</xdr:colOff>
      <xdr:row>11</xdr:row>
      <xdr:rowOff>155448</xdr:rowOff>
    </xdr:to>
    <xdr:pic>
      <xdr:nvPicPr>
        <xdr:cNvPr id="13" name="Picture 12">
          <a:hlinkClick xmlns:r="http://schemas.openxmlformats.org/officeDocument/2006/relationships" r:id="rId8"/>
          <a:extLst>
            <a:ext uri="{FF2B5EF4-FFF2-40B4-BE49-F238E27FC236}">
              <a16:creationId xmlns:a16="http://schemas.microsoft.com/office/drawing/2014/main" id="{00000000-0008-0000-0400-00000D000000}"/>
            </a:ext>
          </a:extLst>
        </xdr:cNvPr>
        <xdr:cNvPicPr>
          <a:picLocks noChangeAspect="1"/>
        </xdr:cNvPicPr>
      </xdr:nvPicPr>
      <xdr:blipFill rotWithShape="1">
        <a:blip xmlns:r="http://schemas.openxmlformats.org/officeDocument/2006/relationships" r:embed="rId1">
          <a:duotone>
            <a:srgbClr val="FF0000">
              <a:shade val="45000"/>
              <a:satMod val="135000"/>
            </a:srgbClr>
            <a:prstClr val="white"/>
          </a:duotone>
          <a:extLst>
            <a:ext uri="{28A0092B-C50C-407E-A947-70E740481C1C}">
              <a14:useLocalDpi xmlns:a14="http://schemas.microsoft.com/office/drawing/2010/main" val="0"/>
            </a:ext>
          </a:extLst>
        </a:blip>
        <a:srcRect l="3704" t="65496" r="57904" b="3646"/>
        <a:stretch/>
      </xdr:blipFill>
      <xdr:spPr>
        <a:xfrm>
          <a:off x="333375" y="2714625"/>
          <a:ext cx="613250" cy="488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23812</xdr:colOff>
      <xdr:row>14</xdr:row>
      <xdr:rowOff>214309</xdr:rowOff>
    </xdr:from>
    <xdr:to>
      <xdr:col>2</xdr:col>
      <xdr:colOff>178594</xdr:colOff>
      <xdr:row>17</xdr:row>
      <xdr:rowOff>42694</xdr:rowOff>
    </xdr:to>
    <xdr:sp macro="" textlink="">
      <xdr:nvSpPr>
        <xdr:cNvPr id="10" name="Isosceles Triangle 9">
          <a:extLst>
            <a:ext uri="{FF2B5EF4-FFF2-40B4-BE49-F238E27FC236}">
              <a16:creationId xmlns:a16="http://schemas.microsoft.com/office/drawing/2014/main" id="{00000000-0008-0000-0500-00000A000000}"/>
            </a:ext>
          </a:extLst>
        </xdr:cNvPr>
        <xdr:cNvSpPr/>
      </xdr:nvSpPr>
      <xdr:spPr>
        <a:xfrm rot="5400000">
          <a:off x="1282385" y="3849205"/>
          <a:ext cx="471323" cy="154782"/>
        </a:xfrm>
        <a:prstGeom prst="triangle">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416693</xdr:colOff>
      <xdr:row>6</xdr:row>
      <xdr:rowOff>119063</xdr:rowOff>
    </xdr:from>
    <xdr:to>
      <xdr:col>13</xdr:col>
      <xdr:colOff>83317</xdr:colOff>
      <xdr:row>19</xdr:row>
      <xdr:rowOff>119062</xdr:rowOff>
    </xdr:to>
    <xdr:graphicFrame macro="">
      <xdr:nvGraphicFramePr>
        <xdr:cNvPr id="18" name="Chart 17">
          <a:extLst>
            <a:ext uri="{FF2B5EF4-FFF2-40B4-BE49-F238E27FC236}">
              <a16:creationId xmlns:a16="http://schemas.microsoft.com/office/drawing/2014/main" id="{00000000-0008-0000-05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333350</xdr:colOff>
      <xdr:row>6</xdr:row>
      <xdr:rowOff>119063</xdr:rowOff>
    </xdr:from>
    <xdr:to>
      <xdr:col>17</xdr:col>
      <xdr:colOff>476224</xdr:colOff>
      <xdr:row>19</xdr:row>
      <xdr:rowOff>119062</xdr:rowOff>
    </xdr:to>
    <xdr:graphicFrame macro="">
      <xdr:nvGraphicFramePr>
        <xdr:cNvPr id="20" name="Chart 19">
          <a:extLst>
            <a:ext uri="{FF2B5EF4-FFF2-40B4-BE49-F238E27FC236}">
              <a16:creationId xmlns:a16="http://schemas.microsoft.com/office/drawing/2014/main" id="{00000000-0008-0000-05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333379</xdr:colOff>
      <xdr:row>4</xdr:row>
      <xdr:rowOff>130969</xdr:rowOff>
    </xdr:from>
    <xdr:to>
      <xdr:col>13</xdr:col>
      <xdr:colOff>166687</xdr:colOff>
      <xdr:row>20</xdr:row>
      <xdr:rowOff>23812</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7131848" y="1464469"/>
          <a:ext cx="4167183" cy="3321843"/>
        </a:xfrm>
        <a:prstGeom prst="rect">
          <a:avLst/>
        </a:prstGeom>
        <a:no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250031</xdr:colOff>
      <xdr:row>4</xdr:row>
      <xdr:rowOff>128588</xdr:rowOff>
    </xdr:from>
    <xdr:to>
      <xdr:col>17</xdr:col>
      <xdr:colOff>557211</xdr:colOff>
      <xdr:row>20</xdr:row>
      <xdr:rowOff>21431</xdr:rowOff>
    </xdr:to>
    <xdr:sp macro="" textlink="">
      <xdr:nvSpPr>
        <xdr:cNvPr id="21" name="Rectangle 20">
          <a:extLst>
            <a:ext uri="{FF2B5EF4-FFF2-40B4-BE49-F238E27FC236}">
              <a16:creationId xmlns:a16="http://schemas.microsoft.com/office/drawing/2014/main" id="{00000000-0008-0000-0500-000015000000}"/>
            </a:ext>
          </a:extLst>
        </xdr:cNvPr>
        <xdr:cNvSpPr/>
      </xdr:nvSpPr>
      <xdr:spPr>
        <a:xfrm>
          <a:off x="11382375" y="1462088"/>
          <a:ext cx="4164805" cy="3321843"/>
        </a:xfrm>
        <a:prstGeom prst="rect">
          <a:avLst/>
        </a:prstGeom>
        <a:no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250032</xdr:colOff>
      <xdr:row>4</xdr:row>
      <xdr:rowOff>126207</xdr:rowOff>
    </xdr:from>
    <xdr:to>
      <xdr:col>9</xdr:col>
      <xdr:colOff>263367</xdr:colOff>
      <xdr:row>20</xdr:row>
      <xdr:rowOff>19050</xdr:rowOff>
    </xdr:to>
    <xdr:sp macro="" textlink="">
      <xdr:nvSpPr>
        <xdr:cNvPr id="22" name="Rectangle 21">
          <a:extLst>
            <a:ext uri="{FF2B5EF4-FFF2-40B4-BE49-F238E27FC236}">
              <a16:creationId xmlns:a16="http://schemas.microsoft.com/office/drawing/2014/main" id="{00000000-0008-0000-0500-000016000000}"/>
            </a:ext>
          </a:extLst>
        </xdr:cNvPr>
        <xdr:cNvSpPr/>
      </xdr:nvSpPr>
      <xdr:spPr>
        <a:xfrm>
          <a:off x="1666876" y="1459707"/>
          <a:ext cx="5394960" cy="3321843"/>
        </a:xfrm>
        <a:prstGeom prst="rect">
          <a:avLst/>
        </a:prstGeom>
        <a:noFill/>
        <a:ln w="28575">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xdr:from>
          <xdr:col>3</xdr:col>
          <xdr:colOff>138113</xdr:colOff>
          <xdr:row>6</xdr:row>
          <xdr:rowOff>88106</xdr:rowOff>
        </xdr:from>
        <xdr:to>
          <xdr:col>4</xdr:col>
          <xdr:colOff>538164</xdr:colOff>
          <xdr:row>18</xdr:row>
          <xdr:rowOff>23813</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1963738" y="1842294"/>
              <a:ext cx="1042989" cy="2507457"/>
              <a:chOff x="1959769" y="1469231"/>
              <a:chExt cx="988221" cy="2621757"/>
            </a:xfrm>
          </xdr:grpSpPr>
          <xdr:sp macro="" textlink="">
            <xdr:nvSpPr>
              <xdr:cNvPr id="10243" name="Option Button 3" hidden="1">
                <a:extLst>
                  <a:ext uri="{63B3BB69-23CF-44E3-9099-C40C66FF867C}">
                    <a14:compatExt spid="_x0000_s10243"/>
                  </a:ext>
                  <a:ext uri="{FF2B5EF4-FFF2-40B4-BE49-F238E27FC236}">
                    <a16:creationId xmlns:a16="http://schemas.microsoft.com/office/drawing/2014/main" id="{00000000-0008-0000-0500-000003280000}"/>
                  </a:ext>
                </a:extLst>
              </xdr:cNvPr>
              <xdr:cNvSpPr/>
            </xdr:nvSpPr>
            <xdr:spPr bwMode="auto">
              <a:xfrm>
                <a:off x="1959771" y="1469231"/>
                <a:ext cx="988219"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1</a:t>
                </a:r>
              </a:p>
            </xdr:txBody>
          </xdr:sp>
          <xdr:sp macro="" textlink="">
            <xdr:nvSpPr>
              <xdr:cNvPr id="10244" name="Option Button 4" hidden="1">
                <a:extLst>
                  <a:ext uri="{63B3BB69-23CF-44E3-9099-C40C66FF867C}">
                    <a14:compatExt spid="_x0000_s10244"/>
                  </a:ext>
                  <a:ext uri="{FF2B5EF4-FFF2-40B4-BE49-F238E27FC236}">
                    <a16:creationId xmlns:a16="http://schemas.microsoft.com/office/drawing/2014/main" id="{00000000-0008-0000-0500-000004280000}"/>
                  </a:ext>
                </a:extLst>
              </xdr:cNvPr>
              <xdr:cNvSpPr/>
            </xdr:nvSpPr>
            <xdr:spPr bwMode="auto">
              <a:xfrm>
                <a:off x="1959769" y="1736725"/>
                <a:ext cx="985838" cy="21431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2</a:t>
                </a:r>
              </a:p>
            </xdr:txBody>
          </xdr:sp>
          <xdr:sp macro="" textlink="">
            <xdr:nvSpPr>
              <xdr:cNvPr id="10245" name="Option Button 5" hidden="1">
                <a:extLst>
                  <a:ext uri="{63B3BB69-23CF-44E3-9099-C40C66FF867C}">
                    <a14:compatExt spid="_x0000_s10245"/>
                  </a:ext>
                  <a:ext uri="{FF2B5EF4-FFF2-40B4-BE49-F238E27FC236}">
                    <a16:creationId xmlns:a16="http://schemas.microsoft.com/office/drawing/2014/main" id="{00000000-0008-0000-0500-000005280000}"/>
                  </a:ext>
                </a:extLst>
              </xdr:cNvPr>
              <xdr:cNvSpPr/>
            </xdr:nvSpPr>
            <xdr:spPr bwMode="auto">
              <a:xfrm>
                <a:off x="1959769" y="2004218"/>
                <a:ext cx="985838"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3</a:t>
                </a:r>
              </a:p>
            </xdr:txBody>
          </xdr:sp>
          <xdr:sp macro="" textlink="">
            <xdr:nvSpPr>
              <xdr:cNvPr id="10246" name="Option Button 6" hidden="1">
                <a:extLst>
                  <a:ext uri="{63B3BB69-23CF-44E3-9099-C40C66FF867C}">
                    <a14:compatExt spid="_x0000_s10246"/>
                  </a:ext>
                  <a:ext uri="{FF2B5EF4-FFF2-40B4-BE49-F238E27FC236}">
                    <a16:creationId xmlns:a16="http://schemas.microsoft.com/office/drawing/2014/main" id="{00000000-0008-0000-0500-000006280000}"/>
                  </a:ext>
                </a:extLst>
              </xdr:cNvPr>
              <xdr:cNvSpPr/>
            </xdr:nvSpPr>
            <xdr:spPr bwMode="auto">
              <a:xfrm>
                <a:off x="1959769" y="2271712"/>
                <a:ext cx="976313" cy="21431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4</a:t>
                </a:r>
              </a:p>
            </xdr:txBody>
          </xdr:sp>
          <xdr:sp macro="" textlink="">
            <xdr:nvSpPr>
              <xdr:cNvPr id="10247" name="Option Button 7" hidden="1">
                <a:extLst>
                  <a:ext uri="{63B3BB69-23CF-44E3-9099-C40C66FF867C}">
                    <a14:compatExt spid="_x0000_s10247"/>
                  </a:ext>
                  <a:ext uri="{FF2B5EF4-FFF2-40B4-BE49-F238E27FC236}">
                    <a16:creationId xmlns:a16="http://schemas.microsoft.com/office/drawing/2014/main" id="{00000000-0008-0000-0500-000007280000}"/>
                  </a:ext>
                </a:extLst>
              </xdr:cNvPr>
              <xdr:cNvSpPr/>
            </xdr:nvSpPr>
            <xdr:spPr bwMode="auto">
              <a:xfrm>
                <a:off x="1959769" y="2539205"/>
                <a:ext cx="976313"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5</a:t>
                </a:r>
              </a:p>
            </xdr:txBody>
          </xdr:sp>
          <xdr:sp macro="" textlink="">
            <xdr:nvSpPr>
              <xdr:cNvPr id="10248" name="Option Button 8" hidden="1">
                <a:extLst>
                  <a:ext uri="{63B3BB69-23CF-44E3-9099-C40C66FF867C}">
                    <a14:compatExt spid="_x0000_s10248"/>
                  </a:ext>
                  <a:ext uri="{FF2B5EF4-FFF2-40B4-BE49-F238E27FC236}">
                    <a16:creationId xmlns:a16="http://schemas.microsoft.com/office/drawing/2014/main" id="{00000000-0008-0000-0500-000008280000}"/>
                  </a:ext>
                </a:extLst>
              </xdr:cNvPr>
              <xdr:cNvSpPr/>
            </xdr:nvSpPr>
            <xdr:spPr bwMode="auto">
              <a:xfrm>
                <a:off x="1959769" y="2806699"/>
                <a:ext cx="976313"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6</a:t>
                </a:r>
              </a:p>
            </xdr:txBody>
          </xdr:sp>
          <xdr:sp macro="" textlink="">
            <xdr:nvSpPr>
              <xdr:cNvPr id="10249" name="Option Button 9" hidden="1">
                <a:extLst>
                  <a:ext uri="{63B3BB69-23CF-44E3-9099-C40C66FF867C}">
                    <a14:compatExt spid="_x0000_s10249"/>
                  </a:ext>
                  <a:ext uri="{FF2B5EF4-FFF2-40B4-BE49-F238E27FC236}">
                    <a16:creationId xmlns:a16="http://schemas.microsoft.com/office/drawing/2014/main" id="{00000000-0008-0000-0500-000009280000}"/>
                  </a:ext>
                </a:extLst>
              </xdr:cNvPr>
              <xdr:cNvSpPr/>
            </xdr:nvSpPr>
            <xdr:spPr bwMode="auto">
              <a:xfrm>
                <a:off x="1959769" y="3074193"/>
                <a:ext cx="978694" cy="21431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7</a:t>
                </a:r>
              </a:p>
            </xdr:txBody>
          </xdr:sp>
          <xdr:sp macro="" textlink="">
            <xdr:nvSpPr>
              <xdr:cNvPr id="10250" name="Option Button 10" hidden="1">
                <a:extLst>
                  <a:ext uri="{63B3BB69-23CF-44E3-9099-C40C66FF867C}">
                    <a14:compatExt spid="_x0000_s10250"/>
                  </a:ext>
                  <a:ext uri="{FF2B5EF4-FFF2-40B4-BE49-F238E27FC236}">
                    <a16:creationId xmlns:a16="http://schemas.microsoft.com/office/drawing/2014/main" id="{00000000-0008-0000-0500-00000A280000}"/>
                  </a:ext>
                </a:extLst>
              </xdr:cNvPr>
              <xdr:cNvSpPr/>
            </xdr:nvSpPr>
            <xdr:spPr bwMode="auto">
              <a:xfrm>
                <a:off x="1959769" y="3341686"/>
                <a:ext cx="976313"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8</a:t>
                </a:r>
              </a:p>
            </xdr:txBody>
          </xdr:sp>
          <xdr:sp macro="" textlink="">
            <xdr:nvSpPr>
              <xdr:cNvPr id="10251" name="Option Button 11" hidden="1">
                <a:extLst>
                  <a:ext uri="{63B3BB69-23CF-44E3-9099-C40C66FF867C}">
                    <a14:compatExt spid="_x0000_s10251"/>
                  </a:ext>
                  <a:ext uri="{FF2B5EF4-FFF2-40B4-BE49-F238E27FC236}">
                    <a16:creationId xmlns:a16="http://schemas.microsoft.com/office/drawing/2014/main" id="{00000000-0008-0000-0500-00000B280000}"/>
                  </a:ext>
                </a:extLst>
              </xdr:cNvPr>
              <xdr:cNvSpPr/>
            </xdr:nvSpPr>
            <xdr:spPr bwMode="auto">
              <a:xfrm>
                <a:off x="1959769" y="3609180"/>
                <a:ext cx="966788" cy="21431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9</a:t>
                </a:r>
              </a:p>
            </xdr:txBody>
          </xdr:sp>
          <xdr:sp macro="" textlink="">
            <xdr:nvSpPr>
              <xdr:cNvPr id="10252" name="Option Button 12" hidden="1">
                <a:extLst>
                  <a:ext uri="{63B3BB69-23CF-44E3-9099-C40C66FF867C}">
                    <a14:compatExt spid="_x0000_s10252"/>
                  </a:ext>
                  <a:ext uri="{FF2B5EF4-FFF2-40B4-BE49-F238E27FC236}">
                    <a16:creationId xmlns:a16="http://schemas.microsoft.com/office/drawing/2014/main" id="{00000000-0008-0000-0500-00000C280000}"/>
                  </a:ext>
                </a:extLst>
              </xdr:cNvPr>
              <xdr:cNvSpPr/>
            </xdr:nvSpPr>
            <xdr:spPr bwMode="auto">
              <a:xfrm>
                <a:off x="1959769" y="3876675"/>
                <a:ext cx="959644" cy="21431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NG" sz="800" b="0" i="0" u="none" strike="noStrike" baseline="0">
                    <a:solidFill>
                      <a:srgbClr val="000000"/>
                    </a:solidFill>
                    <a:latin typeface="Segoe UI"/>
                    <a:cs typeface="Segoe UI"/>
                  </a:rPr>
                  <a:t>Year 10</a:t>
                </a:r>
              </a:p>
            </xdr:txBody>
          </xdr:sp>
        </xdr:grpSp>
        <xdr:clientData/>
      </xdr:twoCellAnchor>
    </mc:Choice>
    <mc:Fallback/>
  </mc:AlternateContent>
  <xdr:twoCellAnchor editAs="absolute">
    <xdr:from>
      <xdr:col>4</xdr:col>
      <xdr:colOff>83344</xdr:colOff>
      <xdr:row>6</xdr:row>
      <xdr:rowOff>130969</xdr:rowOff>
    </xdr:from>
    <xdr:to>
      <xdr:col>9</xdr:col>
      <xdr:colOff>190500</xdr:colOff>
      <xdr:row>19</xdr:row>
      <xdr:rowOff>119061</xdr:rowOff>
    </xdr:to>
    <xdr:graphicFrame macro="">
      <xdr:nvGraphicFramePr>
        <xdr:cNvPr id="35" name="Chart 34">
          <a:extLst>
            <a:ext uri="{FF2B5EF4-FFF2-40B4-BE49-F238E27FC236}">
              <a16:creationId xmlns:a16="http://schemas.microsoft.com/office/drawing/2014/main" id="{00000000-0008-0000-05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472488</xdr:colOff>
      <xdr:row>14</xdr:row>
      <xdr:rowOff>178681</xdr:rowOff>
    </xdr:from>
    <xdr:to>
      <xdr:col>0</xdr:col>
      <xdr:colOff>941120</xdr:colOff>
      <xdr:row>17</xdr:row>
      <xdr:rowOff>4375</xdr:rowOff>
    </xdr:to>
    <xdr:pic>
      <xdr:nvPicPr>
        <xdr:cNvPr id="31" name="Picture 30" descr="Image result for financial analysis icons images">
          <a:hlinkClick xmlns:r="http://schemas.openxmlformats.org/officeDocument/2006/relationships" r:id="rId4"/>
          <a:extLst>
            <a:ext uri="{FF2B5EF4-FFF2-40B4-BE49-F238E27FC236}">
              <a16:creationId xmlns:a16="http://schemas.microsoft.com/office/drawing/2014/main" id="{00000000-0008-0000-0500-00001F000000}"/>
            </a:ext>
          </a:extLst>
        </xdr:cNvPr>
        <xdr:cNvPicPr>
          <a:picLocks noChangeAspect="1" noChangeArrowheads="1"/>
        </xdr:cNvPicPr>
      </xdr:nvPicPr>
      <xdr:blipFill>
        <a:blip xmlns:r="http://schemas.openxmlformats.org/officeDocument/2006/relationships" r:embed="rId5" cstate="print">
          <a:lum bright="70000" contrast="-70000"/>
          <a:extLst>
            <a:ext uri="{28A0092B-C50C-407E-A947-70E740481C1C}">
              <a14:useLocalDpi xmlns:a14="http://schemas.microsoft.com/office/drawing/2010/main" val="0"/>
            </a:ext>
          </a:extLst>
        </a:blip>
        <a:srcRect/>
        <a:stretch>
          <a:fillRect/>
        </a:stretch>
      </xdr:blipFill>
      <xdr:spPr bwMode="auto">
        <a:xfrm>
          <a:off x="472488" y="3655306"/>
          <a:ext cx="468632" cy="468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504901</xdr:colOff>
      <xdr:row>0</xdr:row>
      <xdr:rowOff>214313</xdr:rowOff>
    </xdr:from>
    <xdr:to>
      <xdr:col>0</xdr:col>
      <xdr:colOff>921878</xdr:colOff>
      <xdr:row>0</xdr:row>
      <xdr:rowOff>631290</xdr:rowOff>
    </xdr:to>
    <xdr:pic>
      <xdr:nvPicPr>
        <xdr:cNvPr id="32" name="Picture 31" descr="Image result for input icons images">
          <a:hlinkClick xmlns:r="http://schemas.openxmlformats.org/officeDocument/2006/relationships" r:id="rId6"/>
          <a:extLst>
            <a:ext uri="{FF2B5EF4-FFF2-40B4-BE49-F238E27FC236}">
              <a16:creationId xmlns:a16="http://schemas.microsoft.com/office/drawing/2014/main" id="{00000000-0008-0000-0500-000020000000}"/>
            </a:ext>
          </a:extLst>
        </xdr:cNvPr>
        <xdr:cNvPicPr>
          <a:picLocks noChangeAspect="1" noChangeArrowheads="1"/>
        </xdr:cNvPicPr>
      </xdr:nvPicPr>
      <xdr:blipFill>
        <a:blip xmlns:r="http://schemas.openxmlformats.org/officeDocument/2006/relationships" r:embed="rId7" cstate="print">
          <a:duotone>
            <a:srgbClr val="FF0000">
              <a:shade val="45000"/>
              <a:satMod val="135000"/>
            </a:srgbClr>
            <a:prstClr val="white"/>
          </a:duotone>
          <a:extLst>
            <a:ext uri="{28A0092B-C50C-407E-A947-70E740481C1C}">
              <a14:useLocalDpi xmlns:a14="http://schemas.microsoft.com/office/drawing/2010/main" val="0"/>
            </a:ext>
          </a:extLst>
        </a:blip>
        <a:srcRect/>
        <a:stretch>
          <a:fillRect/>
        </a:stretch>
      </xdr:blipFill>
      <xdr:spPr bwMode="auto">
        <a:xfrm>
          <a:off x="504901" y="214313"/>
          <a:ext cx="416977" cy="416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432578</xdr:colOff>
      <xdr:row>2</xdr:row>
      <xdr:rowOff>208495</xdr:rowOff>
    </xdr:from>
    <xdr:to>
      <xdr:col>0</xdr:col>
      <xdr:colOff>986961</xdr:colOff>
      <xdr:row>4</xdr:row>
      <xdr:rowOff>196367</xdr:rowOff>
    </xdr:to>
    <xdr:pic>
      <xdr:nvPicPr>
        <xdr:cNvPr id="33" name="Picture 32">
          <a:hlinkClick xmlns:r="http://schemas.openxmlformats.org/officeDocument/2006/relationships" r:id="rId8"/>
          <a:extLst>
            <a:ext uri="{FF2B5EF4-FFF2-40B4-BE49-F238E27FC236}">
              <a16:creationId xmlns:a16="http://schemas.microsoft.com/office/drawing/2014/main" id="{00000000-0008-0000-0500-000021000000}"/>
            </a:ext>
          </a:extLst>
        </xdr:cNvPr>
        <xdr:cNvPicPr>
          <a:picLocks noChangeAspect="1"/>
        </xdr:cNvPicPr>
      </xdr:nvPicPr>
      <xdr:blipFill rotWithShape="1">
        <a:blip xmlns:r="http://schemas.openxmlformats.org/officeDocument/2006/relationships" r:embed="rId9">
          <a:duotone>
            <a:srgbClr val="FF0000">
              <a:shade val="45000"/>
              <a:satMod val="135000"/>
            </a:srgbClr>
            <a:prstClr val="white"/>
          </a:duotone>
          <a:extLst>
            <a:ext uri="{28A0092B-C50C-407E-A947-70E740481C1C}">
              <a14:useLocalDpi xmlns:a14="http://schemas.microsoft.com/office/drawing/2010/main" val="0"/>
            </a:ext>
          </a:extLst>
        </a:blip>
        <a:srcRect l="25393" t="20179" r="33432" b="48629"/>
        <a:stretch/>
      </xdr:blipFill>
      <xdr:spPr>
        <a:xfrm>
          <a:off x="432578" y="1113370"/>
          <a:ext cx="554383" cy="416497"/>
        </a:xfrm>
        <a:prstGeom prst="rect">
          <a:avLst/>
        </a:prstGeom>
      </xdr:spPr>
    </xdr:pic>
    <xdr:clientData/>
  </xdr:twoCellAnchor>
  <xdr:twoCellAnchor editAs="oneCell">
    <xdr:from>
      <xdr:col>0</xdr:col>
      <xdr:colOff>392906</xdr:colOff>
      <xdr:row>6</xdr:row>
      <xdr:rowOff>146582</xdr:rowOff>
    </xdr:from>
    <xdr:to>
      <xdr:col>0</xdr:col>
      <xdr:colOff>1006156</xdr:colOff>
      <xdr:row>8</xdr:row>
      <xdr:rowOff>206780</xdr:rowOff>
    </xdr:to>
    <xdr:pic>
      <xdr:nvPicPr>
        <xdr:cNvPr id="34" name="Picture 33">
          <a:hlinkClick xmlns:r="http://schemas.openxmlformats.org/officeDocument/2006/relationships" r:id="rId10"/>
          <a:extLst>
            <a:ext uri="{FF2B5EF4-FFF2-40B4-BE49-F238E27FC236}">
              <a16:creationId xmlns:a16="http://schemas.microsoft.com/office/drawing/2014/main" id="{00000000-0008-0000-0500-000022000000}"/>
            </a:ext>
          </a:extLst>
        </xdr:cNvPr>
        <xdr:cNvPicPr>
          <a:picLocks noChangeAspect="1"/>
        </xdr:cNvPicPr>
      </xdr:nvPicPr>
      <xdr:blipFill rotWithShape="1">
        <a:blip xmlns:r="http://schemas.openxmlformats.org/officeDocument/2006/relationships" r:embed="rId9">
          <a:duotone>
            <a:srgbClr val="FF0000">
              <a:shade val="45000"/>
              <a:satMod val="135000"/>
            </a:srgbClr>
            <a:prstClr val="white"/>
          </a:duotone>
          <a:extLst>
            <a:ext uri="{28A0092B-C50C-407E-A947-70E740481C1C}">
              <a14:useLocalDpi xmlns:a14="http://schemas.microsoft.com/office/drawing/2010/main" val="0"/>
            </a:ext>
          </a:extLst>
        </a:blip>
        <a:srcRect l="3704" t="65496" r="57904" b="3646"/>
        <a:stretch/>
      </xdr:blipFill>
      <xdr:spPr>
        <a:xfrm>
          <a:off x="392906" y="1908707"/>
          <a:ext cx="613250" cy="488823"/>
        </a:xfrm>
        <a:prstGeom prst="rect">
          <a:avLst/>
        </a:prstGeom>
      </xdr:spPr>
    </xdr:pic>
    <xdr:clientData/>
  </xdr:twoCellAnchor>
  <xdr:twoCellAnchor editAs="oneCell">
    <xdr:from>
      <xdr:col>0</xdr:col>
      <xdr:colOff>416719</xdr:colOff>
      <xdr:row>10</xdr:row>
      <xdr:rowOff>107156</xdr:rowOff>
    </xdr:from>
    <xdr:to>
      <xdr:col>0</xdr:col>
      <xdr:colOff>954271</xdr:colOff>
      <xdr:row>12</xdr:row>
      <xdr:rowOff>199254</xdr:rowOff>
    </xdr:to>
    <xdr:pic>
      <xdr:nvPicPr>
        <xdr:cNvPr id="36" name="Picture 35">
          <a:hlinkClick xmlns:r="http://schemas.openxmlformats.org/officeDocument/2006/relationships" r:id="rId11"/>
          <a:extLst>
            <a:ext uri="{FF2B5EF4-FFF2-40B4-BE49-F238E27FC236}">
              <a16:creationId xmlns:a16="http://schemas.microsoft.com/office/drawing/2014/main" id="{00000000-0008-0000-0500-000024000000}"/>
            </a:ext>
          </a:extLst>
        </xdr:cNvPr>
        <xdr:cNvPicPr>
          <a:picLocks noChangeAspect="1"/>
        </xdr:cNvPicPr>
      </xdr:nvPicPr>
      <xdr:blipFill rotWithShape="1">
        <a:blip xmlns:r="http://schemas.openxmlformats.org/officeDocument/2006/relationships" r:embed="rId9">
          <a:duotone>
            <a:srgbClr val="FF0000">
              <a:shade val="45000"/>
              <a:satMod val="135000"/>
            </a:srgbClr>
            <a:prstClr val="white"/>
          </a:duotone>
          <a:extLst>
            <a:ext uri="{28A0092B-C50C-407E-A947-70E740481C1C}">
              <a14:useLocalDpi xmlns:a14="http://schemas.microsoft.com/office/drawing/2010/main" val="0"/>
            </a:ext>
          </a:extLst>
        </a:blip>
        <a:srcRect l="54866" t="65492" r="12968" b="3090"/>
        <a:stretch/>
      </xdr:blipFill>
      <xdr:spPr>
        <a:xfrm>
          <a:off x="416719" y="2726531"/>
          <a:ext cx="537552" cy="520723"/>
        </a:xfrm>
        <a:prstGeom prst="rect">
          <a:avLst/>
        </a:prstGeom>
      </xdr:spPr>
    </xdr:pic>
    <xdr:clientData/>
  </xdr:twoCellAnchor>
  <xdr:twoCellAnchor>
    <xdr:from>
      <xdr:col>9</xdr:col>
      <xdr:colOff>369093</xdr:colOff>
      <xdr:row>4</xdr:row>
      <xdr:rowOff>202406</xdr:rowOff>
    </xdr:from>
    <xdr:to>
      <xdr:col>11</xdr:col>
      <xdr:colOff>333375</xdr:colOff>
      <xdr:row>6</xdr:row>
      <xdr:rowOff>35718</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7167562" y="1535906"/>
          <a:ext cx="2131219" cy="2619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Franklin Gothic Book" panose="020B0503020102020204" pitchFamily="34" charset="0"/>
            </a:rPr>
            <a:t>10-year P/L Chart</a:t>
          </a:r>
        </a:p>
      </xdr:txBody>
    </xdr:sp>
    <xdr:clientData/>
  </xdr:twoCellAnchor>
  <xdr:twoCellAnchor>
    <xdr:from>
      <xdr:col>13</xdr:col>
      <xdr:colOff>271462</xdr:colOff>
      <xdr:row>4</xdr:row>
      <xdr:rowOff>211931</xdr:rowOff>
    </xdr:from>
    <xdr:to>
      <xdr:col>15</xdr:col>
      <xdr:colOff>235744</xdr:colOff>
      <xdr:row>6</xdr:row>
      <xdr:rowOff>45243</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11403806" y="1545431"/>
          <a:ext cx="2131219" cy="2619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Franklin Gothic Book" panose="020B0503020102020204" pitchFamily="34" charset="0"/>
            </a:rPr>
            <a:t>10-year Cashflow Chart</a:t>
          </a:r>
        </a:p>
      </xdr:txBody>
    </xdr:sp>
    <xdr:clientData/>
  </xdr:twoCellAnchor>
  <xdr:twoCellAnchor>
    <xdr:from>
      <xdr:col>2</xdr:col>
      <xdr:colOff>280986</xdr:colOff>
      <xdr:row>4</xdr:row>
      <xdr:rowOff>209549</xdr:rowOff>
    </xdr:from>
    <xdr:to>
      <xdr:col>6</xdr:col>
      <xdr:colOff>280986</xdr:colOff>
      <xdr:row>6</xdr:row>
      <xdr:rowOff>42861</xdr:rowOff>
    </xdr:to>
    <xdr:sp macro="" textlink="">
      <xdr:nvSpPr>
        <xdr:cNvPr id="39" name="TextBox 38">
          <a:extLst>
            <a:ext uri="{FF2B5EF4-FFF2-40B4-BE49-F238E27FC236}">
              <a16:creationId xmlns:a16="http://schemas.microsoft.com/office/drawing/2014/main" id="{00000000-0008-0000-0500-000027000000}"/>
            </a:ext>
          </a:extLst>
        </xdr:cNvPr>
        <xdr:cNvSpPr txBox="1"/>
      </xdr:nvSpPr>
      <xdr:spPr>
        <a:xfrm>
          <a:off x="1697830" y="1543049"/>
          <a:ext cx="2131219" cy="2619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Franklin Gothic Book" panose="020B0503020102020204" pitchFamily="34" charset="0"/>
            </a:rPr>
            <a:t>Annual P/L Waterfall Chart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7"/>
  <sheetViews>
    <sheetView showGridLines="0" showRowColHeaders="0" tabSelected="1" topLeftCell="C15" zoomScale="80" zoomScaleNormal="80" workbookViewId="0">
      <selection activeCell="S24" sqref="S24:W25"/>
    </sheetView>
  </sheetViews>
  <sheetFormatPr defaultColWidth="0" defaultRowHeight="14.5" zeroHeight="1"/>
  <cols>
    <col min="1" max="1" width="3.7265625" customWidth="1"/>
    <col min="2" max="2" width="15.81640625" customWidth="1"/>
    <col min="3" max="3" width="29.54296875" bestFit="1" customWidth="1"/>
    <col min="4" max="24" width="9.1796875" customWidth="1"/>
    <col min="25" max="27" width="0" hidden="1" customWidth="1"/>
    <col min="28" max="16384" width="9.1796875" hidden="1"/>
  </cols>
  <sheetData>
    <row r="1" spans="1:23" ht="53.25" customHeight="1">
      <c r="A1" s="221" t="s">
        <v>443</v>
      </c>
      <c r="B1" s="221"/>
      <c r="C1" s="221"/>
      <c r="D1" s="221"/>
      <c r="E1" s="221"/>
      <c r="F1" s="221"/>
      <c r="G1" s="221"/>
      <c r="H1" s="221"/>
      <c r="I1" s="221"/>
      <c r="J1" s="221"/>
      <c r="K1" s="221"/>
      <c r="L1" s="221"/>
      <c r="M1" s="221"/>
      <c r="N1" s="221"/>
      <c r="O1" s="221"/>
      <c r="P1" s="221"/>
      <c r="Q1" s="221"/>
      <c r="R1" s="221"/>
      <c r="S1" s="221"/>
      <c r="T1" s="221"/>
      <c r="U1" s="221"/>
      <c r="V1" s="221"/>
      <c r="W1" s="221"/>
    </row>
    <row r="2" spans="1:23"/>
    <row r="3" spans="1:23" ht="26">
      <c r="B3" s="2" t="s">
        <v>0</v>
      </c>
    </row>
    <row r="4" spans="1:23" ht="16.5">
      <c r="B4" s="3" t="s">
        <v>1</v>
      </c>
      <c r="C4" s="3"/>
      <c r="D4" s="3"/>
      <c r="E4" s="3"/>
      <c r="F4" s="3"/>
      <c r="G4" s="3"/>
      <c r="H4" s="3"/>
      <c r="I4" s="3"/>
      <c r="J4" s="3"/>
      <c r="K4" s="3"/>
      <c r="L4" s="3"/>
      <c r="M4" s="3"/>
      <c r="N4" s="3"/>
      <c r="O4" s="3"/>
      <c r="P4" s="3"/>
      <c r="Q4" s="3"/>
      <c r="R4" s="3"/>
      <c r="S4" s="3"/>
      <c r="T4" s="3"/>
      <c r="U4" s="3"/>
      <c r="V4" s="3"/>
      <c r="W4" s="3"/>
    </row>
    <row r="5" spans="1:23" ht="12.75" customHeight="1">
      <c r="B5" s="3"/>
      <c r="C5" s="3"/>
      <c r="D5" s="3"/>
      <c r="E5" s="3"/>
      <c r="F5" s="3"/>
      <c r="G5" s="3"/>
      <c r="H5" s="3"/>
      <c r="I5" s="3"/>
      <c r="J5" s="3"/>
      <c r="K5" s="3"/>
      <c r="L5" s="3"/>
      <c r="M5" s="3"/>
      <c r="N5" s="3"/>
      <c r="O5" s="3"/>
      <c r="P5" s="3"/>
      <c r="Q5" s="3"/>
      <c r="R5" s="3"/>
      <c r="S5" s="3"/>
      <c r="T5" s="3"/>
      <c r="U5" s="3"/>
      <c r="V5" s="3"/>
      <c r="W5" s="3"/>
    </row>
    <row r="6" spans="1:23" ht="38.25" customHeight="1">
      <c r="B6" s="222" t="s">
        <v>2</v>
      </c>
      <c r="C6" s="222"/>
      <c r="D6" s="222"/>
      <c r="E6" s="222"/>
      <c r="F6" s="222"/>
      <c r="G6" s="222"/>
      <c r="H6" s="222"/>
      <c r="I6" s="222"/>
      <c r="J6" s="222"/>
      <c r="K6" s="222"/>
      <c r="L6" s="222"/>
      <c r="M6" s="222"/>
      <c r="N6" s="222"/>
      <c r="O6" s="222"/>
      <c r="P6" s="222"/>
      <c r="Q6" s="222"/>
      <c r="R6" s="222"/>
      <c r="S6" s="222"/>
      <c r="T6" s="222"/>
      <c r="U6" s="222"/>
      <c r="V6" s="222"/>
      <c r="W6" s="222"/>
    </row>
    <row r="7" spans="1:23" ht="12.75" customHeight="1">
      <c r="B7" s="3"/>
      <c r="C7" s="3"/>
      <c r="D7" s="3"/>
      <c r="E7" s="3"/>
      <c r="F7" s="3"/>
      <c r="G7" s="3"/>
      <c r="H7" s="3"/>
      <c r="I7" s="3"/>
      <c r="J7" s="3"/>
      <c r="K7" s="3"/>
      <c r="L7" s="3"/>
      <c r="M7" s="3"/>
      <c r="N7" s="3"/>
      <c r="O7" s="3"/>
      <c r="P7" s="3"/>
      <c r="Q7" s="3"/>
      <c r="R7" s="3"/>
      <c r="S7" s="3"/>
      <c r="T7" s="3"/>
      <c r="U7" s="3"/>
      <c r="V7" s="3"/>
      <c r="W7" s="3"/>
    </row>
    <row r="8" spans="1:23" ht="16.5">
      <c r="B8" s="3" t="s">
        <v>3</v>
      </c>
      <c r="C8" s="3"/>
      <c r="D8" s="3"/>
      <c r="E8" s="3"/>
      <c r="F8" s="3"/>
      <c r="G8" s="3"/>
      <c r="H8" s="3"/>
      <c r="I8" s="3"/>
      <c r="J8" s="3"/>
      <c r="K8" s="3"/>
      <c r="L8" s="3"/>
      <c r="M8" s="3"/>
      <c r="N8" s="3"/>
      <c r="O8" s="3"/>
      <c r="P8" s="3"/>
      <c r="Q8" s="3"/>
      <c r="R8" s="3"/>
      <c r="S8" s="3"/>
      <c r="T8" s="3"/>
      <c r="U8" s="3"/>
      <c r="V8" s="3"/>
      <c r="W8" s="3"/>
    </row>
    <row r="9" spans="1:23" ht="16.5">
      <c r="B9" s="3"/>
      <c r="C9" s="3"/>
      <c r="D9" s="3"/>
      <c r="E9" s="3"/>
      <c r="F9" s="3"/>
      <c r="G9" s="3"/>
      <c r="H9" s="3"/>
      <c r="I9" s="3"/>
      <c r="J9" s="3"/>
      <c r="K9" s="3"/>
      <c r="L9" s="3"/>
      <c r="M9" s="3"/>
      <c r="N9" s="3"/>
      <c r="O9" s="3"/>
      <c r="P9" s="3"/>
      <c r="Q9" s="3"/>
      <c r="R9" s="3"/>
      <c r="S9" s="3"/>
      <c r="T9" s="3"/>
      <c r="U9" s="3"/>
      <c r="V9" s="3"/>
      <c r="W9" s="3"/>
    </row>
    <row r="10" spans="1:23" ht="16.5">
      <c r="B10" s="3"/>
      <c r="C10" s="3"/>
      <c r="D10" s="3"/>
      <c r="E10" s="3"/>
      <c r="F10" s="3"/>
      <c r="G10" s="3"/>
      <c r="H10" s="3"/>
      <c r="I10" s="3"/>
      <c r="J10" s="3"/>
      <c r="K10" s="3"/>
      <c r="L10" s="3"/>
      <c r="M10" s="3"/>
      <c r="N10" s="3"/>
      <c r="O10" s="3"/>
      <c r="P10" s="3"/>
      <c r="Q10" s="3"/>
      <c r="R10" s="3"/>
      <c r="S10" s="3"/>
      <c r="T10" s="3"/>
      <c r="U10" s="3"/>
      <c r="V10" s="3"/>
      <c r="W10" s="3"/>
    </row>
    <row r="11" spans="1:23" ht="21">
      <c r="B11" s="1" t="s">
        <v>4</v>
      </c>
      <c r="C11" s="3"/>
      <c r="D11" s="3"/>
      <c r="E11" s="3"/>
      <c r="F11" s="3"/>
      <c r="G11" s="3"/>
      <c r="H11" s="3"/>
      <c r="I11" s="3"/>
      <c r="J11" s="3"/>
      <c r="K11" s="3"/>
      <c r="L11" s="3"/>
      <c r="M11" s="3"/>
      <c r="N11" s="3"/>
      <c r="O11" s="3"/>
      <c r="P11" s="3"/>
      <c r="Q11" s="3"/>
      <c r="R11" s="3"/>
      <c r="S11" s="3"/>
      <c r="T11" s="3"/>
      <c r="U11" s="3"/>
      <c r="V11" s="3"/>
      <c r="W11" s="3"/>
    </row>
    <row r="12" spans="1:23" ht="16.5">
      <c r="B12" s="3" t="s">
        <v>5</v>
      </c>
      <c r="C12" s="3"/>
      <c r="D12" s="3"/>
      <c r="E12" s="3"/>
      <c r="F12" s="3"/>
      <c r="G12" s="3"/>
      <c r="H12" s="3"/>
      <c r="I12" s="3"/>
      <c r="J12" s="3"/>
      <c r="K12" s="3"/>
      <c r="L12" s="3"/>
      <c r="M12" s="3"/>
      <c r="N12" s="3"/>
      <c r="O12" s="3"/>
      <c r="P12" s="3"/>
      <c r="Q12" s="3"/>
      <c r="R12" s="3"/>
      <c r="S12" s="3"/>
      <c r="T12" s="3"/>
      <c r="U12" s="3"/>
      <c r="V12" s="3"/>
      <c r="W12" s="3"/>
    </row>
    <row r="13" spans="1:23" ht="16.5">
      <c r="B13" s="3" t="s">
        <v>6</v>
      </c>
      <c r="C13" s="3"/>
      <c r="D13" s="3"/>
      <c r="E13" s="3"/>
      <c r="F13" s="3"/>
      <c r="G13" s="3"/>
      <c r="H13" s="3"/>
      <c r="I13" s="3"/>
      <c r="J13" s="3"/>
      <c r="K13" s="3"/>
      <c r="L13" s="3"/>
      <c r="M13" s="3"/>
      <c r="N13" s="3"/>
      <c r="O13" s="3"/>
      <c r="P13" s="3"/>
      <c r="Q13" s="3"/>
      <c r="R13" s="3"/>
      <c r="S13" s="3"/>
      <c r="T13" s="3"/>
      <c r="U13" s="3"/>
      <c r="V13" s="3"/>
      <c r="W13" s="3"/>
    </row>
    <row r="14" spans="1:23" ht="16.5">
      <c r="B14" s="64" t="s">
        <v>7</v>
      </c>
      <c r="C14" s="3"/>
      <c r="D14" s="3"/>
      <c r="E14" s="3"/>
      <c r="F14" s="3"/>
      <c r="G14" s="3"/>
      <c r="H14" s="3"/>
      <c r="I14" s="3"/>
      <c r="J14" s="3"/>
      <c r="K14" s="3"/>
      <c r="L14" s="3"/>
      <c r="M14" s="3"/>
      <c r="N14" s="3"/>
      <c r="O14" s="3"/>
      <c r="P14" s="3"/>
      <c r="Q14" s="3"/>
      <c r="R14" s="3"/>
      <c r="S14" s="3"/>
      <c r="T14" s="3"/>
      <c r="U14" s="3"/>
      <c r="V14" s="3"/>
      <c r="W14" s="3"/>
    </row>
    <row r="15" spans="1:23" ht="16.5">
      <c r="B15" s="3" t="s">
        <v>8</v>
      </c>
      <c r="C15" s="3"/>
      <c r="D15" s="3"/>
      <c r="E15" s="3"/>
      <c r="F15" s="3"/>
      <c r="G15" s="3"/>
      <c r="H15" s="3"/>
      <c r="I15" s="3"/>
      <c r="J15" s="3"/>
      <c r="K15" s="3"/>
      <c r="L15" s="3"/>
      <c r="M15" s="3"/>
      <c r="N15" s="3"/>
      <c r="O15" s="3"/>
      <c r="P15" s="3"/>
      <c r="Q15" s="3"/>
      <c r="R15" s="3"/>
      <c r="S15" s="3"/>
      <c r="T15" s="3"/>
      <c r="U15" s="3"/>
      <c r="V15" s="3"/>
      <c r="W15" s="3"/>
    </row>
    <row r="16" spans="1:23" ht="16.5">
      <c r="B16" s="3"/>
      <c r="C16" s="3"/>
      <c r="D16" s="3"/>
      <c r="E16" s="3"/>
      <c r="F16" s="3"/>
      <c r="G16" s="3"/>
      <c r="H16" s="3"/>
      <c r="I16" s="3"/>
      <c r="J16" s="3"/>
      <c r="K16" s="3"/>
      <c r="L16" s="3"/>
      <c r="M16" s="3"/>
      <c r="N16" s="3"/>
      <c r="O16" s="3"/>
      <c r="P16" s="3"/>
      <c r="Q16" s="3"/>
      <c r="R16" s="3"/>
      <c r="S16" s="3"/>
      <c r="T16" s="3"/>
      <c r="U16" s="3"/>
      <c r="V16" s="3"/>
      <c r="W16" s="3"/>
    </row>
    <row r="17" spans="2:23" ht="17" thickBot="1">
      <c r="B17" s="3"/>
      <c r="C17" s="3"/>
      <c r="D17" s="3"/>
      <c r="E17" s="3"/>
      <c r="F17" s="3"/>
      <c r="G17" s="3"/>
      <c r="H17" s="3"/>
      <c r="I17" s="3"/>
      <c r="J17" s="3"/>
      <c r="K17" s="3"/>
      <c r="L17" s="3"/>
      <c r="M17" s="3"/>
      <c r="N17" s="3"/>
      <c r="O17" s="3"/>
      <c r="P17" s="3"/>
      <c r="Q17" s="3"/>
      <c r="R17" s="3"/>
      <c r="S17" s="3"/>
      <c r="T17" s="3"/>
      <c r="U17" s="3"/>
      <c r="V17" s="3"/>
      <c r="W17" s="3"/>
    </row>
    <row r="18" spans="2:23" ht="21">
      <c r="B18" s="1" t="s">
        <v>9</v>
      </c>
      <c r="C18" s="11"/>
      <c r="D18" s="11"/>
      <c r="E18" s="3"/>
      <c r="F18" s="3"/>
      <c r="G18" s="223" t="s">
        <v>10</v>
      </c>
      <c r="H18" s="224"/>
      <c r="I18" s="224"/>
      <c r="J18" s="224"/>
      <c r="K18" s="224"/>
      <c r="L18" s="224"/>
      <c r="M18" s="225"/>
      <c r="N18" s="3"/>
      <c r="O18" s="3"/>
      <c r="P18" s="3"/>
      <c r="Q18" s="3"/>
      <c r="R18" s="3"/>
      <c r="S18" s="3"/>
      <c r="T18" s="3"/>
      <c r="U18" s="3"/>
      <c r="V18" s="3"/>
      <c r="W18" s="3"/>
    </row>
    <row r="19" spans="2:23" ht="21.5" thickBot="1">
      <c r="B19" s="11"/>
      <c r="C19" s="11"/>
      <c r="D19" s="11"/>
      <c r="E19" s="3"/>
      <c r="F19" s="3"/>
      <c r="G19" s="3"/>
      <c r="H19" s="3"/>
      <c r="I19" s="3"/>
      <c r="J19" s="3"/>
      <c r="K19" s="3"/>
      <c r="L19" s="3"/>
      <c r="M19" s="3"/>
      <c r="N19" s="3"/>
      <c r="O19" s="3"/>
      <c r="P19" s="3"/>
      <c r="Q19" s="3"/>
      <c r="R19" s="3"/>
      <c r="S19" s="3"/>
      <c r="T19" s="3"/>
      <c r="U19" s="3"/>
      <c r="V19" s="3"/>
      <c r="W19" s="3"/>
    </row>
    <row r="20" spans="2:23" ht="21">
      <c r="B20" s="1" t="s">
        <v>11</v>
      </c>
      <c r="C20" s="11"/>
      <c r="D20" s="11"/>
      <c r="E20" s="3"/>
      <c r="F20" s="3"/>
      <c r="G20" s="223" t="s">
        <v>12</v>
      </c>
      <c r="H20" s="224"/>
      <c r="I20" s="224"/>
      <c r="J20" s="224"/>
      <c r="K20" s="224"/>
      <c r="L20" s="224"/>
      <c r="M20" s="225"/>
      <c r="N20" s="3"/>
      <c r="O20" s="3"/>
      <c r="P20" s="3"/>
      <c r="Q20" s="3"/>
      <c r="R20" s="3"/>
    </row>
    <row r="21" spans="2:23" ht="21.5" thickBot="1">
      <c r="B21" s="11"/>
      <c r="C21" s="11"/>
      <c r="D21" s="11"/>
      <c r="E21" s="3"/>
      <c r="F21" s="3"/>
      <c r="G21" s="3"/>
      <c r="H21" s="3"/>
      <c r="I21" s="3"/>
      <c r="J21" s="3"/>
      <c r="K21" s="3"/>
      <c r="L21" s="3"/>
      <c r="M21" s="3"/>
      <c r="N21" s="3"/>
      <c r="O21" s="3"/>
      <c r="P21" s="3"/>
      <c r="Q21" s="3"/>
      <c r="R21" s="3"/>
    </row>
    <row r="22" spans="2:23" ht="21">
      <c r="B22" s="1" t="s">
        <v>444</v>
      </c>
      <c r="C22" s="11"/>
      <c r="D22" s="11"/>
      <c r="E22" s="3"/>
      <c r="F22" s="3"/>
      <c r="G22" s="223" t="s">
        <v>445</v>
      </c>
      <c r="H22" s="224"/>
      <c r="I22" s="225"/>
      <c r="J22" s="3"/>
      <c r="N22" s="3"/>
      <c r="O22" s="3"/>
      <c r="P22" s="3"/>
      <c r="Q22" s="3"/>
      <c r="R22" s="3"/>
    </row>
    <row r="23" spans="2:23" ht="16.5">
      <c r="B23" s="3"/>
      <c r="C23" s="3"/>
      <c r="D23" s="3"/>
      <c r="E23" s="3"/>
      <c r="F23" s="3"/>
      <c r="G23" s="3"/>
      <c r="H23" s="3"/>
      <c r="I23" s="3"/>
      <c r="J23" s="3"/>
      <c r="K23" s="3"/>
      <c r="L23" s="3"/>
      <c r="M23" s="3"/>
      <c r="N23" s="3"/>
      <c r="O23" s="3"/>
      <c r="P23" s="3"/>
      <c r="Q23" s="3"/>
      <c r="R23" s="3"/>
      <c r="S23" s="3"/>
      <c r="T23" s="3"/>
      <c r="U23" s="3"/>
      <c r="V23" s="3"/>
      <c r="W23" s="3"/>
    </row>
    <row r="24" spans="2:23" ht="16.5">
      <c r="B24" s="3"/>
      <c r="C24" s="3"/>
      <c r="D24" s="3"/>
      <c r="E24" s="3"/>
      <c r="F24" s="3"/>
      <c r="G24" s="3"/>
      <c r="H24" s="3"/>
      <c r="I24" s="3"/>
      <c r="J24" s="3"/>
      <c r="K24" s="3"/>
      <c r="L24" s="3"/>
      <c r="M24" s="3"/>
      <c r="N24" s="3"/>
      <c r="O24" s="3"/>
      <c r="P24" s="3"/>
      <c r="Q24" s="3"/>
      <c r="R24" s="3"/>
      <c r="S24" s="215" t="s">
        <v>13</v>
      </c>
      <c r="T24" s="216"/>
      <c r="U24" s="216"/>
      <c r="V24" s="216"/>
      <c r="W24" s="217"/>
    </row>
    <row r="25" spans="2:23" ht="17" thickBot="1">
      <c r="B25" s="3"/>
      <c r="C25" s="3"/>
      <c r="D25" s="3"/>
      <c r="E25" s="3"/>
      <c r="F25" s="3"/>
      <c r="G25" s="3"/>
      <c r="H25" s="3"/>
      <c r="I25" s="3"/>
      <c r="J25" s="3"/>
      <c r="K25" s="3"/>
      <c r="L25" s="3"/>
      <c r="M25" s="3"/>
      <c r="N25" s="3"/>
      <c r="O25" s="3"/>
      <c r="P25" s="3"/>
      <c r="Q25" s="3"/>
      <c r="R25" s="3"/>
      <c r="S25" s="218"/>
      <c r="T25" s="219"/>
      <c r="U25" s="219"/>
      <c r="V25" s="219"/>
      <c r="W25" s="220"/>
    </row>
    <row r="26" spans="2:23" ht="16.5">
      <c r="B26" s="3"/>
      <c r="C26" s="3"/>
      <c r="D26" s="3"/>
      <c r="E26" s="3"/>
      <c r="F26" s="3"/>
      <c r="G26" s="3"/>
      <c r="H26" s="3"/>
      <c r="I26" s="3"/>
      <c r="J26" s="3"/>
      <c r="K26" s="3"/>
      <c r="L26" s="3"/>
      <c r="M26" s="3"/>
      <c r="N26" s="3"/>
      <c r="O26" s="3"/>
      <c r="P26" s="3"/>
      <c r="Q26" s="3"/>
      <c r="R26" s="3"/>
      <c r="S26" s="3"/>
      <c r="T26" s="3"/>
      <c r="U26" s="3"/>
      <c r="V26" s="3"/>
      <c r="W26" s="3"/>
    </row>
    <row r="27" spans="2:23" ht="16.5">
      <c r="B27" s="3"/>
      <c r="C27" s="3"/>
      <c r="D27" s="3"/>
      <c r="E27" s="3"/>
      <c r="F27" s="3"/>
      <c r="G27" s="3"/>
      <c r="H27" s="3"/>
      <c r="I27" s="3"/>
      <c r="J27" s="3"/>
      <c r="K27" s="3"/>
      <c r="L27" s="3"/>
      <c r="M27" s="3"/>
      <c r="N27" s="3"/>
      <c r="O27" s="3"/>
      <c r="P27" s="3"/>
      <c r="Q27" s="3"/>
      <c r="R27" s="3"/>
      <c r="S27" s="3"/>
      <c r="T27" s="3"/>
      <c r="U27" s="3"/>
      <c r="V27" s="3"/>
      <c r="W27" s="3"/>
    </row>
    <row r="28" spans="2:23" ht="16.5">
      <c r="B28" s="3"/>
      <c r="C28" s="3"/>
      <c r="D28" s="3"/>
      <c r="E28" s="3"/>
      <c r="F28" s="3"/>
      <c r="G28" s="3"/>
      <c r="H28" s="3"/>
      <c r="I28" s="3"/>
      <c r="J28" s="3"/>
      <c r="K28" s="3"/>
      <c r="L28" s="3"/>
      <c r="M28" s="3"/>
      <c r="N28" s="3"/>
      <c r="O28" s="3"/>
      <c r="P28" s="3"/>
      <c r="Q28" s="3"/>
      <c r="R28" s="3"/>
      <c r="S28" s="3"/>
      <c r="T28" s="3"/>
      <c r="U28" s="3"/>
      <c r="V28" s="3"/>
      <c r="W28" s="3"/>
    </row>
    <row r="29" spans="2:23" ht="16.5">
      <c r="B29" s="3"/>
      <c r="C29" s="3"/>
      <c r="D29" s="3"/>
      <c r="E29" s="3"/>
      <c r="F29" s="3"/>
      <c r="G29" s="3"/>
      <c r="H29" s="3"/>
      <c r="I29" s="3"/>
      <c r="J29" s="3"/>
      <c r="K29" s="3"/>
      <c r="L29" s="3"/>
      <c r="M29" s="3"/>
      <c r="N29" s="3"/>
      <c r="O29" s="3"/>
      <c r="P29" s="3"/>
      <c r="Q29" s="3"/>
      <c r="R29" s="3"/>
      <c r="S29" s="3"/>
      <c r="T29" s="3"/>
      <c r="U29" s="3"/>
      <c r="V29" s="3"/>
      <c r="W29" s="3"/>
    </row>
    <row r="30" spans="2:23" ht="16.5">
      <c r="B30" s="3"/>
      <c r="C30" s="3"/>
      <c r="D30" s="3"/>
      <c r="E30" s="3"/>
      <c r="F30" s="3"/>
      <c r="G30" s="3"/>
      <c r="H30" s="3"/>
      <c r="I30" s="3"/>
      <c r="J30" s="3"/>
      <c r="K30" s="3"/>
      <c r="L30" s="3"/>
      <c r="M30" s="3"/>
      <c r="N30" s="3"/>
      <c r="O30" s="3"/>
      <c r="P30" s="3"/>
      <c r="Q30" s="3"/>
      <c r="R30" s="3"/>
      <c r="S30" s="3"/>
      <c r="T30" s="3"/>
      <c r="U30" s="3"/>
      <c r="V30" s="3"/>
      <c r="W30" s="3"/>
    </row>
    <row r="31" spans="2:23" ht="16.5">
      <c r="B31" s="3"/>
      <c r="C31" s="3"/>
      <c r="D31" s="3"/>
      <c r="E31" s="3"/>
      <c r="F31" s="3"/>
      <c r="G31" s="3"/>
      <c r="H31" s="3"/>
      <c r="I31" s="3"/>
      <c r="J31" s="3"/>
      <c r="K31" s="3"/>
      <c r="L31" s="3"/>
      <c r="M31" s="3"/>
      <c r="N31" s="3"/>
      <c r="O31" s="3"/>
      <c r="P31" s="3"/>
      <c r="Q31" s="3"/>
      <c r="R31" s="3"/>
      <c r="S31" s="3"/>
      <c r="T31" s="3"/>
      <c r="U31" s="3"/>
      <c r="V31" s="3"/>
      <c r="W31" s="3"/>
    </row>
    <row r="32" spans="2:23" ht="16.5">
      <c r="B32" s="3"/>
      <c r="C32" s="3"/>
      <c r="D32" s="3"/>
      <c r="E32" s="3"/>
      <c r="F32" s="3"/>
      <c r="G32" s="3"/>
      <c r="H32" s="3"/>
      <c r="I32" s="3"/>
      <c r="J32" s="3"/>
      <c r="K32" s="3"/>
      <c r="L32" s="3"/>
      <c r="M32" s="3"/>
      <c r="N32" s="3"/>
      <c r="O32" s="3"/>
      <c r="P32" s="3"/>
      <c r="Q32" s="3"/>
      <c r="R32" s="3"/>
      <c r="S32" s="3"/>
      <c r="T32" s="3"/>
      <c r="U32" s="3"/>
      <c r="V32" s="3"/>
      <c r="W32" s="3"/>
    </row>
    <row r="33" spans="2:23" ht="16.5">
      <c r="B33" s="3"/>
      <c r="C33" s="3"/>
      <c r="D33" s="3"/>
      <c r="E33" s="3"/>
      <c r="F33" s="3"/>
      <c r="G33" s="3"/>
      <c r="H33" s="3"/>
      <c r="I33" s="3"/>
      <c r="J33" s="3"/>
      <c r="K33" s="3"/>
      <c r="L33" s="3"/>
      <c r="M33" s="3"/>
      <c r="N33" s="3"/>
      <c r="O33" s="3"/>
      <c r="P33" s="3"/>
      <c r="Q33" s="3"/>
      <c r="R33" s="3"/>
      <c r="S33" s="3"/>
      <c r="T33" s="3"/>
      <c r="U33" s="3"/>
      <c r="V33" s="3"/>
      <c r="W33" s="3"/>
    </row>
    <row r="34" spans="2:23" ht="16.5">
      <c r="B34" s="3"/>
      <c r="C34" s="3"/>
      <c r="D34" s="3"/>
      <c r="E34" s="3"/>
      <c r="F34" s="3"/>
      <c r="G34" s="3"/>
      <c r="H34" s="3"/>
      <c r="I34" s="3"/>
      <c r="J34" s="3"/>
      <c r="K34" s="3"/>
      <c r="L34" s="3"/>
      <c r="M34" s="3"/>
      <c r="N34" s="3"/>
      <c r="O34" s="3"/>
      <c r="P34" s="3"/>
      <c r="Q34" s="3"/>
      <c r="R34" s="3"/>
      <c r="S34" s="3"/>
      <c r="T34" s="3"/>
      <c r="U34" s="3"/>
      <c r="V34" s="3"/>
      <c r="W34" s="3"/>
    </row>
    <row r="35" spans="2:23" ht="16.5">
      <c r="B35" s="3"/>
      <c r="C35" s="3"/>
      <c r="D35" s="3"/>
      <c r="E35" s="3"/>
      <c r="F35" s="3"/>
      <c r="G35" s="3"/>
      <c r="H35" s="3"/>
      <c r="I35" s="3"/>
      <c r="J35" s="3"/>
      <c r="K35" s="3"/>
      <c r="L35" s="3"/>
      <c r="M35" s="3"/>
      <c r="N35" s="3"/>
      <c r="O35" s="3"/>
      <c r="P35" s="3"/>
      <c r="Q35" s="3"/>
      <c r="R35" s="3"/>
      <c r="S35" s="3"/>
      <c r="T35" s="3"/>
      <c r="U35" s="3"/>
      <c r="V35" s="3"/>
      <c r="W35" s="3"/>
    </row>
    <row r="36" spans="2:23" ht="16.5">
      <c r="B36" s="3"/>
      <c r="C36" s="3"/>
      <c r="D36" s="3"/>
      <c r="E36" s="3"/>
      <c r="F36" s="3"/>
      <c r="G36" s="3"/>
      <c r="H36" s="3"/>
      <c r="I36" s="3"/>
      <c r="J36" s="3"/>
      <c r="K36" s="3"/>
      <c r="L36" s="3"/>
      <c r="M36" s="3"/>
      <c r="N36" s="3"/>
      <c r="O36" s="3"/>
      <c r="P36" s="3"/>
      <c r="Q36" s="3"/>
      <c r="R36" s="3"/>
      <c r="S36" s="3"/>
      <c r="T36" s="3"/>
      <c r="U36" s="3"/>
      <c r="V36" s="3"/>
      <c r="W36" s="3"/>
    </row>
    <row r="37" spans="2:23" ht="16.5">
      <c r="B37" s="3"/>
      <c r="C37" s="3"/>
      <c r="D37" s="3"/>
      <c r="E37" s="3"/>
      <c r="F37" s="3"/>
      <c r="G37" s="3"/>
      <c r="H37" s="3"/>
      <c r="I37" s="3"/>
      <c r="J37" s="3"/>
      <c r="K37" s="3"/>
      <c r="L37" s="3"/>
      <c r="M37" s="3"/>
      <c r="N37" s="3"/>
      <c r="O37" s="3"/>
      <c r="P37" s="3"/>
      <c r="Q37" s="3"/>
      <c r="R37" s="3"/>
      <c r="S37" s="3"/>
      <c r="T37" s="3"/>
      <c r="U37" s="3"/>
      <c r="V37" s="3"/>
      <c r="W37" s="3"/>
    </row>
    <row r="38" spans="2:23" ht="16.5">
      <c r="B38" s="3"/>
      <c r="C38" s="3"/>
      <c r="D38" s="3"/>
      <c r="E38" s="3"/>
      <c r="F38" s="3"/>
      <c r="G38" s="3"/>
      <c r="H38" s="3"/>
      <c r="I38" s="3"/>
      <c r="J38" s="3"/>
      <c r="K38" s="3"/>
      <c r="L38" s="3"/>
      <c r="M38" s="3"/>
      <c r="N38" s="3"/>
      <c r="O38" s="3"/>
      <c r="P38" s="3"/>
      <c r="Q38" s="3"/>
      <c r="R38" s="3"/>
      <c r="S38" s="3"/>
      <c r="T38" s="3"/>
      <c r="U38" s="3"/>
      <c r="V38" s="3"/>
      <c r="W38" s="3"/>
    </row>
    <row r="39" spans="2:23" ht="16.5">
      <c r="B39" s="3"/>
      <c r="C39" s="3"/>
      <c r="D39" s="3"/>
      <c r="E39" s="3"/>
      <c r="F39" s="3"/>
      <c r="G39" s="3"/>
      <c r="H39" s="3"/>
      <c r="I39" s="3"/>
      <c r="J39" s="3"/>
      <c r="K39" s="3"/>
      <c r="L39" s="3"/>
      <c r="M39" s="3"/>
      <c r="N39" s="3"/>
      <c r="O39" s="3"/>
      <c r="P39" s="3"/>
      <c r="Q39" s="3"/>
      <c r="R39" s="3"/>
      <c r="S39" s="3"/>
      <c r="T39" s="3"/>
      <c r="U39" s="3"/>
      <c r="V39" s="3"/>
      <c r="W39" s="3"/>
    </row>
    <row r="40" spans="2:23" ht="16.5">
      <c r="B40" s="3"/>
      <c r="C40" s="3"/>
      <c r="D40" s="3"/>
      <c r="E40" s="3"/>
      <c r="F40" s="3"/>
      <c r="G40" s="3"/>
      <c r="H40" s="3"/>
      <c r="I40" s="3"/>
      <c r="J40" s="3"/>
      <c r="K40" s="3"/>
      <c r="L40" s="3"/>
      <c r="M40" s="3"/>
      <c r="N40" s="3"/>
      <c r="O40" s="3"/>
      <c r="P40" s="3"/>
      <c r="Q40" s="3"/>
      <c r="R40" s="3"/>
      <c r="S40" s="3"/>
      <c r="T40" s="3"/>
      <c r="U40" s="3"/>
      <c r="V40" s="3"/>
      <c r="W40" s="3"/>
    </row>
    <row r="41" spans="2:23" ht="16.5">
      <c r="B41" s="3"/>
      <c r="C41" s="3"/>
      <c r="D41" s="3"/>
      <c r="E41" s="3"/>
      <c r="F41" s="3"/>
      <c r="G41" s="3"/>
      <c r="H41" s="3"/>
      <c r="I41" s="3"/>
      <c r="J41" s="3"/>
      <c r="K41" s="3"/>
      <c r="L41" s="3"/>
      <c r="M41" s="3"/>
      <c r="N41" s="3"/>
      <c r="O41" s="3"/>
      <c r="P41" s="3"/>
      <c r="Q41" s="3"/>
      <c r="R41" s="3"/>
      <c r="S41" s="3"/>
      <c r="T41" s="3"/>
      <c r="U41" s="3"/>
      <c r="V41" s="3"/>
      <c r="W41" s="3"/>
    </row>
    <row r="42" spans="2:23" ht="16.5">
      <c r="B42" s="3"/>
      <c r="C42" s="3"/>
      <c r="D42" s="3"/>
      <c r="E42" s="3"/>
      <c r="F42" s="3"/>
      <c r="G42" s="3"/>
      <c r="H42" s="3"/>
      <c r="I42" s="3"/>
      <c r="J42" s="3"/>
      <c r="K42" s="3"/>
      <c r="L42" s="3"/>
      <c r="M42" s="3"/>
      <c r="N42" s="3"/>
      <c r="O42" s="3"/>
      <c r="P42" s="3"/>
      <c r="Q42" s="3"/>
      <c r="R42" s="3"/>
      <c r="S42" s="3"/>
      <c r="T42" s="3"/>
      <c r="U42" s="3"/>
      <c r="V42" s="3"/>
      <c r="W42" s="3"/>
    </row>
    <row r="43" spans="2:23" ht="16.5">
      <c r="B43" s="3"/>
      <c r="C43" s="3"/>
      <c r="D43" s="3"/>
      <c r="E43" s="3"/>
      <c r="F43" s="3"/>
      <c r="G43" s="3"/>
      <c r="H43" s="3"/>
      <c r="I43" s="3"/>
      <c r="J43" s="3"/>
      <c r="K43" s="3"/>
      <c r="L43" s="3"/>
      <c r="M43" s="3"/>
      <c r="N43" s="3"/>
      <c r="O43" s="3"/>
      <c r="P43" s="3"/>
      <c r="Q43" s="3"/>
      <c r="R43" s="3"/>
      <c r="S43" s="3"/>
      <c r="T43" s="3"/>
      <c r="U43" s="3"/>
      <c r="V43" s="3"/>
      <c r="W43" s="3"/>
    </row>
    <row r="44" spans="2:23" ht="16.5">
      <c r="B44" s="3"/>
      <c r="C44" s="3"/>
      <c r="D44" s="3"/>
      <c r="E44" s="3"/>
      <c r="F44" s="3"/>
      <c r="G44" s="3"/>
      <c r="H44" s="3"/>
      <c r="I44" s="3"/>
      <c r="J44" s="3"/>
      <c r="K44" s="3"/>
      <c r="L44" s="3"/>
      <c r="M44" s="3"/>
      <c r="N44" s="3"/>
      <c r="O44" s="3"/>
      <c r="P44" s="3"/>
      <c r="Q44" s="3"/>
      <c r="R44" s="3"/>
      <c r="S44" s="3"/>
      <c r="T44" s="3"/>
      <c r="U44" s="3"/>
      <c r="V44" s="3"/>
      <c r="W44" s="3"/>
    </row>
    <row r="45" spans="2:23" ht="16.5">
      <c r="B45" s="3"/>
      <c r="C45" s="3"/>
      <c r="D45" s="3"/>
      <c r="E45" s="3"/>
      <c r="F45" s="3"/>
      <c r="G45" s="3"/>
      <c r="H45" s="3"/>
      <c r="I45" s="3"/>
      <c r="J45" s="3"/>
      <c r="K45" s="3"/>
      <c r="L45" s="3"/>
      <c r="M45" s="3"/>
      <c r="N45" s="3"/>
      <c r="O45" s="3"/>
      <c r="P45" s="3"/>
      <c r="Q45" s="3"/>
      <c r="R45" s="3"/>
      <c r="S45" s="3"/>
      <c r="T45" s="3"/>
      <c r="U45" s="3"/>
      <c r="V45" s="3"/>
      <c r="W45" s="3"/>
    </row>
    <row r="46" spans="2:23" ht="16.5">
      <c r="B46" s="3"/>
      <c r="C46" s="3"/>
      <c r="D46" s="3"/>
      <c r="E46" s="3"/>
      <c r="F46" s="3"/>
      <c r="G46" s="3"/>
      <c r="H46" s="3"/>
      <c r="I46" s="3"/>
      <c r="J46" s="3"/>
      <c r="K46" s="3"/>
      <c r="L46" s="3"/>
      <c r="M46" s="3"/>
      <c r="N46" s="3"/>
      <c r="O46" s="3"/>
      <c r="P46" s="3"/>
      <c r="Q46" s="3"/>
      <c r="R46" s="3"/>
      <c r="S46" s="3"/>
      <c r="T46" s="3"/>
      <c r="U46" s="3"/>
      <c r="V46" s="3"/>
      <c r="W46" s="3"/>
    </row>
    <row r="47" spans="2:23" ht="16.5">
      <c r="B47" s="3"/>
      <c r="C47" s="3"/>
      <c r="D47" s="3"/>
      <c r="E47" s="3"/>
      <c r="F47" s="3"/>
      <c r="G47" s="3"/>
      <c r="H47" s="3"/>
      <c r="I47" s="3"/>
      <c r="J47" s="3"/>
      <c r="K47" s="3"/>
      <c r="L47" s="3"/>
      <c r="M47" s="3"/>
      <c r="N47" s="3"/>
      <c r="O47" s="3"/>
      <c r="P47" s="3"/>
      <c r="Q47" s="3"/>
      <c r="R47" s="3"/>
      <c r="S47" s="3"/>
      <c r="T47" s="3"/>
      <c r="U47" s="3"/>
      <c r="V47" s="3"/>
      <c r="W47" s="3"/>
    </row>
    <row r="48" spans="2:23" ht="16.5">
      <c r="B48" s="3"/>
      <c r="C48" s="3"/>
      <c r="D48" s="3"/>
      <c r="E48" s="3"/>
      <c r="F48" s="3"/>
      <c r="G48" s="3"/>
      <c r="H48" s="3"/>
      <c r="I48" s="3"/>
      <c r="J48" s="3"/>
      <c r="K48" s="3"/>
      <c r="L48" s="3"/>
      <c r="M48" s="3"/>
      <c r="N48" s="3"/>
      <c r="O48" s="3"/>
      <c r="P48" s="3"/>
      <c r="Q48" s="3"/>
      <c r="R48" s="3"/>
      <c r="S48" s="3"/>
      <c r="T48" s="3"/>
      <c r="U48" s="3"/>
      <c r="V48" s="3"/>
      <c r="W48" s="3"/>
    </row>
    <row r="49" spans="2:23" ht="16.5">
      <c r="B49" s="3"/>
      <c r="C49" s="3"/>
      <c r="D49" s="3"/>
      <c r="E49" s="3"/>
      <c r="F49" s="3"/>
      <c r="G49" s="3"/>
      <c r="H49" s="3"/>
      <c r="I49" s="3"/>
      <c r="J49" s="3"/>
      <c r="K49" s="3"/>
      <c r="L49" s="3"/>
      <c r="M49" s="3"/>
      <c r="N49" s="3"/>
      <c r="O49" s="3"/>
      <c r="P49" s="3"/>
      <c r="Q49" s="3"/>
      <c r="R49" s="3"/>
      <c r="S49" s="3"/>
      <c r="T49" s="3"/>
      <c r="U49" s="3"/>
      <c r="V49" s="3"/>
      <c r="W49" s="3"/>
    </row>
    <row r="50" spans="2:23" ht="16.5">
      <c r="B50" s="3"/>
      <c r="C50" s="3"/>
      <c r="D50" s="3"/>
      <c r="E50" s="3"/>
      <c r="F50" s="3"/>
      <c r="G50" s="3"/>
      <c r="H50" s="3"/>
      <c r="I50" s="3"/>
      <c r="J50" s="3"/>
      <c r="K50" s="3"/>
      <c r="L50" s="3"/>
      <c r="M50" s="3"/>
      <c r="N50" s="3"/>
      <c r="O50" s="3"/>
      <c r="P50" s="3"/>
      <c r="Q50" s="3"/>
      <c r="R50" s="3"/>
      <c r="S50" s="3"/>
      <c r="T50" s="3"/>
      <c r="U50" s="3"/>
      <c r="V50" s="3"/>
      <c r="W50" s="3"/>
    </row>
    <row r="51" spans="2:23" ht="16.5">
      <c r="B51" s="3"/>
      <c r="C51" s="3"/>
      <c r="D51" s="3"/>
      <c r="E51" s="3"/>
      <c r="F51" s="3"/>
      <c r="G51" s="3"/>
      <c r="H51" s="3"/>
      <c r="I51" s="3"/>
      <c r="J51" s="3"/>
      <c r="K51" s="3"/>
      <c r="L51" s="3"/>
      <c r="M51" s="3"/>
      <c r="N51" s="3"/>
      <c r="O51" s="3"/>
      <c r="P51" s="3"/>
      <c r="Q51" s="3"/>
      <c r="R51" s="3"/>
      <c r="S51" s="3"/>
      <c r="T51" s="3"/>
      <c r="U51" s="3"/>
      <c r="V51" s="3"/>
      <c r="W51" s="3"/>
    </row>
    <row r="52" spans="2:23" ht="16.5">
      <c r="B52" s="3"/>
      <c r="C52" s="3"/>
      <c r="D52" s="3"/>
      <c r="E52" s="3"/>
      <c r="F52" s="3"/>
      <c r="G52" s="3"/>
      <c r="H52" s="3"/>
      <c r="I52" s="3"/>
      <c r="J52" s="3"/>
      <c r="K52" s="3"/>
      <c r="L52" s="3"/>
      <c r="M52" s="3"/>
      <c r="N52" s="3"/>
      <c r="O52" s="3"/>
      <c r="P52" s="3"/>
      <c r="Q52" s="3"/>
      <c r="R52" s="3"/>
      <c r="S52" s="3"/>
      <c r="T52" s="3"/>
      <c r="U52" s="3"/>
      <c r="V52" s="3"/>
      <c r="W52" s="3"/>
    </row>
    <row r="53" spans="2:23" ht="16.5">
      <c r="B53" s="3"/>
      <c r="C53" s="3"/>
      <c r="D53" s="3"/>
      <c r="E53" s="3"/>
      <c r="F53" s="3"/>
      <c r="G53" s="3"/>
      <c r="H53" s="3"/>
      <c r="I53" s="3"/>
      <c r="J53" s="3"/>
      <c r="K53" s="3"/>
      <c r="L53" s="3"/>
      <c r="M53" s="3"/>
      <c r="N53" s="3"/>
      <c r="O53" s="3"/>
      <c r="P53" s="3"/>
      <c r="Q53" s="3"/>
      <c r="R53" s="3"/>
      <c r="S53" s="3"/>
      <c r="T53" s="3"/>
      <c r="U53" s="3"/>
      <c r="V53" s="3"/>
      <c r="W53" s="3"/>
    </row>
    <row r="54" spans="2:23" ht="16.5">
      <c r="B54" s="3"/>
      <c r="C54" s="3"/>
      <c r="D54" s="3"/>
      <c r="E54" s="3"/>
      <c r="F54" s="3"/>
      <c r="G54" s="3"/>
      <c r="H54" s="3"/>
      <c r="I54" s="3"/>
      <c r="J54" s="3"/>
      <c r="K54" s="3"/>
      <c r="L54" s="3"/>
      <c r="M54" s="3"/>
      <c r="N54" s="3"/>
      <c r="O54" s="3"/>
      <c r="P54" s="3"/>
      <c r="Q54" s="3"/>
      <c r="R54" s="3"/>
      <c r="S54" s="3"/>
      <c r="T54" s="3"/>
      <c r="U54" s="3"/>
      <c r="V54" s="3"/>
      <c r="W54" s="3"/>
    </row>
    <row r="55" spans="2:23" ht="16.5">
      <c r="B55" s="3"/>
      <c r="C55" s="3"/>
      <c r="D55" s="3"/>
      <c r="E55" s="3"/>
      <c r="F55" s="3"/>
      <c r="G55" s="3"/>
      <c r="H55" s="3"/>
      <c r="I55" s="3"/>
      <c r="J55" s="3"/>
      <c r="K55" s="3"/>
      <c r="L55" s="3"/>
      <c r="M55" s="3"/>
      <c r="N55" s="3"/>
      <c r="O55" s="3"/>
      <c r="P55" s="3"/>
      <c r="Q55" s="3"/>
      <c r="R55" s="3"/>
      <c r="S55" s="3"/>
      <c r="T55" s="3"/>
      <c r="U55" s="3"/>
      <c r="V55" s="3"/>
      <c r="W55" s="3"/>
    </row>
    <row r="56" spans="2:23" ht="16.5">
      <c r="B56" s="3"/>
      <c r="C56" s="3"/>
      <c r="D56" s="3"/>
      <c r="E56" s="3"/>
      <c r="F56" s="3"/>
      <c r="G56" s="3"/>
      <c r="H56" s="3"/>
      <c r="I56" s="3"/>
      <c r="J56" s="3"/>
      <c r="K56" s="3"/>
      <c r="L56" s="3"/>
      <c r="M56" s="3"/>
      <c r="N56" s="3"/>
      <c r="O56" s="3"/>
      <c r="P56" s="3"/>
      <c r="Q56" s="3"/>
      <c r="R56" s="3"/>
      <c r="S56" s="3"/>
      <c r="T56" s="3"/>
      <c r="U56" s="3"/>
      <c r="V56" s="3"/>
      <c r="W56" s="3"/>
    </row>
    <row r="57" spans="2:23" ht="16.5">
      <c r="B57" s="3"/>
      <c r="C57" s="3"/>
      <c r="D57" s="3"/>
      <c r="E57" s="3"/>
      <c r="F57" s="3"/>
      <c r="G57" s="3"/>
      <c r="H57" s="3"/>
      <c r="I57" s="3"/>
      <c r="J57" s="3"/>
      <c r="K57" s="3"/>
      <c r="L57" s="3"/>
      <c r="M57" s="3"/>
      <c r="N57" s="3"/>
      <c r="O57" s="3"/>
      <c r="P57" s="3"/>
      <c r="Q57" s="3"/>
      <c r="R57" s="3"/>
      <c r="S57" s="3"/>
      <c r="T57" s="3"/>
      <c r="U57" s="3"/>
      <c r="V57" s="3"/>
      <c r="W57" s="3"/>
    </row>
    <row r="58" spans="2:23" ht="16.5">
      <c r="B58" s="3"/>
      <c r="C58" s="3"/>
      <c r="D58" s="3"/>
      <c r="E58" s="3"/>
      <c r="F58" s="3"/>
      <c r="G58" s="3"/>
      <c r="H58" s="3"/>
      <c r="I58" s="3"/>
      <c r="J58" s="3"/>
      <c r="K58" s="3"/>
      <c r="L58" s="3"/>
      <c r="M58" s="3"/>
      <c r="N58" s="3"/>
      <c r="O58" s="3"/>
      <c r="P58" s="3"/>
      <c r="Q58" s="3"/>
      <c r="R58" s="3"/>
      <c r="S58" s="3"/>
      <c r="T58" s="3"/>
      <c r="U58" s="3"/>
      <c r="V58" s="3"/>
      <c r="W58" s="3"/>
    </row>
    <row r="59" spans="2:23" ht="16.5">
      <c r="B59" s="3"/>
      <c r="C59" s="3"/>
      <c r="D59" s="3"/>
      <c r="E59" s="3"/>
      <c r="F59" s="3"/>
      <c r="G59" s="3"/>
      <c r="H59" s="3"/>
      <c r="I59" s="3"/>
      <c r="J59" s="3"/>
      <c r="K59" s="3"/>
      <c r="L59" s="3"/>
      <c r="M59" s="3"/>
      <c r="N59" s="3"/>
      <c r="O59" s="3"/>
      <c r="P59" s="3"/>
      <c r="Q59" s="3"/>
      <c r="R59" s="3"/>
      <c r="S59" s="3"/>
      <c r="T59" s="3"/>
      <c r="U59" s="3"/>
      <c r="V59" s="3"/>
      <c r="W59" s="3"/>
    </row>
    <row r="60" spans="2:23" ht="16.5">
      <c r="B60" s="3"/>
      <c r="C60" s="3"/>
      <c r="D60" s="3"/>
      <c r="E60" s="3"/>
      <c r="F60" s="3"/>
      <c r="G60" s="3"/>
      <c r="H60" s="3"/>
      <c r="I60" s="3"/>
      <c r="J60" s="3"/>
      <c r="K60" s="3"/>
      <c r="L60" s="3"/>
      <c r="M60" s="3"/>
      <c r="N60" s="3"/>
      <c r="O60" s="3"/>
      <c r="P60" s="3"/>
      <c r="Q60" s="3"/>
      <c r="R60" s="3"/>
      <c r="S60" s="3"/>
      <c r="T60" s="3"/>
      <c r="U60" s="3"/>
      <c r="V60" s="3"/>
      <c r="W60" s="3"/>
    </row>
    <row r="61" spans="2:23" ht="16.5">
      <c r="B61" s="3"/>
      <c r="C61" s="3"/>
      <c r="D61" s="3"/>
      <c r="E61" s="3"/>
      <c r="F61" s="3"/>
      <c r="G61" s="3"/>
      <c r="H61" s="3"/>
      <c r="I61" s="3"/>
      <c r="J61" s="3"/>
      <c r="K61" s="3"/>
      <c r="L61" s="3"/>
      <c r="M61" s="3"/>
      <c r="N61" s="3"/>
      <c r="O61" s="3"/>
      <c r="P61" s="3"/>
      <c r="Q61" s="3"/>
      <c r="R61" s="3"/>
      <c r="S61" s="3"/>
      <c r="T61" s="3"/>
      <c r="U61" s="3"/>
      <c r="V61" s="3"/>
      <c r="W61" s="3"/>
    </row>
    <row r="62" spans="2:23" ht="16.5">
      <c r="B62" s="3"/>
      <c r="C62" s="3"/>
      <c r="D62" s="3"/>
      <c r="E62" s="3"/>
      <c r="F62" s="3"/>
      <c r="G62" s="3"/>
      <c r="H62" s="3"/>
      <c r="I62" s="3"/>
      <c r="J62" s="3"/>
      <c r="K62" s="3"/>
      <c r="L62" s="3"/>
      <c r="M62" s="3"/>
      <c r="N62" s="3"/>
      <c r="O62" s="3"/>
      <c r="P62" s="3"/>
      <c r="Q62" s="3"/>
      <c r="R62" s="3"/>
      <c r="S62" s="3"/>
      <c r="T62" s="3"/>
      <c r="U62" s="3"/>
      <c r="V62" s="3"/>
      <c r="W62" s="3"/>
    </row>
    <row r="63" spans="2:23" ht="16.5">
      <c r="B63" s="3"/>
      <c r="C63" s="3"/>
      <c r="D63" s="3"/>
      <c r="E63" s="3"/>
      <c r="F63" s="3"/>
      <c r="G63" s="3"/>
      <c r="H63" s="3"/>
      <c r="I63" s="3"/>
      <c r="J63" s="3"/>
      <c r="K63" s="3"/>
      <c r="L63" s="3"/>
      <c r="M63" s="3"/>
      <c r="N63" s="3"/>
      <c r="O63" s="3"/>
      <c r="P63" s="3"/>
      <c r="Q63" s="3"/>
      <c r="R63" s="3"/>
      <c r="S63" s="3"/>
      <c r="T63" s="3"/>
      <c r="U63" s="3"/>
      <c r="V63" s="3"/>
      <c r="W63" s="3"/>
    </row>
    <row r="64" spans="2:23" ht="16.5">
      <c r="B64" s="3"/>
      <c r="C64" s="3"/>
      <c r="D64" s="3"/>
      <c r="E64" s="3"/>
      <c r="F64" s="3"/>
      <c r="G64" s="3"/>
      <c r="H64" s="3"/>
      <c r="I64" s="3"/>
      <c r="J64" s="3"/>
      <c r="K64" s="3"/>
      <c r="L64" s="3"/>
      <c r="M64" s="3"/>
      <c r="N64" s="3"/>
      <c r="O64" s="3"/>
      <c r="P64" s="3"/>
      <c r="Q64" s="3"/>
      <c r="R64" s="3"/>
      <c r="S64" s="3"/>
      <c r="T64" s="3"/>
      <c r="U64" s="3"/>
      <c r="V64" s="3"/>
      <c r="W64" s="3"/>
    </row>
    <row r="65" spans="2:23" ht="16.5">
      <c r="B65" s="3"/>
      <c r="C65" s="3"/>
      <c r="D65" s="3"/>
      <c r="E65" s="3"/>
      <c r="F65" s="3"/>
      <c r="G65" s="3"/>
      <c r="H65" s="3"/>
      <c r="I65" s="3"/>
      <c r="J65" s="3"/>
      <c r="K65" s="3"/>
      <c r="L65" s="3"/>
      <c r="M65" s="3"/>
      <c r="N65" s="3"/>
      <c r="O65" s="3"/>
      <c r="P65" s="3"/>
      <c r="Q65" s="3"/>
      <c r="R65" s="3"/>
      <c r="S65" s="3"/>
      <c r="T65" s="3"/>
      <c r="U65" s="3"/>
      <c r="V65" s="3"/>
      <c r="W65" s="3"/>
    </row>
    <row r="66" spans="2:23" ht="16.5">
      <c r="B66" s="3"/>
      <c r="C66" s="3"/>
      <c r="D66" s="3"/>
      <c r="E66" s="3"/>
      <c r="F66" s="3"/>
      <c r="G66" s="3"/>
      <c r="H66" s="3"/>
      <c r="I66" s="3"/>
      <c r="J66" s="3"/>
      <c r="K66" s="3"/>
      <c r="L66" s="3"/>
      <c r="M66" s="3"/>
      <c r="N66" s="3"/>
      <c r="O66" s="3"/>
      <c r="P66" s="3"/>
      <c r="Q66" s="3"/>
      <c r="R66" s="3"/>
      <c r="S66" s="3"/>
      <c r="T66" s="3"/>
      <c r="U66" s="3"/>
      <c r="V66" s="3"/>
      <c r="W66" s="3"/>
    </row>
    <row r="67" spans="2:23" ht="16.5">
      <c r="B67" s="3"/>
      <c r="C67" s="3"/>
      <c r="D67" s="3"/>
      <c r="E67" s="3"/>
      <c r="F67" s="3"/>
      <c r="G67" s="3"/>
      <c r="H67" s="3"/>
      <c r="I67" s="3"/>
      <c r="J67" s="3"/>
      <c r="K67" s="3"/>
      <c r="L67" s="3"/>
      <c r="M67" s="3"/>
      <c r="N67" s="3"/>
      <c r="O67" s="3"/>
      <c r="P67" s="3"/>
      <c r="Q67" s="3"/>
      <c r="R67" s="3"/>
      <c r="S67" s="3"/>
      <c r="T67" s="3"/>
      <c r="U67" s="3"/>
      <c r="V67" s="3"/>
      <c r="W67" s="3"/>
    </row>
    <row r="68" spans="2:23" ht="16.5">
      <c r="B68" s="3"/>
      <c r="C68" s="3"/>
      <c r="D68" s="3"/>
      <c r="E68" s="3"/>
      <c r="F68" s="3"/>
      <c r="G68" s="3"/>
      <c r="H68" s="3"/>
      <c r="I68" s="3"/>
      <c r="J68" s="3"/>
      <c r="K68" s="3"/>
      <c r="L68" s="3"/>
      <c r="M68" s="3"/>
      <c r="N68" s="3"/>
      <c r="O68" s="3"/>
      <c r="P68" s="3"/>
      <c r="Q68" s="3"/>
      <c r="R68" s="3"/>
      <c r="S68" s="3"/>
      <c r="T68" s="3"/>
      <c r="U68" s="3"/>
      <c r="V68" s="3"/>
      <c r="W68" s="3"/>
    </row>
    <row r="69" spans="2:23" ht="16.5">
      <c r="B69" s="3"/>
      <c r="C69" s="3"/>
      <c r="D69" s="3"/>
      <c r="E69" s="3"/>
      <c r="F69" s="3"/>
      <c r="G69" s="3"/>
      <c r="H69" s="3"/>
      <c r="I69" s="3"/>
      <c r="J69" s="3"/>
      <c r="K69" s="3"/>
      <c r="L69" s="3"/>
      <c r="M69" s="3"/>
      <c r="N69" s="3"/>
      <c r="O69" s="3"/>
      <c r="P69" s="3"/>
      <c r="Q69" s="3"/>
      <c r="R69" s="3"/>
      <c r="S69" s="3"/>
      <c r="T69" s="3"/>
      <c r="U69" s="3"/>
      <c r="V69" s="3"/>
      <c r="W69" s="3"/>
    </row>
    <row r="70" spans="2:23" ht="16.5">
      <c r="B70" s="3"/>
      <c r="C70" s="3"/>
      <c r="D70" s="3"/>
      <c r="E70" s="3"/>
      <c r="F70" s="3"/>
      <c r="G70" s="3"/>
      <c r="H70" s="3"/>
      <c r="I70" s="3"/>
      <c r="J70" s="3"/>
      <c r="K70" s="3"/>
      <c r="L70" s="3"/>
      <c r="M70" s="3"/>
      <c r="N70" s="3"/>
      <c r="O70" s="3"/>
      <c r="P70" s="3"/>
      <c r="Q70" s="3"/>
      <c r="R70" s="3"/>
      <c r="S70" s="3"/>
      <c r="T70" s="3"/>
      <c r="U70" s="3"/>
      <c r="V70" s="3"/>
      <c r="W70" s="3"/>
    </row>
    <row r="71" spans="2:23" ht="16.5">
      <c r="B71" s="3"/>
      <c r="C71" s="3"/>
      <c r="D71" s="3"/>
      <c r="E71" s="3"/>
      <c r="F71" s="3"/>
      <c r="G71" s="3"/>
      <c r="H71" s="3"/>
      <c r="I71" s="3"/>
      <c r="J71" s="3"/>
      <c r="K71" s="3"/>
      <c r="L71" s="3"/>
      <c r="M71" s="3"/>
      <c r="N71" s="3"/>
      <c r="O71" s="3"/>
      <c r="P71" s="3"/>
      <c r="Q71" s="3"/>
      <c r="R71" s="3"/>
      <c r="S71" s="3"/>
      <c r="T71" s="3"/>
      <c r="U71" s="3"/>
      <c r="V71" s="3"/>
      <c r="W71" s="3"/>
    </row>
    <row r="72" spans="2:23" ht="16.5">
      <c r="B72" s="3"/>
      <c r="C72" s="3"/>
      <c r="D72" s="3"/>
      <c r="E72" s="3"/>
      <c r="F72" s="3"/>
      <c r="G72" s="3"/>
      <c r="H72" s="3"/>
      <c r="I72" s="3"/>
      <c r="J72" s="3"/>
      <c r="K72" s="3"/>
      <c r="L72" s="3"/>
      <c r="M72" s="3"/>
      <c r="N72" s="3"/>
      <c r="O72" s="3"/>
      <c r="P72" s="3"/>
      <c r="Q72" s="3"/>
      <c r="R72" s="3"/>
      <c r="S72" s="3"/>
      <c r="T72" s="3"/>
      <c r="U72" s="3"/>
      <c r="V72" s="3"/>
      <c r="W72" s="3"/>
    </row>
    <row r="73" spans="2:23" ht="16.5">
      <c r="B73" s="3"/>
      <c r="C73" s="3"/>
      <c r="D73" s="3"/>
      <c r="E73" s="3"/>
      <c r="F73" s="3"/>
      <c r="G73" s="3"/>
      <c r="H73" s="3"/>
      <c r="I73" s="3"/>
      <c r="J73" s="3"/>
      <c r="K73" s="3"/>
      <c r="L73" s="3"/>
      <c r="M73" s="3"/>
      <c r="N73" s="3"/>
      <c r="O73" s="3"/>
      <c r="P73" s="3"/>
      <c r="Q73" s="3"/>
      <c r="R73" s="3"/>
      <c r="S73" s="3"/>
      <c r="T73" s="3"/>
      <c r="U73" s="3"/>
      <c r="V73" s="3"/>
      <c r="W73" s="3"/>
    </row>
    <row r="74" spans="2:23" ht="16.5">
      <c r="B74" s="3"/>
      <c r="C74" s="3"/>
      <c r="D74" s="3"/>
      <c r="E74" s="3"/>
      <c r="F74" s="3"/>
      <c r="G74" s="3"/>
      <c r="H74" s="3"/>
      <c r="I74" s="3"/>
      <c r="J74" s="3"/>
      <c r="K74" s="3"/>
      <c r="L74" s="3"/>
      <c r="M74" s="3"/>
      <c r="N74" s="3"/>
      <c r="O74" s="3"/>
      <c r="P74" s="3"/>
      <c r="Q74" s="3"/>
      <c r="R74" s="3"/>
      <c r="S74" s="3"/>
      <c r="T74" s="3"/>
      <c r="U74" s="3"/>
      <c r="V74" s="3"/>
      <c r="W74" s="3"/>
    </row>
    <row r="75" spans="2:23" ht="16.5">
      <c r="B75" s="3"/>
      <c r="C75" s="3"/>
      <c r="D75" s="3"/>
      <c r="E75" s="3"/>
      <c r="F75" s="3"/>
      <c r="G75" s="3"/>
      <c r="H75" s="3"/>
      <c r="I75" s="3"/>
      <c r="J75" s="3"/>
      <c r="K75" s="3"/>
      <c r="L75" s="3"/>
      <c r="M75" s="3"/>
      <c r="N75" s="3"/>
      <c r="O75" s="3"/>
      <c r="P75" s="3"/>
      <c r="Q75" s="3"/>
      <c r="R75" s="3"/>
      <c r="S75" s="3"/>
      <c r="T75" s="3"/>
      <c r="U75" s="3"/>
      <c r="V75" s="3"/>
      <c r="W75" s="3"/>
    </row>
    <row r="76" spans="2:23" ht="16.5">
      <c r="B76" s="3"/>
      <c r="C76" s="3"/>
      <c r="D76" s="3"/>
      <c r="E76" s="3"/>
      <c r="F76" s="3"/>
      <c r="G76" s="3"/>
      <c r="H76" s="3"/>
      <c r="I76" s="3"/>
      <c r="J76" s="3"/>
      <c r="K76" s="3"/>
      <c r="L76" s="3"/>
      <c r="M76" s="3"/>
      <c r="N76" s="3"/>
      <c r="O76" s="3"/>
      <c r="P76" s="3"/>
      <c r="Q76" s="3"/>
      <c r="R76" s="3"/>
      <c r="S76" s="3"/>
      <c r="T76" s="3"/>
      <c r="U76" s="3"/>
      <c r="V76" s="3"/>
      <c r="W76" s="3"/>
    </row>
    <row r="77" spans="2:23" ht="16.5">
      <c r="B77" s="3"/>
      <c r="C77" s="3"/>
      <c r="D77" s="3"/>
      <c r="E77" s="3"/>
      <c r="F77" s="3"/>
      <c r="G77" s="3"/>
      <c r="H77" s="3"/>
      <c r="I77" s="3"/>
      <c r="J77" s="3"/>
      <c r="K77" s="3"/>
      <c r="L77" s="3"/>
      <c r="M77" s="3"/>
      <c r="N77" s="3"/>
      <c r="O77" s="3"/>
      <c r="P77" s="3"/>
      <c r="Q77" s="3"/>
      <c r="R77" s="3"/>
      <c r="S77" s="3"/>
      <c r="T77" s="3"/>
      <c r="U77" s="3"/>
      <c r="V77" s="3"/>
      <c r="W77" s="3"/>
    </row>
    <row r="78" spans="2:23" ht="16.5">
      <c r="B78" s="3"/>
      <c r="C78" s="3"/>
      <c r="D78" s="3"/>
      <c r="E78" s="3"/>
      <c r="F78" s="3"/>
      <c r="G78" s="3"/>
      <c r="H78" s="3"/>
      <c r="I78" s="3"/>
      <c r="J78" s="3"/>
      <c r="K78" s="3"/>
      <c r="L78" s="3"/>
      <c r="M78" s="3"/>
      <c r="N78" s="3"/>
      <c r="O78" s="3"/>
      <c r="P78" s="3"/>
      <c r="Q78" s="3"/>
      <c r="R78" s="3"/>
      <c r="S78" s="3"/>
      <c r="T78" s="3"/>
      <c r="U78" s="3"/>
      <c r="V78" s="3"/>
      <c r="W78" s="3"/>
    </row>
    <row r="79" spans="2:23" ht="16.5">
      <c r="B79" s="3"/>
      <c r="C79" s="3"/>
      <c r="D79" s="3"/>
      <c r="E79" s="3"/>
      <c r="F79" s="3"/>
      <c r="G79" s="3"/>
      <c r="H79" s="3"/>
      <c r="I79" s="3"/>
      <c r="J79" s="3"/>
      <c r="K79" s="3"/>
      <c r="L79" s="3"/>
      <c r="M79" s="3"/>
      <c r="N79" s="3"/>
      <c r="O79" s="3"/>
      <c r="P79" s="3"/>
      <c r="Q79" s="3"/>
      <c r="R79" s="3"/>
      <c r="S79" s="3"/>
      <c r="T79" s="3"/>
      <c r="U79" s="3"/>
      <c r="V79" s="3"/>
      <c r="W79" s="3"/>
    </row>
    <row r="80" spans="2:23" ht="16.5">
      <c r="B80" s="3"/>
      <c r="C80" s="3"/>
      <c r="D80" s="3"/>
      <c r="E80" s="3"/>
      <c r="F80" s="3"/>
      <c r="G80" s="3"/>
      <c r="H80" s="3"/>
      <c r="I80" s="3"/>
      <c r="J80" s="3"/>
      <c r="K80" s="3"/>
      <c r="L80" s="3"/>
      <c r="M80" s="3"/>
      <c r="N80" s="3"/>
      <c r="O80" s="3"/>
      <c r="P80" s="3"/>
      <c r="Q80" s="3"/>
      <c r="R80" s="3"/>
      <c r="S80" s="3"/>
      <c r="T80" s="3"/>
      <c r="U80" s="3"/>
      <c r="V80" s="3"/>
      <c r="W80" s="3"/>
    </row>
    <row r="81" spans="2:23" ht="16.5">
      <c r="B81" s="3"/>
      <c r="C81" s="3"/>
      <c r="D81" s="3"/>
      <c r="E81" s="3"/>
      <c r="F81" s="3"/>
      <c r="G81" s="3"/>
      <c r="H81" s="3"/>
      <c r="I81" s="3"/>
      <c r="J81" s="3"/>
      <c r="K81" s="3"/>
      <c r="L81" s="3"/>
      <c r="M81" s="3"/>
      <c r="N81" s="3"/>
      <c r="O81" s="3"/>
      <c r="P81" s="3"/>
      <c r="Q81" s="3"/>
      <c r="R81" s="3"/>
      <c r="S81" s="3"/>
      <c r="T81" s="3"/>
      <c r="U81" s="3"/>
      <c r="V81" s="3"/>
      <c r="W81" s="3"/>
    </row>
    <row r="82" spans="2:23" ht="16.5">
      <c r="B82" s="3"/>
      <c r="C82" s="3"/>
      <c r="D82" s="3"/>
      <c r="E82" s="3"/>
      <c r="F82" s="3"/>
      <c r="G82" s="3"/>
      <c r="H82" s="3"/>
      <c r="I82" s="3"/>
      <c r="J82" s="3"/>
      <c r="K82" s="3"/>
      <c r="L82" s="3"/>
      <c r="M82" s="3"/>
      <c r="N82" s="3"/>
      <c r="O82" s="3"/>
      <c r="P82" s="3"/>
      <c r="Q82" s="3"/>
      <c r="R82" s="3"/>
      <c r="S82" s="3"/>
      <c r="T82" s="3"/>
      <c r="U82" s="3"/>
      <c r="V82" s="3"/>
      <c r="W82" s="3"/>
    </row>
    <row r="83" spans="2:23" ht="16.5">
      <c r="B83" s="3"/>
      <c r="C83" s="3"/>
      <c r="D83" s="3"/>
      <c r="E83" s="3"/>
      <c r="F83" s="3"/>
      <c r="G83" s="3"/>
      <c r="H83" s="3"/>
      <c r="I83" s="3"/>
      <c r="J83" s="3"/>
      <c r="K83" s="3"/>
      <c r="L83" s="3"/>
      <c r="M83" s="3"/>
      <c r="N83" s="3"/>
      <c r="O83" s="3"/>
      <c r="P83" s="3"/>
      <c r="Q83" s="3"/>
      <c r="R83" s="3"/>
      <c r="S83" s="3"/>
      <c r="T83" s="3"/>
      <c r="U83" s="3"/>
      <c r="V83" s="3"/>
      <c r="W83" s="3"/>
    </row>
    <row r="84" spans="2:23" ht="16.5">
      <c r="B84" s="3"/>
      <c r="C84" s="3"/>
      <c r="D84" s="3"/>
      <c r="E84" s="3"/>
      <c r="F84" s="3"/>
      <c r="G84" s="3"/>
      <c r="H84" s="3"/>
      <c r="I84" s="3"/>
      <c r="J84" s="3"/>
      <c r="K84" s="3"/>
      <c r="L84" s="3"/>
      <c r="M84" s="3"/>
      <c r="N84" s="3"/>
      <c r="O84" s="3"/>
      <c r="P84" s="3"/>
      <c r="Q84" s="3"/>
      <c r="R84" s="3"/>
      <c r="S84" s="3"/>
      <c r="T84" s="3"/>
      <c r="U84" s="3"/>
      <c r="V84" s="3"/>
      <c r="W84" s="3"/>
    </row>
    <row r="85" spans="2:23" ht="16.5">
      <c r="B85" s="3"/>
      <c r="C85" s="3"/>
      <c r="D85" s="3"/>
      <c r="E85" s="3"/>
      <c r="F85" s="3"/>
      <c r="G85" s="3"/>
      <c r="H85" s="3"/>
      <c r="I85" s="3"/>
      <c r="J85" s="3"/>
      <c r="K85" s="3"/>
      <c r="L85" s="3"/>
      <c r="M85" s="3"/>
      <c r="N85" s="3"/>
      <c r="O85" s="3"/>
      <c r="P85" s="3"/>
      <c r="Q85" s="3"/>
      <c r="R85" s="3"/>
      <c r="S85" s="3"/>
      <c r="T85" s="3"/>
      <c r="U85" s="3"/>
      <c r="V85" s="3"/>
      <c r="W85" s="3"/>
    </row>
    <row r="86" spans="2:23" ht="16.5">
      <c r="B86" s="3"/>
      <c r="C86" s="3"/>
      <c r="D86" s="3"/>
      <c r="E86" s="3"/>
      <c r="F86" s="3"/>
      <c r="G86" s="3"/>
      <c r="H86" s="3"/>
      <c r="I86" s="3"/>
      <c r="J86" s="3"/>
      <c r="K86" s="3"/>
      <c r="L86" s="3"/>
      <c r="M86" s="3"/>
      <c r="N86" s="3"/>
      <c r="O86" s="3"/>
      <c r="P86" s="3"/>
      <c r="Q86" s="3"/>
      <c r="R86" s="3"/>
      <c r="S86" s="3"/>
      <c r="T86" s="3"/>
      <c r="U86" s="3"/>
      <c r="V86" s="3"/>
      <c r="W86" s="3"/>
    </row>
    <row r="87" spans="2:23" ht="16.5">
      <c r="B87" s="3"/>
      <c r="C87" s="3"/>
      <c r="D87" s="3"/>
      <c r="E87" s="3"/>
      <c r="F87" s="3"/>
      <c r="G87" s="3"/>
      <c r="H87" s="3"/>
      <c r="I87" s="3"/>
      <c r="J87" s="3"/>
      <c r="K87" s="3"/>
      <c r="L87" s="3"/>
      <c r="M87" s="3"/>
      <c r="N87" s="3"/>
      <c r="O87" s="3"/>
      <c r="P87" s="3"/>
      <c r="Q87" s="3"/>
      <c r="R87" s="3"/>
      <c r="S87" s="3"/>
      <c r="T87" s="3"/>
      <c r="U87" s="3"/>
      <c r="V87" s="3"/>
      <c r="W87" s="3"/>
    </row>
    <row r="88" spans="2:23" ht="16.5">
      <c r="B88" s="3"/>
      <c r="C88" s="3"/>
      <c r="D88" s="3"/>
      <c r="E88" s="3"/>
      <c r="F88" s="3"/>
      <c r="G88" s="3"/>
      <c r="H88" s="3"/>
      <c r="I88" s="3"/>
      <c r="J88" s="3"/>
      <c r="K88" s="3"/>
      <c r="L88" s="3"/>
      <c r="M88" s="3"/>
      <c r="N88" s="3"/>
      <c r="O88" s="3"/>
      <c r="P88" s="3"/>
      <c r="Q88" s="3"/>
      <c r="R88" s="3"/>
      <c r="S88" s="3"/>
      <c r="T88" s="3"/>
      <c r="U88" s="3"/>
      <c r="V88" s="3"/>
      <c r="W88" s="3"/>
    </row>
    <row r="89" spans="2:23" ht="16.5">
      <c r="B89" s="3"/>
      <c r="C89" s="3"/>
      <c r="D89" s="3"/>
      <c r="E89" s="3"/>
      <c r="F89" s="3"/>
      <c r="G89" s="3"/>
      <c r="H89" s="3"/>
      <c r="I89" s="3"/>
      <c r="J89" s="3"/>
      <c r="K89" s="3"/>
      <c r="L89" s="3"/>
      <c r="M89" s="3"/>
      <c r="N89" s="3"/>
      <c r="O89" s="3"/>
      <c r="P89" s="3"/>
      <c r="Q89" s="3"/>
      <c r="R89" s="3"/>
      <c r="S89" s="3"/>
      <c r="T89" s="3"/>
      <c r="U89" s="3"/>
      <c r="V89" s="3"/>
      <c r="W89" s="3"/>
    </row>
    <row r="90" spans="2:23" ht="16.5">
      <c r="B90" s="3"/>
      <c r="C90" s="3"/>
      <c r="D90" s="3"/>
      <c r="E90" s="3"/>
      <c r="F90" s="3"/>
      <c r="G90" s="3"/>
      <c r="H90" s="3"/>
      <c r="I90" s="3"/>
      <c r="J90" s="3"/>
      <c r="K90" s="3"/>
      <c r="L90" s="3"/>
      <c r="M90" s="3"/>
      <c r="N90" s="3"/>
      <c r="O90" s="3"/>
      <c r="P90" s="3"/>
      <c r="Q90" s="3"/>
      <c r="R90" s="3"/>
      <c r="S90" s="3"/>
      <c r="T90" s="3"/>
      <c r="U90" s="3"/>
      <c r="V90" s="3"/>
      <c r="W90" s="3"/>
    </row>
    <row r="91" spans="2:23" ht="16.5">
      <c r="B91" s="3"/>
      <c r="C91" s="3"/>
      <c r="D91" s="3"/>
      <c r="E91" s="3"/>
      <c r="F91" s="3"/>
      <c r="G91" s="3"/>
      <c r="H91" s="3"/>
      <c r="I91" s="3"/>
      <c r="J91" s="3"/>
      <c r="K91" s="3"/>
      <c r="L91" s="3"/>
      <c r="M91" s="3"/>
      <c r="N91" s="3"/>
      <c r="O91" s="3"/>
      <c r="P91" s="3"/>
      <c r="Q91" s="3"/>
      <c r="R91" s="3"/>
      <c r="S91" s="3"/>
      <c r="T91" s="3"/>
      <c r="U91" s="3"/>
      <c r="V91" s="3"/>
      <c r="W91" s="3"/>
    </row>
    <row r="92" spans="2:23" ht="16.5">
      <c r="B92" s="3"/>
      <c r="C92" s="3"/>
      <c r="D92" s="3"/>
      <c r="E92" s="3"/>
      <c r="F92" s="3"/>
      <c r="G92" s="3"/>
      <c r="H92" s="3"/>
      <c r="I92" s="3"/>
      <c r="J92" s="3"/>
      <c r="K92" s="3"/>
      <c r="L92" s="3"/>
      <c r="M92" s="3"/>
      <c r="N92" s="3"/>
      <c r="O92" s="3"/>
      <c r="P92" s="3"/>
      <c r="Q92" s="3"/>
      <c r="R92" s="3"/>
      <c r="S92" s="3"/>
      <c r="T92" s="3"/>
      <c r="U92" s="3"/>
      <c r="V92" s="3"/>
      <c r="W92" s="3"/>
    </row>
    <row r="93" spans="2:23" ht="16.5">
      <c r="B93" s="3"/>
      <c r="C93" s="3"/>
      <c r="D93" s="3"/>
      <c r="E93" s="3"/>
      <c r="F93" s="3"/>
      <c r="G93" s="3"/>
      <c r="H93" s="3"/>
      <c r="I93" s="3"/>
      <c r="J93" s="3"/>
      <c r="K93" s="3"/>
      <c r="L93" s="3"/>
      <c r="M93" s="3"/>
      <c r="N93" s="3"/>
      <c r="O93" s="3"/>
      <c r="P93" s="3"/>
      <c r="Q93" s="3"/>
      <c r="R93" s="3"/>
      <c r="S93" s="3"/>
      <c r="T93" s="3"/>
      <c r="U93" s="3"/>
      <c r="V93" s="3"/>
      <c r="W93" s="3"/>
    </row>
    <row r="94" spans="2:23" ht="16.5">
      <c r="B94" s="3"/>
      <c r="C94" s="3"/>
      <c r="D94" s="3"/>
      <c r="E94" s="3"/>
      <c r="F94" s="3"/>
      <c r="G94" s="3"/>
      <c r="H94" s="3"/>
      <c r="I94" s="3"/>
      <c r="J94" s="3"/>
      <c r="K94" s="3"/>
      <c r="L94" s="3"/>
      <c r="M94" s="3"/>
      <c r="N94" s="3"/>
      <c r="O94" s="3"/>
      <c r="P94" s="3"/>
      <c r="Q94" s="3"/>
      <c r="R94" s="3"/>
      <c r="S94" s="3"/>
      <c r="T94" s="3"/>
      <c r="U94" s="3"/>
      <c r="V94" s="3"/>
      <c r="W94" s="3"/>
    </row>
    <row r="95" spans="2:23" ht="16.5">
      <c r="B95" s="3"/>
      <c r="C95" s="3"/>
      <c r="D95" s="3"/>
      <c r="E95" s="3"/>
      <c r="F95" s="3"/>
      <c r="G95" s="3"/>
      <c r="H95" s="3"/>
      <c r="I95" s="3"/>
      <c r="J95" s="3"/>
      <c r="K95" s="3"/>
      <c r="L95" s="3"/>
      <c r="M95" s="3"/>
      <c r="N95" s="3"/>
      <c r="O95" s="3"/>
      <c r="P95" s="3"/>
      <c r="Q95" s="3"/>
      <c r="R95" s="3"/>
      <c r="S95" s="3"/>
      <c r="T95" s="3"/>
      <c r="U95" s="3"/>
      <c r="V95" s="3"/>
      <c r="W95" s="3"/>
    </row>
    <row r="96" spans="2:23" ht="16.5">
      <c r="B96" s="3"/>
      <c r="C96" s="3"/>
      <c r="D96" s="3"/>
      <c r="E96" s="3"/>
      <c r="F96" s="3"/>
      <c r="G96" s="3"/>
      <c r="H96" s="3"/>
      <c r="I96" s="3"/>
      <c r="J96" s="3"/>
      <c r="K96" s="3"/>
      <c r="L96" s="3"/>
      <c r="M96" s="3"/>
      <c r="N96" s="3"/>
      <c r="O96" s="3"/>
      <c r="P96" s="3"/>
      <c r="Q96" s="3"/>
      <c r="R96" s="3"/>
      <c r="S96" s="3"/>
      <c r="T96" s="3"/>
      <c r="U96" s="3"/>
      <c r="V96" s="3"/>
      <c r="W96" s="3"/>
    </row>
    <row r="97" spans="2:23" ht="16.5">
      <c r="B97" s="3"/>
      <c r="C97" s="3"/>
      <c r="D97" s="3"/>
      <c r="E97" s="3"/>
      <c r="F97" s="3"/>
      <c r="G97" s="3"/>
      <c r="H97" s="3"/>
      <c r="I97" s="3"/>
      <c r="J97" s="3"/>
      <c r="K97" s="3"/>
      <c r="L97" s="3"/>
      <c r="M97" s="3"/>
      <c r="N97" s="3"/>
      <c r="O97" s="3"/>
      <c r="P97" s="3"/>
      <c r="Q97" s="3"/>
      <c r="R97" s="3"/>
      <c r="S97" s="3"/>
      <c r="T97" s="3"/>
      <c r="U97" s="3"/>
      <c r="V97" s="3"/>
      <c r="W97" s="3"/>
    </row>
    <row r="98" spans="2:23" ht="16.5">
      <c r="B98" s="3"/>
      <c r="C98" s="3"/>
      <c r="D98" s="3"/>
      <c r="E98" s="3"/>
      <c r="F98" s="3"/>
      <c r="G98" s="3"/>
      <c r="H98" s="3"/>
      <c r="I98" s="3"/>
      <c r="J98" s="3"/>
      <c r="K98" s="3"/>
      <c r="L98" s="3"/>
      <c r="M98" s="3"/>
      <c r="N98" s="3"/>
      <c r="O98" s="3"/>
      <c r="P98" s="3"/>
      <c r="Q98" s="3"/>
      <c r="R98" s="3"/>
      <c r="S98" s="3"/>
      <c r="T98" s="3"/>
      <c r="U98" s="3"/>
      <c r="V98" s="3"/>
      <c r="W98" s="3"/>
    </row>
    <row r="99" spans="2:23" ht="16.5">
      <c r="B99" s="3"/>
      <c r="C99" s="3"/>
      <c r="D99" s="3"/>
      <c r="E99" s="3"/>
      <c r="F99" s="3"/>
      <c r="G99" s="3"/>
      <c r="H99" s="3"/>
      <c r="I99" s="3"/>
      <c r="J99" s="3"/>
      <c r="K99" s="3"/>
      <c r="L99" s="3"/>
      <c r="M99" s="3"/>
      <c r="N99" s="3"/>
      <c r="O99" s="3"/>
      <c r="P99" s="3"/>
      <c r="Q99" s="3"/>
      <c r="R99" s="3"/>
      <c r="S99" s="3"/>
      <c r="T99" s="3"/>
      <c r="U99" s="3"/>
      <c r="V99" s="3"/>
      <c r="W99" s="3"/>
    </row>
    <row r="100" spans="2:23" ht="16.5">
      <c r="B100" s="3"/>
      <c r="C100" s="3"/>
      <c r="D100" s="3"/>
      <c r="E100" s="3"/>
      <c r="F100" s="3"/>
      <c r="G100" s="3"/>
      <c r="H100" s="3"/>
      <c r="I100" s="3"/>
      <c r="J100" s="3"/>
      <c r="K100" s="3"/>
      <c r="L100" s="3"/>
      <c r="M100" s="3"/>
      <c r="N100" s="3"/>
      <c r="O100" s="3"/>
      <c r="P100" s="3"/>
      <c r="Q100" s="3"/>
      <c r="R100" s="3"/>
      <c r="S100" s="3"/>
      <c r="T100" s="3"/>
      <c r="U100" s="3"/>
      <c r="V100" s="3"/>
      <c r="W100" s="3"/>
    </row>
    <row r="101" spans="2:23" ht="16.5">
      <c r="B101" s="3"/>
      <c r="C101" s="3"/>
      <c r="D101" s="3"/>
      <c r="E101" s="3"/>
      <c r="F101" s="3"/>
      <c r="G101" s="3"/>
      <c r="H101" s="3"/>
      <c r="I101" s="3"/>
      <c r="J101" s="3"/>
      <c r="K101" s="3"/>
      <c r="L101" s="3"/>
      <c r="M101" s="3"/>
      <c r="N101" s="3"/>
      <c r="O101" s="3"/>
      <c r="P101" s="3"/>
      <c r="Q101" s="3"/>
      <c r="R101" s="3"/>
      <c r="S101" s="3"/>
      <c r="T101" s="3"/>
      <c r="U101" s="3"/>
      <c r="V101" s="3"/>
      <c r="W101" s="3"/>
    </row>
    <row r="102" spans="2:23" ht="16.5">
      <c r="B102" s="3"/>
      <c r="C102" s="3"/>
      <c r="D102" s="3"/>
      <c r="E102" s="3"/>
      <c r="F102" s="3"/>
      <c r="G102" s="3"/>
      <c r="H102" s="3"/>
      <c r="I102" s="3"/>
      <c r="J102" s="3"/>
      <c r="K102" s="3"/>
      <c r="L102" s="3"/>
      <c r="M102" s="3"/>
      <c r="N102" s="3"/>
      <c r="O102" s="3"/>
      <c r="P102" s="3"/>
      <c r="Q102" s="3"/>
      <c r="R102" s="3"/>
      <c r="S102" s="3"/>
      <c r="T102" s="3"/>
      <c r="U102" s="3"/>
      <c r="V102" s="3"/>
      <c r="W102" s="3"/>
    </row>
    <row r="103" spans="2:23" ht="16.5">
      <c r="B103" s="3"/>
      <c r="C103" s="3"/>
      <c r="D103" s="3"/>
      <c r="E103" s="3"/>
      <c r="F103" s="3"/>
      <c r="G103" s="3"/>
      <c r="H103" s="3"/>
      <c r="I103" s="3"/>
      <c r="J103" s="3"/>
      <c r="K103" s="3"/>
      <c r="L103" s="3"/>
      <c r="M103" s="3"/>
      <c r="N103" s="3"/>
      <c r="O103" s="3"/>
      <c r="P103" s="3"/>
      <c r="Q103" s="3"/>
      <c r="R103" s="3"/>
      <c r="S103" s="3"/>
      <c r="T103" s="3"/>
      <c r="U103" s="3"/>
      <c r="V103" s="3"/>
      <c r="W103" s="3"/>
    </row>
    <row r="104" spans="2:23"/>
    <row r="105" spans="2:23"/>
    <row r="106" spans="2:23"/>
    <row r="107" spans="2:23"/>
  </sheetData>
  <sortState xmlns:xlrd2="http://schemas.microsoft.com/office/spreadsheetml/2017/richdata2" ref="B140:B193">
    <sortCondition ref="B140"/>
  </sortState>
  <mergeCells count="6">
    <mergeCell ref="S24:W25"/>
    <mergeCell ref="A1:W1"/>
    <mergeCell ref="B6:W6"/>
    <mergeCell ref="G18:M18"/>
    <mergeCell ref="G20:M20"/>
    <mergeCell ref="G22:I22"/>
  </mergeCells>
  <hyperlinks>
    <hyperlink ref="S24:W25" location="ASSUMPTIONS!A1" display="Go to &quot;ASSUMPTIONS&quot; tab" xr:uid="{00000000-0004-0000-00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470"/>
  <sheetViews>
    <sheetView showGridLines="0" showRowColHeaders="0" zoomScale="80" zoomScaleNormal="80" workbookViewId="0">
      <pane xSplit="2" ySplit="5" topLeftCell="C395" activePane="bottomRight" state="frozen"/>
      <selection pane="topRight" activeCell="C1" sqref="C1"/>
      <selection pane="bottomLeft" activeCell="A6" sqref="A6"/>
      <selection pane="bottomRight"/>
    </sheetView>
  </sheetViews>
  <sheetFormatPr defaultColWidth="0" defaultRowHeight="14.5"/>
  <cols>
    <col min="1" max="1" width="18.453125" style="65" customWidth="1"/>
    <col min="2" max="2" width="1" style="65" customWidth="1"/>
    <col min="3" max="3" width="4.7265625" style="65" customWidth="1"/>
    <col min="4" max="4" width="35.1796875" style="65" customWidth="1"/>
    <col min="5" max="5" width="14.54296875" style="65" customWidth="1"/>
    <col min="6" max="16" width="18" style="65" customWidth="1"/>
    <col min="17" max="18" width="18.1796875" style="65" customWidth="1"/>
    <col min="19" max="25" width="9.1796875" style="65" customWidth="1"/>
    <col min="26" max="37" width="0" style="65" hidden="1" customWidth="1"/>
    <col min="38" max="16384" width="9.1796875" style="65" hidden="1"/>
  </cols>
  <sheetData>
    <row r="1" spans="1:24" ht="8.25" customHeight="1">
      <c r="H1" s="150"/>
    </row>
    <row r="2" spans="1:24" ht="17.25" customHeight="1">
      <c r="A2" s="228"/>
      <c r="B2" s="66"/>
      <c r="C2" s="67"/>
      <c r="D2" s="226" t="s">
        <v>14</v>
      </c>
      <c r="E2" s="226"/>
      <c r="F2" s="226"/>
      <c r="G2" s="226"/>
      <c r="H2" s="230" t="s">
        <v>15</v>
      </c>
      <c r="I2" s="231"/>
      <c r="J2" s="231"/>
      <c r="K2" s="231"/>
      <c r="L2" s="231"/>
      <c r="M2" s="68"/>
      <c r="N2" s="68"/>
      <c r="O2" s="68"/>
      <c r="P2" s="68"/>
    </row>
    <row r="3" spans="1:24" ht="17.25" customHeight="1">
      <c r="A3" s="228"/>
      <c r="B3" s="66"/>
      <c r="C3" s="67"/>
      <c r="D3" s="226"/>
      <c r="E3" s="226"/>
      <c r="F3" s="226"/>
      <c r="G3" s="226"/>
      <c r="H3" s="232" t="s">
        <v>16</v>
      </c>
      <c r="I3" s="233"/>
      <c r="J3" s="233"/>
      <c r="K3" s="233"/>
      <c r="L3" s="233"/>
    </row>
    <row r="4" spans="1:24" ht="17.25" customHeight="1">
      <c r="A4" s="228"/>
      <c r="B4" s="66"/>
      <c r="C4" s="67"/>
      <c r="D4" s="226"/>
      <c r="E4" s="226"/>
      <c r="F4" s="226"/>
      <c r="G4" s="226"/>
      <c r="I4" s="69"/>
      <c r="J4" s="69"/>
      <c r="K4" s="69"/>
      <c r="L4" s="69"/>
      <c r="M4" s="69"/>
      <c r="N4" s="69"/>
      <c r="O4" s="69"/>
      <c r="P4" s="69"/>
    </row>
    <row r="5" spans="1:24" ht="17.25" customHeight="1">
      <c r="A5" s="70" t="s">
        <v>14</v>
      </c>
      <c r="B5" s="66"/>
      <c r="C5" s="67"/>
      <c r="E5" s="71" t="s">
        <v>17</v>
      </c>
      <c r="F5" s="69" t="s">
        <v>18</v>
      </c>
      <c r="G5" s="167" t="s">
        <v>19</v>
      </c>
      <c r="H5" s="167" t="s">
        <v>20</v>
      </c>
      <c r="I5" s="167" t="s">
        <v>21</v>
      </c>
      <c r="J5" s="167" t="s">
        <v>22</v>
      </c>
      <c r="K5" s="167" t="s">
        <v>23</v>
      </c>
      <c r="L5" s="167" t="s">
        <v>24</v>
      </c>
      <c r="M5" s="167" t="s">
        <v>25</v>
      </c>
      <c r="N5" s="167" t="s">
        <v>26</v>
      </c>
      <c r="O5" s="167" t="s">
        <v>27</v>
      </c>
      <c r="P5" s="167" t="s">
        <v>28</v>
      </c>
    </row>
    <row r="6" spans="1:24" ht="17.25" customHeight="1">
      <c r="A6" s="227"/>
      <c r="B6" s="72"/>
      <c r="C6" s="67"/>
      <c r="D6" s="149" t="s">
        <v>29</v>
      </c>
      <c r="E6" s="71"/>
      <c r="F6" s="69"/>
      <c r="G6" s="69"/>
      <c r="H6" s="69"/>
      <c r="I6" s="69"/>
      <c r="J6" s="69"/>
      <c r="K6" s="69"/>
      <c r="L6" s="69"/>
      <c r="M6" s="69"/>
      <c r="N6" s="69"/>
      <c r="O6" s="69"/>
      <c r="P6" s="69"/>
    </row>
    <row r="7" spans="1:24" ht="17.25" customHeight="1">
      <c r="A7" s="227"/>
      <c r="B7" s="66"/>
      <c r="C7" s="67"/>
      <c r="E7" s="73"/>
    </row>
    <row r="8" spans="1:24" ht="17.25" customHeight="1">
      <c r="A8" s="227"/>
      <c r="B8" s="66"/>
      <c r="C8" s="67"/>
      <c r="D8" s="75" t="s">
        <v>30</v>
      </c>
      <c r="E8" s="76"/>
      <c r="F8" s="77"/>
      <c r="G8" s="77"/>
      <c r="H8" s="77"/>
      <c r="I8" s="77"/>
      <c r="J8" s="77"/>
      <c r="K8" s="77"/>
      <c r="L8" s="77"/>
      <c r="M8" s="77"/>
      <c r="N8" s="77"/>
      <c r="O8" s="77"/>
      <c r="P8" s="77"/>
    </row>
    <row r="9" spans="1:24" ht="17.25" customHeight="1">
      <c r="A9" s="74" t="s">
        <v>31</v>
      </c>
      <c r="B9" s="66"/>
      <c r="C9" s="67"/>
      <c r="D9" s="164" t="s">
        <v>32</v>
      </c>
      <c r="E9" s="73"/>
      <c r="F9" s="78"/>
      <c r="G9" s="78"/>
      <c r="H9" s="78"/>
      <c r="I9" s="78"/>
      <c r="J9" s="78"/>
      <c r="K9" s="78"/>
      <c r="L9" s="78"/>
      <c r="M9" s="78"/>
      <c r="N9" s="78"/>
      <c r="O9" s="78"/>
      <c r="P9" s="78"/>
    </row>
    <row r="10" spans="1:24" ht="17.25" customHeight="1">
      <c r="A10" s="227"/>
      <c r="B10" s="66"/>
      <c r="C10" s="67"/>
      <c r="D10" s="84"/>
      <c r="E10" s="73"/>
      <c r="F10" s="78"/>
      <c r="G10" s="78"/>
      <c r="H10" s="78"/>
      <c r="I10" s="78"/>
      <c r="J10" s="78"/>
      <c r="K10" s="78"/>
      <c r="L10" s="78"/>
      <c r="M10" s="78"/>
      <c r="N10" s="78"/>
      <c r="O10" s="78"/>
      <c r="P10" s="78"/>
    </row>
    <row r="11" spans="1:24" ht="17.25" customHeight="1">
      <c r="A11" s="227"/>
      <c r="B11" s="66"/>
      <c r="C11" s="67"/>
      <c r="D11" s="78" t="s">
        <v>33</v>
      </c>
      <c r="E11" s="73">
        <v>53</v>
      </c>
      <c r="F11" s="78"/>
      <c r="G11" s="78"/>
      <c r="H11" s="78"/>
      <c r="I11" s="78"/>
      <c r="J11" s="78"/>
      <c r="K11" s="78"/>
      <c r="L11" s="78"/>
      <c r="M11" s="78"/>
      <c r="N11" s="78"/>
      <c r="O11" s="78"/>
      <c r="P11" s="78"/>
      <c r="Q11" s="67"/>
    </row>
    <row r="12" spans="1:24" ht="17.25" customHeight="1">
      <c r="A12" s="227"/>
      <c r="B12" s="66"/>
      <c r="C12" s="67"/>
      <c r="D12" s="78"/>
      <c r="E12" s="73"/>
      <c r="F12" s="78"/>
      <c r="G12" s="78"/>
      <c r="H12" s="78"/>
      <c r="I12" s="78"/>
      <c r="J12" s="78"/>
      <c r="K12" s="78"/>
      <c r="L12" s="78"/>
      <c r="M12" s="78"/>
      <c r="N12" s="78"/>
      <c r="O12" s="78"/>
      <c r="P12" s="78"/>
      <c r="Q12" s="67"/>
    </row>
    <row r="13" spans="1:24" ht="17.25" customHeight="1">
      <c r="A13" s="74" t="s">
        <v>34</v>
      </c>
      <c r="B13" s="66"/>
      <c r="C13" s="67"/>
      <c r="D13" s="78" t="s">
        <v>35</v>
      </c>
      <c r="E13" s="73">
        <v>2</v>
      </c>
      <c r="F13" s="78"/>
      <c r="G13" s="78"/>
      <c r="H13" s="78"/>
      <c r="I13" s="78"/>
      <c r="J13" s="78"/>
      <c r="K13" s="78"/>
      <c r="L13" s="78"/>
      <c r="M13" s="78"/>
      <c r="N13" s="78"/>
      <c r="O13" s="78"/>
      <c r="P13" s="78"/>
      <c r="Q13" s="67"/>
      <c r="R13" s="67"/>
      <c r="S13" s="67"/>
      <c r="T13" s="67"/>
      <c r="U13" s="67"/>
      <c r="V13" s="67"/>
      <c r="W13" s="67"/>
      <c r="X13" s="67"/>
    </row>
    <row r="14" spans="1:24" ht="17.25" customHeight="1">
      <c r="A14" s="227"/>
      <c r="B14" s="66"/>
      <c r="C14" s="67"/>
      <c r="D14" s="78"/>
      <c r="E14" s="73"/>
      <c r="F14" s="78"/>
      <c r="G14" s="78"/>
      <c r="H14" s="78"/>
      <c r="I14" s="78"/>
      <c r="J14" s="78"/>
      <c r="K14" s="78"/>
      <c r="L14" s="78"/>
      <c r="M14" s="78"/>
      <c r="N14" s="78"/>
      <c r="O14" s="78"/>
      <c r="P14" s="78"/>
      <c r="Q14" s="67"/>
      <c r="R14" s="67"/>
      <c r="S14" s="67"/>
      <c r="T14" s="67"/>
      <c r="U14" s="67"/>
      <c r="V14" s="67"/>
      <c r="W14" s="67"/>
      <c r="X14" s="67"/>
    </row>
    <row r="15" spans="1:24" ht="17.25" customHeight="1">
      <c r="A15" s="227"/>
      <c r="B15" s="66"/>
      <c r="C15" s="67"/>
      <c r="D15" s="78" t="s">
        <v>36</v>
      </c>
      <c r="E15" s="73"/>
      <c r="F15" s="78"/>
      <c r="G15" s="78"/>
      <c r="H15" s="78"/>
      <c r="I15" s="78"/>
      <c r="J15" s="78"/>
      <c r="K15" s="78"/>
      <c r="L15" s="78"/>
      <c r="M15" s="78"/>
      <c r="N15" s="78"/>
      <c r="O15" s="78"/>
      <c r="P15" s="78"/>
      <c r="Q15" s="67"/>
      <c r="R15" s="67"/>
      <c r="S15" s="67"/>
      <c r="T15" s="67"/>
      <c r="U15" s="67"/>
      <c r="V15" s="67"/>
      <c r="W15" s="67"/>
      <c r="X15" s="67"/>
    </row>
    <row r="16" spans="1:24" ht="17.25" customHeight="1">
      <c r="A16" s="227"/>
      <c r="B16" s="66"/>
      <c r="C16" s="67"/>
      <c r="D16" s="82" t="s">
        <v>37</v>
      </c>
      <c r="E16" s="235"/>
      <c r="F16" s="236"/>
      <c r="G16" s="237"/>
      <c r="H16" s="78"/>
      <c r="I16" s="78"/>
      <c r="J16" s="78"/>
      <c r="K16" s="78"/>
      <c r="L16" s="78"/>
      <c r="M16" s="78"/>
      <c r="N16" s="78"/>
      <c r="O16" s="78"/>
      <c r="P16" s="78"/>
      <c r="Q16" s="67"/>
      <c r="R16" s="67"/>
      <c r="S16" s="67"/>
      <c r="T16" s="67"/>
      <c r="U16" s="67"/>
      <c r="V16" s="67"/>
      <c r="W16" s="67"/>
      <c r="X16" s="67"/>
    </row>
    <row r="17" spans="1:24" ht="17.25" customHeight="1">
      <c r="A17" s="81" t="s">
        <v>38</v>
      </c>
      <c r="B17" s="66"/>
      <c r="C17" s="67"/>
      <c r="D17" s="82" t="s">
        <v>39</v>
      </c>
      <c r="E17" s="235"/>
      <c r="F17" s="236"/>
      <c r="G17" s="237"/>
      <c r="H17" s="78"/>
      <c r="I17" s="78"/>
      <c r="J17" s="78"/>
      <c r="K17" s="78"/>
      <c r="L17" s="78"/>
      <c r="M17" s="78"/>
      <c r="N17" s="78"/>
      <c r="O17" s="78"/>
      <c r="P17" s="78"/>
      <c r="Q17" s="67"/>
      <c r="R17" s="67"/>
      <c r="S17" s="67"/>
      <c r="T17" s="67"/>
      <c r="U17" s="67"/>
      <c r="V17" s="67"/>
      <c r="W17" s="67"/>
      <c r="X17" s="67"/>
    </row>
    <row r="18" spans="1:24" ht="17.25" customHeight="1">
      <c r="A18" s="227"/>
      <c r="B18" s="66"/>
      <c r="C18" s="67"/>
      <c r="D18" s="82" t="s">
        <v>40</v>
      </c>
      <c r="E18" s="235"/>
      <c r="F18" s="236"/>
      <c r="G18" s="237"/>
      <c r="H18" s="78"/>
      <c r="I18" s="78"/>
      <c r="J18" s="78"/>
      <c r="K18" s="78"/>
      <c r="L18" s="78"/>
      <c r="M18" s="78"/>
      <c r="N18" s="78"/>
      <c r="O18" s="78"/>
      <c r="P18" s="78"/>
      <c r="Q18" s="67"/>
      <c r="R18" s="67"/>
      <c r="S18" s="67"/>
      <c r="T18" s="67"/>
      <c r="U18" s="67"/>
      <c r="V18" s="67"/>
      <c r="W18" s="67"/>
      <c r="X18" s="67"/>
    </row>
    <row r="19" spans="1:24" ht="17.25" customHeight="1">
      <c r="A19" s="227"/>
      <c r="B19" s="66"/>
      <c r="C19" s="67"/>
      <c r="D19" s="78"/>
      <c r="E19" s="73"/>
      <c r="F19" s="78"/>
      <c r="G19" s="78"/>
      <c r="H19" s="78"/>
      <c r="I19" s="78"/>
      <c r="J19" s="78"/>
      <c r="K19" s="78"/>
      <c r="L19" s="78"/>
      <c r="M19" s="78"/>
      <c r="N19" s="78"/>
      <c r="O19" s="78"/>
      <c r="P19" s="78"/>
      <c r="Q19" s="67"/>
      <c r="R19" s="67"/>
      <c r="S19" s="67"/>
      <c r="T19" s="67"/>
      <c r="U19" s="67"/>
      <c r="V19" s="67"/>
      <c r="W19" s="67"/>
      <c r="X19" s="67"/>
    </row>
    <row r="20" spans="1:24" ht="17.25" customHeight="1">
      <c r="A20" s="227"/>
      <c r="B20" s="66"/>
      <c r="C20" s="67"/>
      <c r="D20" s="78" t="s">
        <v>41</v>
      </c>
      <c r="E20" s="129" t="s">
        <v>42</v>
      </c>
      <c r="F20" s="80"/>
      <c r="G20" s="173" t="str">
        <f>IF(CompanyTax="","Required field","")</f>
        <v>Required field</v>
      </c>
      <c r="H20" s="78"/>
      <c r="I20" s="78"/>
      <c r="J20" s="78"/>
      <c r="K20" s="78"/>
      <c r="L20" s="78"/>
      <c r="M20" s="78"/>
      <c r="N20" s="78"/>
      <c r="O20" s="78"/>
      <c r="P20" s="78"/>
      <c r="Q20" s="67"/>
      <c r="R20" s="67"/>
      <c r="S20" s="67"/>
      <c r="T20" s="67"/>
      <c r="U20" s="67"/>
      <c r="V20" s="67"/>
      <c r="W20" s="67"/>
      <c r="X20" s="67"/>
    </row>
    <row r="21" spans="1:24" ht="17.25" customHeight="1">
      <c r="A21" s="74" t="s">
        <v>43</v>
      </c>
      <c r="B21" s="66"/>
      <c r="C21" s="67"/>
      <c r="D21" s="78" t="s">
        <v>44</v>
      </c>
      <c r="E21" s="129" t="s">
        <v>42</v>
      </c>
      <c r="F21" s="80"/>
      <c r="G21" s="173" t="str">
        <f>IF(LendingRate="","Required field","")</f>
        <v>Required field</v>
      </c>
      <c r="H21" s="78"/>
      <c r="I21" s="78"/>
      <c r="J21" s="78"/>
      <c r="K21" s="78"/>
      <c r="L21" s="78"/>
      <c r="M21" s="78"/>
      <c r="N21" s="78"/>
      <c r="O21" s="78"/>
      <c r="P21" s="78"/>
      <c r="Q21" s="67"/>
      <c r="R21" s="67"/>
      <c r="S21" s="67"/>
      <c r="T21" s="67"/>
      <c r="U21" s="67"/>
      <c r="V21" s="67"/>
      <c r="W21" s="67"/>
      <c r="X21" s="67"/>
    </row>
    <row r="22" spans="1:24" ht="17.25" customHeight="1">
      <c r="A22" s="83"/>
      <c r="B22" s="66"/>
      <c r="C22" s="67"/>
      <c r="D22" s="78" t="s">
        <v>45</v>
      </c>
      <c r="E22" s="129" t="s">
        <v>42</v>
      </c>
      <c r="F22" s="80"/>
      <c r="G22" s="173" t="str">
        <f>IF(Inflation="","Required field","")</f>
        <v>Required field</v>
      </c>
      <c r="H22" s="78"/>
      <c r="I22" s="78"/>
      <c r="J22" s="78"/>
      <c r="K22" s="78"/>
      <c r="L22" s="78"/>
      <c r="M22" s="78"/>
      <c r="N22" s="78"/>
      <c r="O22" s="78"/>
      <c r="P22" s="78"/>
      <c r="Q22" s="67"/>
      <c r="R22" s="67"/>
      <c r="S22" s="67"/>
      <c r="T22" s="67"/>
      <c r="U22" s="67"/>
      <c r="V22" s="67"/>
      <c r="W22" s="67"/>
      <c r="X22" s="67"/>
    </row>
    <row r="23" spans="1:24" ht="17.25" customHeight="1">
      <c r="A23" s="83"/>
      <c r="B23" s="66"/>
      <c r="C23" s="67"/>
      <c r="D23" s="78" t="s">
        <v>46</v>
      </c>
      <c r="E23" s="129"/>
      <c r="F23" s="79"/>
      <c r="G23" s="79"/>
      <c r="H23" s="79"/>
      <c r="I23" s="78"/>
      <c r="J23" s="78"/>
      <c r="K23" s="78"/>
      <c r="L23" s="78"/>
      <c r="M23" s="78"/>
      <c r="N23" s="78"/>
      <c r="O23" s="78"/>
      <c r="P23" s="78"/>
      <c r="Q23" s="67"/>
      <c r="R23" s="67"/>
      <c r="S23" s="67"/>
      <c r="T23" s="67"/>
      <c r="U23" s="67"/>
      <c r="V23" s="67"/>
      <c r="W23" s="67"/>
      <c r="X23" s="67"/>
    </row>
    <row r="24" spans="1:24" ht="17.25" customHeight="1">
      <c r="A24" s="83"/>
      <c r="B24" s="66"/>
      <c r="C24" s="67"/>
      <c r="D24" s="82" t="s">
        <v>47</v>
      </c>
      <c r="E24" s="129" t="s">
        <v>42</v>
      </c>
      <c r="F24" s="80">
        <v>0.05</v>
      </c>
      <c r="G24" s="78"/>
      <c r="H24" s="78"/>
      <c r="I24" s="78"/>
      <c r="J24" s="78"/>
      <c r="K24" s="78"/>
      <c r="L24" s="78"/>
      <c r="M24" s="78"/>
      <c r="N24" s="78"/>
      <c r="O24" s="78"/>
      <c r="P24" s="78"/>
      <c r="Q24" s="67"/>
      <c r="R24" s="67"/>
      <c r="S24" s="67"/>
      <c r="T24" s="67"/>
      <c r="U24" s="67"/>
      <c r="V24" s="67"/>
      <c r="W24" s="67"/>
      <c r="X24" s="67"/>
    </row>
    <row r="25" spans="1:24" ht="17.25" customHeight="1">
      <c r="A25" s="83"/>
      <c r="B25" s="66"/>
      <c r="C25" s="67"/>
      <c r="D25" s="82" t="s">
        <v>48</v>
      </c>
      <c r="E25" s="129" t="s">
        <v>42</v>
      </c>
      <c r="F25" s="80">
        <v>0.15</v>
      </c>
      <c r="G25" s="78"/>
      <c r="H25" s="78"/>
      <c r="I25" s="78"/>
      <c r="J25" s="78"/>
      <c r="K25" s="78"/>
      <c r="L25" s="78"/>
      <c r="M25" s="78"/>
      <c r="N25" s="78"/>
      <c r="O25" s="78"/>
      <c r="P25" s="78"/>
      <c r="Q25" s="67"/>
      <c r="R25" s="67"/>
      <c r="S25" s="67"/>
      <c r="T25" s="67"/>
      <c r="U25" s="67"/>
      <c r="V25" s="67"/>
      <c r="W25" s="67"/>
      <c r="X25" s="67"/>
    </row>
    <row r="26" spans="1:24" ht="17.25" customHeight="1">
      <c r="A26" s="83"/>
      <c r="B26" s="66"/>
      <c r="C26" s="67"/>
      <c r="D26" s="82" t="s">
        <v>49</v>
      </c>
      <c r="E26" s="129" t="s">
        <v>42</v>
      </c>
      <c r="F26" s="80">
        <v>0.25</v>
      </c>
      <c r="G26" s="78"/>
      <c r="H26" s="78"/>
      <c r="I26" s="78"/>
      <c r="J26" s="78"/>
      <c r="K26" s="78"/>
      <c r="L26" s="78"/>
      <c r="M26" s="78"/>
      <c r="N26" s="78"/>
      <c r="O26" s="78"/>
      <c r="P26" s="78"/>
      <c r="Q26" s="67"/>
      <c r="R26" s="67"/>
      <c r="S26" s="67"/>
      <c r="T26" s="67"/>
      <c r="U26" s="67"/>
      <c r="V26" s="67"/>
      <c r="W26" s="67"/>
      <c r="X26" s="67"/>
    </row>
    <row r="27" spans="1:24" ht="17.25" customHeight="1">
      <c r="A27" s="83"/>
      <c r="B27" s="66"/>
      <c r="C27" s="67"/>
      <c r="D27" s="82" t="s">
        <v>50</v>
      </c>
      <c r="E27" s="129" t="s">
        <v>42</v>
      </c>
      <c r="F27" s="80">
        <v>0.2</v>
      </c>
      <c r="G27" s="78"/>
      <c r="H27" s="78"/>
      <c r="I27" s="78"/>
      <c r="J27" s="78"/>
      <c r="K27" s="78"/>
      <c r="L27" s="78"/>
      <c r="M27" s="78"/>
      <c r="N27" s="78"/>
      <c r="O27" s="78"/>
      <c r="P27" s="78"/>
      <c r="Q27" s="67"/>
      <c r="R27" s="67"/>
      <c r="S27" s="67"/>
      <c r="T27" s="67"/>
      <c r="U27" s="67"/>
      <c r="V27" s="67"/>
      <c r="W27" s="67"/>
      <c r="X27" s="67"/>
    </row>
    <row r="28" spans="1:24" ht="17.25" customHeight="1">
      <c r="A28" s="83"/>
      <c r="B28" s="66"/>
      <c r="C28" s="67"/>
      <c r="D28" s="82" t="s">
        <v>51</v>
      </c>
      <c r="E28" s="129" t="s">
        <v>42</v>
      </c>
      <c r="F28" s="80">
        <v>0.1</v>
      </c>
      <c r="G28" s="78"/>
      <c r="H28" s="78"/>
      <c r="I28" s="78"/>
      <c r="J28" s="78"/>
      <c r="K28" s="78"/>
      <c r="L28" s="78"/>
      <c r="M28" s="78"/>
      <c r="N28" s="78"/>
      <c r="O28" s="78"/>
      <c r="P28" s="78"/>
      <c r="Q28" s="67"/>
      <c r="R28" s="67"/>
      <c r="S28" s="67"/>
      <c r="T28" s="67"/>
      <c r="U28" s="67"/>
      <c r="V28" s="67"/>
      <c r="W28" s="67"/>
      <c r="X28" s="67"/>
    </row>
    <row r="29" spans="1:24" ht="17.25" customHeight="1">
      <c r="A29" s="83"/>
      <c r="B29" s="66"/>
      <c r="C29" s="67"/>
      <c r="D29" s="78"/>
      <c r="E29" s="130"/>
      <c r="F29" s="78"/>
      <c r="G29" s="78"/>
      <c r="H29" s="78"/>
      <c r="I29" s="78"/>
      <c r="J29" s="78"/>
      <c r="K29" s="78"/>
      <c r="L29" s="78"/>
      <c r="M29" s="78"/>
      <c r="N29" s="78"/>
      <c r="O29" s="78"/>
      <c r="P29" s="78"/>
      <c r="Q29" s="67"/>
      <c r="R29" s="67"/>
      <c r="S29" s="67"/>
      <c r="T29" s="67"/>
      <c r="U29" s="67"/>
      <c r="V29" s="67"/>
      <c r="W29" s="67"/>
      <c r="X29" s="67"/>
    </row>
    <row r="30" spans="1:24" ht="17.25" customHeight="1">
      <c r="A30" s="83"/>
      <c r="B30" s="66"/>
      <c r="C30" s="67"/>
      <c r="D30" s="75" t="s">
        <v>52</v>
      </c>
      <c r="E30" s="131"/>
      <c r="F30" s="77"/>
      <c r="G30" s="77"/>
      <c r="H30" s="77"/>
      <c r="I30" s="77"/>
      <c r="J30" s="77"/>
      <c r="K30" s="77"/>
      <c r="L30" s="77"/>
      <c r="M30" s="77"/>
      <c r="N30" s="77"/>
      <c r="O30" s="77"/>
      <c r="P30" s="77"/>
      <c r="Q30" s="85"/>
      <c r="R30" s="67"/>
      <c r="S30" s="67"/>
      <c r="T30" s="67"/>
      <c r="U30" s="67"/>
      <c r="V30" s="67"/>
      <c r="W30" s="67"/>
      <c r="X30" s="67"/>
    </row>
    <row r="31" spans="1:24" ht="17.25" customHeight="1">
      <c r="A31" s="83"/>
      <c r="B31" s="66"/>
      <c r="C31" s="67"/>
      <c r="D31" s="164" t="s">
        <v>53</v>
      </c>
      <c r="E31" s="130"/>
      <c r="F31" s="78"/>
      <c r="G31" s="78"/>
      <c r="H31" s="78"/>
      <c r="I31" s="78"/>
      <c r="J31" s="78"/>
      <c r="K31" s="78"/>
      <c r="L31" s="78"/>
      <c r="M31" s="78"/>
      <c r="N31" s="78"/>
      <c r="O31" s="78"/>
      <c r="P31" s="78"/>
      <c r="Q31" s="85"/>
      <c r="R31" s="67"/>
      <c r="S31" s="67"/>
      <c r="T31" s="67"/>
      <c r="U31" s="67"/>
      <c r="V31" s="67"/>
      <c r="W31" s="67"/>
      <c r="X31" s="67"/>
    </row>
    <row r="32" spans="1:24" ht="17.25" customHeight="1">
      <c r="A32" s="83"/>
      <c r="B32" s="66"/>
      <c r="C32" s="67"/>
      <c r="E32" s="130"/>
      <c r="F32" s="78"/>
      <c r="G32" s="78"/>
      <c r="H32" s="78"/>
      <c r="I32" s="78"/>
      <c r="J32" s="78"/>
      <c r="K32" s="78"/>
      <c r="L32" s="78"/>
      <c r="M32" s="78"/>
      <c r="N32" s="78"/>
      <c r="O32" s="78"/>
      <c r="P32" s="78"/>
      <c r="Q32" s="67"/>
      <c r="R32" s="67"/>
      <c r="S32" s="67"/>
      <c r="T32" s="67"/>
      <c r="U32" s="67"/>
      <c r="V32" s="67"/>
      <c r="W32" s="67"/>
      <c r="X32" s="67"/>
    </row>
    <row r="33" spans="1:24" ht="17.25" customHeight="1">
      <c r="A33" s="83"/>
      <c r="B33" s="66"/>
      <c r="C33" s="67"/>
      <c r="D33" s="86" t="s">
        <v>54</v>
      </c>
      <c r="E33" s="130"/>
      <c r="F33" s="78"/>
      <c r="G33" s="87"/>
      <c r="H33" s="87"/>
      <c r="I33" s="87"/>
      <c r="J33" s="87"/>
      <c r="K33" s="87"/>
      <c r="L33" s="87"/>
      <c r="M33" s="87"/>
      <c r="N33" s="87"/>
      <c r="O33" s="87"/>
      <c r="P33" s="87"/>
      <c r="Q33" s="67"/>
      <c r="R33" s="67"/>
      <c r="S33" s="67"/>
      <c r="T33" s="67"/>
      <c r="U33" s="67"/>
      <c r="V33" s="67"/>
      <c r="W33" s="67"/>
      <c r="X33" s="67"/>
    </row>
    <row r="34" spans="1:24" ht="17.25" customHeight="1">
      <c r="A34" s="83"/>
      <c r="B34" s="66"/>
      <c r="C34" s="67"/>
      <c r="D34" s="205" t="str">
        <f>IF(E16="","Product/Service 1",E16)</f>
        <v>Product/Service 1</v>
      </c>
      <c r="E34" s="130"/>
      <c r="F34" s="78"/>
      <c r="G34" s="87"/>
      <c r="H34" s="87"/>
      <c r="I34" s="87"/>
      <c r="J34" s="87"/>
      <c r="K34" s="87"/>
      <c r="L34" s="87"/>
      <c r="M34" s="87"/>
      <c r="N34" s="87"/>
      <c r="O34" s="87"/>
      <c r="P34" s="87"/>
      <c r="Q34" s="67"/>
      <c r="R34" s="67"/>
      <c r="S34" s="67"/>
      <c r="T34" s="67"/>
      <c r="U34" s="67"/>
      <c r="V34" s="67"/>
      <c r="W34" s="67"/>
      <c r="X34" s="67"/>
    </row>
    <row r="35" spans="1:24" ht="17.25" customHeight="1">
      <c r="A35" s="83"/>
      <c r="B35" s="66"/>
      <c r="C35" s="67"/>
      <c r="D35" s="82" t="s">
        <v>55</v>
      </c>
      <c r="E35" s="129" t="s">
        <v>42</v>
      </c>
      <c r="F35" s="78"/>
      <c r="G35" s="80"/>
      <c r="H35" s="80"/>
      <c r="I35" s="80"/>
      <c r="J35" s="80"/>
      <c r="K35" s="80"/>
      <c r="L35" s="80"/>
      <c r="M35" s="80"/>
      <c r="N35" s="80"/>
      <c r="O35" s="80"/>
      <c r="P35" s="80"/>
      <c r="Q35" s="67"/>
      <c r="R35" s="67"/>
      <c r="S35" s="67"/>
      <c r="T35" s="67"/>
      <c r="U35" s="67"/>
      <c r="V35" s="67"/>
      <c r="W35" s="67"/>
      <c r="X35" s="67"/>
    </row>
    <row r="36" spans="1:24" ht="17.25" customHeight="1">
      <c r="A36" s="83"/>
      <c r="B36" s="66"/>
      <c r="C36" s="67"/>
      <c r="D36" s="82" t="s">
        <v>56</v>
      </c>
      <c r="E36" s="129" t="s">
        <v>42</v>
      </c>
      <c r="F36" s="78"/>
      <c r="G36" s="80"/>
      <c r="H36" s="80"/>
      <c r="I36" s="80"/>
      <c r="J36" s="80"/>
      <c r="K36" s="80"/>
      <c r="L36" s="80"/>
      <c r="M36" s="80"/>
      <c r="N36" s="80"/>
      <c r="O36" s="80"/>
      <c r="P36" s="80"/>
      <c r="Q36" s="67"/>
      <c r="R36" s="67"/>
      <c r="S36" s="67"/>
      <c r="T36" s="67"/>
      <c r="U36" s="67"/>
      <c r="V36" s="67"/>
      <c r="W36" s="67"/>
      <c r="X36" s="67"/>
    </row>
    <row r="37" spans="1:24" ht="17.25" customHeight="1">
      <c r="A37" s="83"/>
      <c r="B37" s="66"/>
      <c r="C37" s="67"/>
      <c r="D37" s="205" t="str">
        <f>IF(E17="","Product/Service 2",E17)</f>
        <v>Product/Service 2</v>
      </c>
      <c r="E37" s="130"/>
      <c r="F37" s="78"/>
      <c r="G37" s="78"/>
      <c r="H37" s="78"/>
      <c r="I37" s="78"/>
      <c r="J37" s="78"/>
      <c r="K37" s="78"/>
      <c r="L37" s="78"/>
      <c r="M37" s="78"/>
      <c r="N37" s="78"/>
      <c r="O37" s="78"/>
      <c r="P37" s="78"/>
      <c r="Q37" s="78"/>
      <c r="R37" s="67"/>
      <c r="S37" s="67"/>
      <c r="T37" s="67"/>
      <c r="U37" s="67"/>
      <c r="V37" s="67"/>
      <c r="W37" s="67"/>
      <c r="X37" s="67"/>
    </row>
    <row r="38" spans="1:24" ht="17.25" customHeight="1">
      <c r="A38" s="83"/>
      <c r="B38" s="66"/>
      <c r="C38" s="67"/>
      <c r="D38" s="82" t="s">
        <v>55</v>
      </c>
      <c r="E38" s="129" t="s">
        <v>42</v>
      </c>
      <c r="F38" s="78"/>
      <c r="G38" s="80"/>
      <c r="H38" s="80"/>
      <c r="I38" s="80"/>
      <c r="J38" s="80"/>
      <c r="K38" s="80"/>
      <c r="L38" s="80"/>
      <c r="M38" s="80"/>
      <c r="N38" s="80"/>
      <c r="O38" s="80"/>
      <c r="P38" s="80"/>
      <c r="Q38" s="67"/>
      <c r="R38" s="67"/>
      <c r="S38" s="67"/>
      <c r="T38" s="67"/>
      <c r="U38" s="67"/>
      <c r="V38" s="67"/>
      <c r="W38" s="67"/>
      <c r="X38" s="67"/>
    </row>
    <row r="39" spans="1:24" ht="17.25" customHeight="1">
      <c r="A39" s="83"/>
      <c r="B39" s="66"/>
      <c r="C39" s="67"/>
      <c r="D39" s="82" t="s">
        <v>56</v>
      </c>
      <c r="E39" s="129" t="s">
        <v>42</v>
      </c>
      <c r="F39" s="78"/>
      <c r="G39" s="80"/>
      <c r="H39" s="80"/>
      <c r="I39" s="80"/>
      <c r="J39" s="80"/>
      <c r="K39" s="80"/>
      <c r="L39" s="80"/>
      <c r="M39" s="80"/>
      <c r="N39" s="80"/>
      <c r="O39" s="80"/>
      <c r="P39" s="80"/>
      <c r="Q39" s="67"/>
      <c r="R39" s="67"/>
      <c r="S39" s="67"/>
      <c r="T39" s="67"/>
      <c r="U39" s="67"/>
      <c r="V39" s="67"/>
      <c r="W39" s="67"/>
      <c r="X39" s="67"/>
    </row>
    <row r="40" spans="1:24" ht="17.25" customHeight="1">
      <c r="A40" s="83"/>
      <c r="B40" s="66"/>
      <c r="C40" s="67"/>
      <c r="D40" s="205" t="str">
        <f>IF(E18="","Product/Service 3",E18)</f>
        <v>Product/Service 3</v>
      </c>
      <c r="E40" s="130"/>
      <c r="F40" s="78"/>
      <c r="G40" s="78"/>
      <c r="H40" s="78"/>
      <c r="I40" s="78"/>
      <c r="J40" s="78"/>
      <c r="K40" s="78"/>
      <c r="L40" s="78"/>
      <c r="M40" s="78"/>
      <c r="N40" s="78"/>
      <c r="O40" s="78"/>
      <c r="P40" s="78"/>
      <c r="Q40" s="78"/>
      <c r="R40" s="67"/>
      <c r="S40" s="67"/>
      <c r="T40" s="67"/>
      <c r="U40" s="67"/>
      <c r="V40" s="67"/>
      <c r="W40" s="67"/>
      <c r="X40" s="67"/>
    </row>
    <row r="41" spans="1:24" ht="17.25" customHeight="1">
      <c r="A41" s="83"/>
      <c r="B41" s="66"/>
      <c r="C41" s="67"/>
      <c r="D41" s="82" t="s">
        <v>55</v>
      </c>
      <c r="E41" s="129" t="s">
        <v>42</v>
      </c>
      <c r="F41" s="78"/>
      <c r="G41" s="80"/>
      <c r="H41" s="80"/>
      <c r="I41" s="80"/>
      <c r="J41" s="80"/>
      <c r="K41" s="80"/>
      <c r="L41" s="80"/>
      <c r="M41" s="80"/>
      <c r="N41" s="80"/>
      <c r="O41" s="80"/>
      <c r="P41" s="80"/>
      <c r="Q41" s="67"/>
      <c r="R41" s="67"/>
      <c r="S41" s="67"/>
      <c r="T41" s="67"/>
      <c r="U41" s="67"/>
      <c r="V41" s="67"/>
      <c r="W41" s="67"/>
      <c r="X41" s="67"/>
    </row>
    <row r="42" spans="1:24" ht="17.25" customHeight="1">
      <c r="A42" s="83"/>
      <c r="B42" s="66"/>
      <c r="C42" s="67"/>
      <c r="D42" s="82" t="s">
        <v>56</v>
      </c>
      <c r="E42" s="129" t="s">
        <v>42</v>
      </c>
      <c r="F42" s="78"/>
      <c r="G42" s="80"/>
      <c r="H42" s="80"/>
      <c r="I42" s="80"/>
      <c r="J42" s="80"/>
      <c r="K42" s="80"/>
      <c r="L42" s="80"/>
      <c r="M42" s="80"/>
      <c r="N42" s="80"/>
      <c r="O42" s="80"/>
      <c r="P42" s="80"/>
      <c r="Q42" s="67"/>
      <c r="R42" s="67"/>
      <c r="S42" s="67"/>
      <c r="T42" s="67"/>
      <c r="U42" s="67"/>
      <c r="V42" s="67"/>
      <c r="W42" s="67"/>
      <c r="X42" s="67"/>
    </row>
    <row r="43" spans="1:24" ht="17.25" customHeight="1">
      <c r="A43" s="83"/>
      <c r="B43" s="66"/>
      <c r="C43" s="67"/>
      <c r="D43" s="86" t="s">
        <v>57</v>
      </c>
      <c r="E43" s="130"/>
      <c r="F43" s="78"/>
      <c r="G43" s="88"/>
      <c r="H43" s="88"/>
      <c r="I43" s="88"/>
      <c r="J43" s="88"/>
      <c r="K43" s="88"/>
      <c r="L43" s="88"/>
      <c r="M43" s="88"/>
      <c r="N43" s="88"/>
      <c r="O43" s="88"/>
      <c r="P43" s="88"/>
      <c r="Q43" s="67"/>
      <c r="R43" s="67"/>
      <c r="S43" s="67"/>
      <c r="T43" s="67"/>
      <c r="U43" s="67"/>
      <c r="V43" s="67"/>
      <c r="W43" s="67"/>
      <c r="X43" s="67"/>
    </row>
    <row r="44" spans="1:24" ht="17.25" customHeight="1">
      <c r="A44" s="83"/>
      <c r="B44" s="66"/>
      <c r="C44" s="67"/>
      <c r="D44" s="78" t="s">
        <v>58</v>
      </c>
      <c r="E44" s="129" t="s">
        <v>42</v>
      </c>
      <c r="F44" s="78"/>
      <c r="G44" s="80"/>
      <c r="H44" s="80"/>
      <c r="I44" s="80"/>
      <c r="J44" s="80"/>
      <c r="K44" s="80"/>
      <c r="L44" s="80"/>
      <c r="M44" s="80"/>
      <c r="N44" s="80"/>
      <c r="O44" s="80"/>
      <c r="P44" s="80"/>
      <c r="Q44" s="67"/>
      <c r="R44" s="67"/>
      <c r="S44" s="67"/>
      <c r="T44" s="67"/>
      <c r="U44" s="67"/>
      <c r="V44" s="67"/>
      <c r="W44" s="67"/>
      <c r="X44" s="67"/>
    </row>
    <row r="45" spans="1:24" ht="17.25" customHeight="1">
      <c r="A45" s="83"/>
      <c r="B45" s="66"/>
      <c r="C45" s="67"/>
      <c r="D45" s="78" t="s">
        <v>59</v>
      </c>
      <c r="E45" s="129" t="s">
        <v>42</v>
      </c>
      <c r="F45" s="78"/>
      <c r="G45" s="80"/>
      <c r="H45" s="80"/>
      <c r="I45" s="80"/>
      <c r="J45" s="80"/>
      <c r="K45" s="80"/>
      <c r="L45" s="80"/>
      <c r="M45" s="80"/>
      <c r="N45" s="80"/>
      <c r="O45" s="80"/>
      <c r="P45" s="80"/>
      <c r="Q45" s="67"/>
      <c r="R45" s="67"/>
      <c r="S45" s="67"/>
      <c r="T45" s="67"/>
      <c r="U45" s="67"/>
      <c r="V45" s="67"/>
      <c r="W45" s="67"/>
      <c r="X45" s="67"/>
    </row>
    <row r="46" spans="1:24" ht="17.25" customHeight="1">
      <c r="A46" s="83"/>
      <c r="B46" s="66"/>
      <c r="C46" s="67"/>
      <c r="D46" s="78" t="s">
        <v>60</v>
      </c>
      <c r="E46" s="129" t="s">
        <v>42</v>
      </c>
      <c r="F46" s="78"/>
      <c r="G46" s="80"/>
      <c r="H46" s="80"/>
      <c r="I46" s="80"/>
      <c r="J46" s="80"/>
      <c r="K46" s="80"/>
      <c r="L46" s="80"/>
      <c r="M46" s="80"/>
      <c r="N46" s="80"/>
      <c r="O46" s="80"/>
      <c r="P46" s="80"/>
      <c r="Q46" s="67"/>
      <c r="R46" s="67"/>
      <c r="S46" s="67"/>
      <c r="T46" s="67"/>
      <c r="U46" s="67"/>
      <c r="V46" s="67"/>
      <c r="W46" s="67"/>
      <c r="X46" s="67"/>
    </row>
    <row r="47" spans="1:24" ht="17.25" customHeight="1">
      <c r="A47" s="83"/>
      <c r="B47" s="66"/>
      <c r="C47" s="67"/>
      <c r="D47" s="78" t="s">
        <v>61</v>
      </c>
      <c r="E47" s="129" t="s">
        <v>42</v>
      </c>
      <c r="F47" s="78"/>
      <c r="G47" s="80"/>
      <c r="H47" s="80"/>
      <c r="I47" s="80"/>
      <c r="J47" s="80"/>
      <c r="K47" s="80"/>
      <c r="L47" s="80"/>
      <c r="M47" s="80"/>
      <c r="N47" s="80"/>
      <c r="O47" s="80"/>
      <c r="P47" s="80"/>
      <c r="Q47" s="67"/>
      <c r="R47" s="67"/>
      <c r="S47" s="67"/>
      <c r="T47" s="67"/>
      <c r="U47" s="67"/>
      <c r="V47" s="67"/>
      <c r="W47" s="67"/>
      <c r="X47" s="67"/>
    </row>
    <row r="48" spans="1:24" ht="17.25" customHeight="1">
      <c r="A48" s="83"/>
      <c r="B48" s="66"/>
      <c r="C48" s="67"/>
      <c r="D48" s="78" t="s">
        <v>62</v>
      </c>
      <c r="E48" s="129" t="s">
        <v>42</v>
      </c>
      <c r="F48" s="78"/>
      <c r="G48" s="80"/>
      <c r="H48" s="80"/>
      <c r="I48" s="80"/>
      <c r="J48" s="80"/>
      <c r="K48" s="80"/>
      <c r="L48" s="80"/>
      <c r="M48" s="80"/>
      <c r="N48" s="80"/>
      <c r="O48" s="80"/>
      <c r="P48" s="80"/>
      <c r="Q48" s="67"/>
      <c r="R48" s="67"/>
      <c r="S48" s="67"/>
      <c r="T48" s="67"/>
      <c r="U48" s="67"/>
      <c r="V48" s="67"/>
      <c r="W48" s="67"/>
      <c r="X48" s="67"/>
    </row>
    <row r="49" spans="1:24" ht="17.25" customHeight="1">
      <c r="A49" s="83"/>
      <c r="B49" s="66"/>
      <c r="C49" s="67"/>
      <c r="D49" s="78" t="s">
        <v>63</v>
      </c>
      <c r="E49" s="129" t="s">
        <v>42</v>
      </c>
      <c r="F49" s="78"/>
      <c r="G49" s="80"/>
      <c r="H49" s="80"/>
      <c r="I49" s="80"/>
      <c r="J49" s="80"/>
      <c r="K49" s="80"/>
      <c r="L49" s="80"/>
      <c r="M49" s="80"/>
      <c r="N49" s="80"/>
      <c r="O49" s="80"/>
      <c r="P49" s="80"/>
      <c r="Q49" s="67"/>
      <c r="R49" s="67"/>
      <c r="S49" s="67"/>
      <c r="T49" s="67"/>
      <c r="U49" s="67"/>
      <c r="V49" s="67"/>
      <c r="W49" s="67"/>
      <c r="X49" s="67"/>
    </row>
    <row r="50" spans="1:24" ht="17.25" customHeight="1">
      <c r="A50" s="83"/>
      <c r="B50" s="66"/>
      <c r="C50" s="67"/>
      <c r="D50" s="78" t="s">
        <v>64</v>
      </c>
      <c r="E50" s="129" t="s">
        <v>42</v>
      </c>
      <c r="F50" s="78"/>
      <c r="G50" s="80"/>
      <c r="H50" s="80"/>
      <c r="I50" s="80"/>
      <c r="J50" s="80"/>
      <c r="K50" s="80"/>
      <c r="L50" s="80"/>
      <c r="M50" s="80"/>
      <c r="N50" s="80"/>
      <c r="O50" s="80"/>
      <c r="P50" s="80"/>
      <c r="Q50" s="67"/>
      <c r="R50" s="67"/>
      <c r="S50" s="67"/>
      <c r="T50" s="67"/>
      <c r="U50" s="67"/>
      <c r="V50" s="67"/>
      <c r="W50" s="67"/>
      <c r="X50" s="67"/>
    </row>
    <row r="51" spans="1:24" ht="17.25" customHeight="1">
      <c r="A51" s="83"/>
      <c r="B51" s="66"/>
      <c r="C51" s="67"/>
      <c r="D51" s="78" t="s">
        <v>65</v>
      </c>
      <c r="E51" s="129" t="s">
        <v>42</v>
      </c>
      <c r="F51" s="78"/>
      <c r="G51" s="80"/>
      <c r="H51" s="80"/>
      <c r="I51" s="80"/>
      <c r="J51" s="80"/>
      <c r="K51" s="80"/>
      <c r="L51" s="80"/>
      <c r="M51" s="80"/>
      <c r="N51" s="80"/>
      <c r="O51" s="80"/>
      <c r="P51" s="80"/>
      <c r="Q51" s="67"/>
      <c r="R51" s="67"/>
      <c r="S51" s="67"/>
      <c r="T51" s="67"/>
      <c r="U51" s="67"/>
      <c r="V51" s="67"/>
      <c r="W51" s="67"/>
      <c r="X51" s="67"/>
    </row>
    <row r="52" spans="1:24" ht="17.25" customHeight="1">
      <c r="A52" s="83"/>
      <c r="B52" s="66"/>
      <c r="C52" s="67"/>
      <c r="D52" s="78" t="s">
        <v>66</v>
      </c>
      <c r="E52" s="129" t="s">
        <v>42</v>
      </c>
      <c r="F52" s="78"/>
      <c r="G52" s="80"/>
      <c r="H52" s="80"/>
      <c r="I52" s="80"/>
      <c r="J52" s="80"/>
      <c r="K52" s="80"/>
      <c r="L52" s="80"/>
      <c r="M52" s="80"/>
      <c r="N52" s="80"/>
      <c r="O52" s="80"/>
      <c r="P52" s="80"/>
      <c r="Q52" s="67"/>
      <c r="R52" s="67"/>
      <c r="S52" s="67"/>
      <c r="T52" s="67"/>
      <c r="U52" s="67"/>
      <c r="V52" s="67"/>
      <c r="W52" s="67"/>
      <c r="X52" s="67"/>
    </row>
    <row r="53" spans="1:24" ht="17.25" customHeight="1">
      <c r="A53" s="83"/>
      <c r="B53" s="66"/>
      <c r="C53" s="67"/>
      <c r="D53" s="78" t="s">
        <v>67</v>
      </c>
      <c r="E53" s="129" t="s">
        <v>42</v>
      </c>
      <c r="F53" s="78"/>
      <c r="G53" s="80"/>
      <c r="H53" s="80"/>
      <c r="I53" s="80"/>
      <c r="J53" s="80"/>
      <c r="K53" s="80"/>
      <c r="L53" s="80"/>
      <c r="M53" s="80"/>
      <c r="N53" s="80"/>
      <c r="O53" s="80"/>
      <c r="P53" s="80"/>
      <c r="Q53" s="67"/>
      <c r="R53" s="67"/>
      <c r="S53" s="67"/>
      <c r="T53" s="67"/>
      <c r="U53" s="67"/>
      <c r="V53" s="67"/>
      <c r="W53" s="67"/>
      <c r="X53" s="67"/>
    </row>
    <row r="54" spans="1:24" ht="17.25" customHeight="1">
      <c r="A54" s="83"/>
      <c r="B54" s="66"/>
      <c r="C54" s="67"/>
      <c r="E54" s="130"/>
      <c r="F54" s="78"/>
      <c r="G54" s="78"/>
      <c r="H54" s="78"/>
      <c r="I54" s="78"/>
      <c r="J54" s="78"/>
      <c r="K54" s="78"/>
      <c r="L54" s="78"/>
      <c r="M54" s="78"/>
      <c r="N54" s="78"/>
      <c r="O54" s="78"/>
      <c r="P54" s="78"/>
      <c r="Q54" s="67"/>
      <c r="R54" s="67"/>
      <c r="S54" s="67"/>
      <c r="T54" s="67"/>
      <c r="U54" s="67"/>
      <c r="V54" s="67"/>
      <c r="W54" s="67"/>
      <c r="X54" s="67"/>
    </row>
    <row r="55" spans="1:24" ht="17.25" customHeight="1">
      <c r="A55" s="83"/>
      <c r="B55" s="66"/>
      <c r="C55" s="67"/>
      <c r="D55" s="161" t="s">
        <v>68</v>
      </c>
      <c r="E55" s="130"/>
      <c r="F55" s="78"/>
      <c r="G55" s="78"/>
      <c r="H55" s="78"/>
      <c r="I55" s="78"/>
      <c r="J55" s="78"/>
      <c r="K55" s="78"/>
      <c r="L55" s="78"/>
      <c r="M55" s="78"/>
      <c r="N55" s="78"/>
      <c r="O55" s="78"/>
      <c r="P55" s="78"/>
      <c r="Q55" s="67"/>
      <c r="R55" s="67"/>
      <c r="S55" s="67"/>
      <c r="T55" s="67"/>
      <c r="U55" s="67"/>
      <c r="V55" s="67"/>
      <c r="W55" s="67"/>
      <c r="X55" s="67"/>
    </row>
    <row r="56" spans="1:24" ht="17.25" customHeight="1">
      <c r="A56" s="83"/>
      <c r="B56" s="66"/>
      <c r="C56" s="67"/>
      <c r="D56" s="134" t="s">
        <v>69</v>
      </c>
      <c r="E56" s="130"/>
      <c r="F56" s="78"/>
      <c r="G56" s="78"/>
      <c r="H56" s="78"/>
      <c r="I56" s="78"/>
      <c r="J56" s="78"/>
      <c r="K56" s="78"/>
      <c r="L56" s="78"/>
      <c r="M56" s="78"/>
      <c r="N56" s="78"/>
      <c r="O56" s="78"/>
      <c r="P56" s="78"/>
      <c r="Q56" s="67"/>
      <c r="R56" s="67"/>
      <c r="S56" s="67"/>
      <c r="T56" s="67"/>
      <c r="U56" s="67"/>
      <c r="V56" s="67"/>
      <c r="W56" s="67"/>
      <c r="X56" s="67"/>
    </row>
    <row r="57" spans="1:24" ht="17.25" customHeight="1">
      <c r="A57" s="83"/>
      <c r="B57" s="66"/>
      <c r="C57" s="67"/>
      <c r="E57" s="130"/>
      <c r="F57" s="78"/>
      <c r="G57" s="78"/>
      <c r="H57" s="78"/>
      <c r="I57" s="78"/>
      <c r="J57" s="78"/>
      <c r="K57" s="78"/>
      <c r="L57" s="78"/>
      <c r="M57" s="78"/>
      <c r="N57" s="78"/>
      <c r="O57" s="78"/>
      <c r="P57" s="78"/>
      <c r="Q57" s="67"/>
      <c r="R57" s="67"/>
      <c r="S57" s="67"/>
      <c r="T57" s="67"/>
      <c r="U57" s="67"/>
      <c r="V57" s="67"/>
      <c r="W57" s="67"/>
      <c r="X57" s="67"/>
    </row>
    <row r="58" spans="1:24" ht="17.25" customHeight="1">
      <c r="A58" s="83"/>
      <c r="B58" s="66"/>
      <c r="C58" s="67"/>
      <c r="D58" s="75" t="s">
        <v>70</v>
      </c>
      <c r="E58" s="132"/>
      <c r="F58" s="75"/>
      <c r="G58" s="75"/>
      <c r="H58" s="75"/>
      <c r="I58" s="75"/>
      <c r="J58" s="75"/>
      <c r="K58" s="75"/>
      <c r="L58" s="75"/>
      <c r="M58" s="75"/>
      <c r="N58" s="75"/>
      <c r="O58" s="75"/>
      <c r="P58" s="75"/>
      <c r="Q58" s="67"/>
      <c r="R58" s="67"/>
      <c r="S58" s="79"/>
      <c r="T58" s="79"/>
      <c r="U58" s="67"/>
      <c r="V58" s="67"/>
      <c r="W58" s="67"/>
      <c r="X58" s="67"/>
    </row>
    <row r="59" spans="1:24" ht="17.25" customHeight="1">
      <c r="A59" s="83"/>
      <c r="B59" s="66"/>
      <c r="C59" s="67"/>
      <c r="D59" s="163" t="s">
        <v>71</v>
      </c>
      <c r="E59" s="133"/>
      <c r="F59" s="78"/>
      <c r="H59" s="78"/>
      <c r="I59" s="78"/>
      <c r="J59" s="78"/>
      <c r="K59" s="78"/>
      <c r="L59" s="78"/>
      <c r="M59" s="78"/>
      <c r="N59" s="78"/>
      <c r="O59" s="78"/>
      <c r="P59" s="78"/>
      <c r="Q59" s="79"/>
      <c r="R59" s="67"/>
      <c r="S59" s="67"/>
      <c r="T59" s="67"/>
      <c r="U59" s="67"/>
      <c r="V59" s="67"/>
      <c r="W59" s="67"/>
      <c r="X59" s="67"/>
    </row>
    <row r="60" spans="1:24" ht="17.25" customHeight="1">
      <c r="A60" s="83"/>
      <c r="B60" s="66"/>
      <c r="C60" s="67"/>
      <c r="E60" s="134"/>
      <c r="F60" s="78"/>
      <c r="G60" s="172" t="s">
        <v>72</v>
      </c>
      <c r="H60" s="78"/>
      <c r="I60" s="78"/>
      <c r="J60" s="78"/>
      <c r="K60" s="78"/>
      <c r="L60" s="78"/>
      <c r="M60" s="78"/>
      <c r="N60" s="78"/>
      <c r="O60" s="78"/>
      <c r="P60" s="78"/>
      <c r="Q60" s="79"/>
      <c r="R60" s="67"/>
      <c r="S60" s="67"/>
      <c r="T60" s="67"/>
      <c r="U60" s="67"/>
      <c r="V60" s="67"/>
      <c r="W60" s="67"/>
      <c r="X60" s="67"/>
    </row>
    <row r="61" spans="1:24" ht="17.25" customHeight="1">
      <c r="A61" s="83"/>
      <c r="B61" s="66"/>
      <c r="C61" s="67"/>
      <c r="D61" s="78" t="s">
        <v>73</v>
      </c>
      <c r="E61" s="129" t="str">
        <f>IF(CurrToggle=1,"$",Sheet3!$F$4)</f>
        <v>K</v>
      </c>
      <c r="F61" s="90"/>
      <c r="G61" s="127">
        <f>G359</f>
        <v>0</v>
      </c>
      <c r="H61" s="127">
        <f t="shared" ref="H61:P62" si="0">H359</f>
        <v>0</v>
      </c>
      <c r="I61" s="127">
        <f t="shared" si="0"/>
        <v>0</v>
      </c>
      <c r="J61" s="127">
        <f t="shared" si="0"/>
        <v>0</v>
      </c>
      <c r="K61" s="127">
        <f t="shared" si="0"/>
        <v>0</v>
      </c>
      <c r="L61" s="127">
        <f t="shared" si="0"/>
        <v>0</v>
      </c>
      <c r="M61" s="127">
        <f t="shared" si="0"/>
        <v>0</v>
      </c>
      <c r="N61" s="127">
        <f t="shared" si="0"/>
        <v>0</v>
      </c>
      <c r="O61" s="127">
        <f t="shared" si="0"/>
        <v>0</v>
      </c>
      <c r="P61" s="127">
        <f t="shared" si="0"/>
        <v>0</v>
      </c>
      <c r="Q61" s="67"/>
      <c r="R61" s="67"/>
      <c r="S61" s="67"/>
      <c r="T61" s="67"/>
      <c r="U61" s="67"/>
      <c r="V61" s="67"/>
      <c r="W61" s="67"/>
      <c r="X61" s="67"/>
    </row>
    <row r="62" spans="1:24" ht="17.25" customHeight="1">
      <c r="A62" s="83"/>
      <c r="B62" s="66"/>
      <c r="C62" s="67"/>
      <c r="D62" s="78" t="s">
        <v>74</v>
      </c>
      <c r="E62" s="129" t="str">
        <f>IF(CurrToggle=1,"$",Sheet3!$F$4)</f>
        <v>K</v>
      </c>
      <c r="F62" s="90"/>
      <c r="G62" s="127">
        <f>G360</f>
        <v>0</v>
      </c>
      <c r="H62" s="127">
        <f t="shared" si="0"/>
        <v>0</v>
      </c>
      <c r="I62" s="127">
        <f t="shared" si="0"/>
        <v>0</v>
      </c>
      <c r="J62" s="127">
        <f t="shared" si="0"/>
        <v>0</v>
      </c>
      <c r="K62" s="127">
        <f t="shared" si="0"/>
        <v>0</v>
      </c>
      <c r="L62" s="127">
        <f t="shared" si="0"/>
        <v>0</v>
      </c>
      <c r="M62" s="127">
        <f t="shared" si="0"/>
        <v>0</v>
      </c>
      <c r="N62" s="127">
        <f t="shared" si="0"/>
        <v>0</v>
      </c>
      <c r="O62" s="127">
        <f t="shared" si="0"/>
        <v>0</v>
      </c>
      <c r="P62" s="127">
        <f t="shared" si="0"/>
        <v>0</v>
      </c>
      <c r="Q62" s="67"/>
      <c r="R62" s="79"/>
      <c r="S62" s="87"/>
      <c r="T62" s="87"/>
      <c r="U62" s="87"/>
      <c r="V62" s="67"/>
      <c r="W62" s="67"/>
      <c r="X62" s="67"/>
    </row>
    <row r="63" spans="1:24" ht="17.25" customHeight="1">
      <c r="A63" s="83"/>
      <c r="B63" s="66"/>
      <c r="C63" s="67"/>
      <c r="D63" s="78" t="s">
        <v>75</v>
      </c>
      <c r="E63" s="129" t="str">
        <f>IF(CurrToggle=1,"$",Sheet3!$F$4)</f>
        <v>K</v>
      </c>
      <c r="F63" s="90"/>
      <c r="G63" s="127">
        <f t="shared" ref="G63:P66" si="1">G361</f>
        <v>0</v>
      </c>
      <c r="H63" s="127">
        <f t="shared" si="1"/>
        <v>0</v>
      </c>
      <c r="I63" s="127">
        <f t="shared" si="1"/>
        <v>0</v>
      </c>
      <c r="J63" s="127">
        <f t="shared" si="1"/>
        <v>0</v>
      </c>
      <c r="K63" s="127">
        <f t="shared" si="1"/>
        <v>0</v>
      </c>
      <c r="L63" s="127">
        <f t="shared" si="1"/>
        <v>0</v>
      </c>
      <c r="M63" s="127">
        <f t="shared" si="1"/>
        <v>0</v>
      </c>
      <c r="N63" s="127">
        <f t="shared" si="1"/>
        <v>0</v>
      </c>
      <c r="O63" s="127">
        <f t="shared" si="1"/>
        <v>0</v>
      </c>
      <c r="P63" s="127">
        <f t="shared" si="1"/>
        <v>0</v>
      </c>
      <c r="Q63" s="67"/>
      <c r="R63" s="67"/>
      <c r="S63" s="67"/>
      <c r="T63" s="67"/>
      <c r="U63" s="67"/>
      <c r="V63" s="67"/>
      <c r="W63" s="67"/>
      <c r="X63" s="67"/>
    </row>
    <row r="64" spans="1:24" ht="17.25" customHeight="1">
      <c r="A64" s="83"/>
      <c r="B64" s="66"/>
      <c r="C64" s="67"/>
      <c r="D64" s="78" t="s">
        <v>76</v>
      </c>
      <c r="E64" s="129" t="str">
        <f>IF(CurrToggle=1,"$",Sheet3!$F$4)</f>
        <v>K</v>
      </c>
      <c r="F64" s="90"/>
      <c r="G64" s="127">
        <f t="shared" si="1"/>
        <v>0</v>
      </c>
      <c r="H64" s="127">
        <f t="shared" si="1"/>
        <v>0</v>
      </c>
      <c r="I64" s="127">
        <f t="shared" si="1"/>
        <v>0</v>
      </c>
      <c r="J64" s="127">
        <f t="shared" si="1"/>
        <v>0</v>
      </c>
      <c r="K64" s="127">
        <f t="shared" si="1"/>
        <v>0</v>
      </c>
      <c r="L64" s="127">
        <f t="shared" si="1"/>
        <v>0</v>
      </c>
      <c r="M64" s="127">
        <f t="shared" si="1"/>
        <v>0</v>
      </c>
      <c r="N64" s="127">
        <f t="shared" si="1"/>
        <v>0</v>
      </c>
      <c r="O64" s="127">
        <f t="shared" si="1"/>
        <v>0</v>
      </c>
      <c r="P64" s="127">
        <f t="shared" si="1"/>
        <v>0</v>
      </c>
      <c r="Q64" s="87"/>
      <c r="R64" s="67"/>
      <c r="S64" s="67"/>
      <c r="T64" s="67"/>
      <c r="U64" s="67"/>
      <c r="V64" s="67"/>
      <c r="W64" s="67"/>
      <c r="X64" s="67"/>
    </row>
    <row r="65" spans="1:24" ht="17.25" customHeight="1">
      <c r="A65" s="83"/>
      <c r="B65" s="66"/>
      <c r="C65" s="67"/>
      <c r="D65" s="78" t="s">
        <v>50</v>
      </c>
      <c r="E65" s="129" t="str">
        <f>IF(CurrToggle=1,"$",Sheet3!$F$4)</f>
        <v>K</v>
      </c>
      <c r="F65" s="90"/>
      <c r="G65" s="127">
        <f t="shared" si="1"/>
        <v>0</v>
      </c>
      <c r="H65" s="127">
        <f t="shared" si="1"/>
        <v>0</v>
      </c>
      <c r="I65" s="127">
        <f t="shared" si="1"/>
        <v>0</v>
      </c>
      <c r="J65" s="127">
        <f t="shared" si="1"/>
        <v>0</v>
      </c>
      <c r="K65" s="127">
        <f t="shared" si="1"/>
        <v>0</v>
      </c>
      <c r="L65" s="127">
        <f t="shared" si="1"/>
        <v>0</v>
      </c>
      <c r="M65" s="127">
        <f t="shared" si="1"/>
        <v>0</v>
      </c>
      <c r="N65" s="127">
        <f t="shared" si="1"/>
        <v>0</v>
      </c>
      <c r="O65" s="127">
        <f t="shared" si="1"/>
        <v>0</v>
      </c>
      <c r="P65" s="127">
        <f t="shared" si="1"/>
        <v>0</v>
      </c>
      <c r="Q65" s="67"/>
      <c r="R65" s="67"/>
      <c r="S65" s="67"/>
      <c r="T65" s="67"/>
      <c r="U65" s="67"/>
      <c r="V65" s="67"/>
      <c r="W65" s="67"/>
      <c r="X65" s="67"/>
    </row>
    <row r="66" spans="1:24" ht="17.25" customHeight="1">
      <c r="A66" s="83"/>
      <c r="B66" s="66"/>
      <c r="C66" s="67"/>
      <c r="D66" s="78" t="s">
        <v>77</v>
      </c>
      <c r="E66" s="129" t="str">
        <f>IF(CurrToggle=1,"$",Sheet3!$F$4)</f>
        <v>K</v>
      </c>
      <c r="F66" s="90"/>
      <c r="G66" s="127">
        <f t="shared" si="1"/>
        <v>0</v>
      </c>
      <c r="H66" s="127">
        <f t="shared" si="1"/>
        <v>0</v>
      </c>
      <c r="I66" s="127">
        <f t="shared" si="1"/>
        <v>0</v>
      </c>
      <c r="J66" s="127">
        <f t="shared" si="1"/>
        <v>0</v>
      </c>
      <c r="K66" s="127">
        <f t="shared" si="1"/>
        <v>0</v>
      </c>
      <c r="L66" s="127">
        <f t="shared" si="1"/>
        <v>0</v>
      </c>
      <c r="M66" s="127">
        <f t="shared" si="1"/>
        <v>0</v>
      </c>
      <c r="N66" s="127">
        <f t="shared" si="1"/>
        <v>0</v>
      </c>
      <c r="O66" s="127">
        <f t="shared" si="1"/>
        <v>0</v>
      </c>
      <c r="P66" s="127">
        <f t="shared" si="1"/>
        <v>0</v>
      </c>
      <c r="Q66" s="67"/>
      <c r="R66" s="87"/>
      <c r="S66" s="67"/>
      <c r="T66" s="67"/>
      <c r="U66" s="67"/>
      <c r="V66" s="67"/>
      <c r="W66" s="67"/>
      <c r="X66" s="67"/>
    </row>
    <row r="67" spans="1:24" ht="17.25" customHeight="1">
      <c r="A67" s="83"/>
      <c r="B67" s="66"/>
      <c r="C67" s="67"/>
      <c r="D67" s="78"/>
      <c r="E67" s="129"/>
      <c r="F67" s="79"/>
      <c r="G67" s="79"/>
      <c r="H67" s="79"/>
      <c r="I67" s="79"/>
      <c r="J67" s="79"/>
      <c r="K67" s="79"/>
      <c r="L67" s="79"/>
      <c r="M67" s="79"/>
      <c r="N67" s="79"/>
      <c r="O67" s="79"/>
      <c r="P67" s="79"/>
      <c r="Q67" s="67"/>
      <c r="R67" s="67"/>
      <c r="S67" s="67"/>
      <c r="T67" s="67"/>
      <c r="U67" s="67"/>
      <c r="V67" s="67"/>
      <c r="W67" s="67"/>
      <c r="X67" s="67"/>
    </row>
    <row r="68" spans="1:24" ht="17.25" customHeight="1">
      <c r="A68" s="83"/>
      <c r="B68" s="66"/>
      <c r="C68" s="67"/>
      <c r="D68" s="89" t="s">
        <v>78</v>
      </c>
      <c r="E68" s="129"/>
      <c r="F68" s="79"/>
      <c r="G68" s="79"/>
      <c r="H68" s="79"/>
      <c r="I68" s="79"/>
      <c r="J68" s="79"/>
      <c r="K68" s="79"/>
      <c r="L68" s="79"/>
      <c r="M68" s="79"/>
      <c r="N68" s="79"/>
      <c r="O68" s="79"/>
      <c r="P68" s="79"/>
      <c r="Q68" s="67"/>
      <c r="R68" s="67"/>
      <c r="S68" s="67"/>
      <c r="T68" s="67"/>
      <c r="U68" s="67"/>
      <c r="V68" s="67"/>
      <c r="W68" s="67"/>
      <c r="X68" s="67"/>
    </row>
    <row r="69" spans="1:24" ht="17.25" customHeight="1">
      <c r="A69" s="83"/>
      <c r="B69" s="66"/>
      <c r="C69" s="67"/>
      <c r="D69" s="78" t="s">
        <v>79</v>
      </c>
      <c r="E69" s="129" t="str">
        <f>IF(CurrToggle=1,"$",Sheet3!$F$4)</f>
        <v>K</v>
      </c>
      <c r="G69" s="128">
        <f>SUM(G147:G150)*Sheet3!$I$4</f>
        <v>0</v>
      </c>
      <c r="H69" s="91"/>
      <c r="I69" s="91"/>
      <c r="J69" s="91"/>
      <c r="K69" s="91"/>
      <c r="L69" s="91"/>
      <c r="M69" s="91"/>
      <c r="N69" s="91"/>
      <c r="O69" s="91"/>
      <c r="P69" s="91"/>
      <c r="Q69" s="67"/>
      <c r="R69" s="67"/>
      <c r="S69" s="67"/>
      <c r="T69" s="67"/>
      <c r="U69" s="67"/>
      <c r="V69" s="67"/>
      <c r="W69" s="67"/>
      <c r="X69" s="67"/>
    </row>
    <row r="70" spans="1:24" ht="17.25" customHeight="1" thickBot="1">
      <c r="A70" s="83"/>
      <c r="B70" s="66"/>
      <c r="C70" s="67"/>
      <c r="D70" s="78" t="s">
        <v>80</v>
      </c>
      <c r="E70" s="129" t="str">
        <f>IF(CurrToggle=1,"$",Sheet3!$F$4)</f>
        <v>K</v>
      </c>
      <c r="G70" s="128">
        <f>SUM(G153:G161)*Sheet3!$L$4</f>
        <v>0</v>
      </c>
      <c r="H70" s="91"/>
      <c r="I70" s="92"/>
      <c r="J70" s="91"/>
      <c r="K70" s="91"/>
      <c r="L70" s="91"/>
      <c r="M70" s="91"/>
      <c r="N70" s="91"/>
      <c r="O70" s="91"/>
      <c r="P70" s="91"/>
      <c r="Q70" s="67"/>
      <c r="R70" s="67"/>
      <c r="S70" s="67"/>
      <c r="T70" s="67"/>
      <c r="U70" s="67"/>
      <c r="V70" s="67"/>
      <c r="W70" s="67"/>
      <c r="X70" s="67"/>
    </row>
    <row r="71" spans="1:24" ht="17.25" customHeight="1" thickTop="1" thickBot="1">
      <c r="A71" s="83"/>
      <c r="B71" s="66"/>
      <c r="C71" s="67"/>
      <c r="D71" s="78" t="s">
        <v>81</v>
      </c>
      <c r="E71" s="129" t="str">
        <f>IF(CurrToggle=1,"$",Sheet3!$F$4)</f>
        <v>K</v>
      </c>
      <c r="G71" s="128">
        <f>SUM(G69:G70,F61:F66)*(ASSUMPTIONS!H71)</f>
        <v>0</v>
      </c>
      <c r="H71" s="93">
        <f>Sheet3!O4/100</f>
        <v>0.1</v>
      </c>
      <c r="I71" s="91" t="s">
        <v>82</v>
      </c>
      <c r="J71" s="91"/>
      <c r="K71" s="91"/>
      <c r="L71" s="91"/>
      <c r="M71" s="91"/>
      <c r="N71" s="91"/>
      <c r="O71" s="91"/>
      <c r="P71" s="91"/>
      <c r="Q71" s="67"/>
      <c r="R71" s="67"/>
      <c r="S71" s="67"/>
      <c r="T71" s="67"/>
      <c r="U71" s="67"/>
      <c r="V71" s="67"/>
      <c r="W71" s="67"/>
      <c r="X71" s="67"/>
    </row>
    <row r="72" spans="1:24" ht="17.25" customHeight="1" thickTop="1">
      <c r="A72" s="83"/>
      <c r="B72" s="66"/>
      <c r="C72" s="67"/>
      <c r="E72" s="130"/>
      <c r="F72" s="91"/>
      <c r="G72" s="91"/>
      <c r="H72" s="91"/>
      <c r="I72" s="91"/>
      <c r="J72" s="91"/>
      <c r="K72" s="91"/>
      <c r="L72" s="91"/>
      <c r="M72" s="91"/>
      <c r="N72" s="91"/>
      <c r="O72" s="91"/>
      <c r="P72" s="91"/>
      <c r="Q72" s="67"/>
      <c r="R72" s="67"/>
      <c r="S72" s="67"/>
      <c r="T72" s="67"/>
      <c r="U72" s="67"/>
      <c r="V72" s="67"/>
      <c r="W72" s="67"/>
      <c r="X72" s="67"/>
    </row>
    <row r="73" spans="1:24" ht="17.25" customHeight="1">
      <c r="A73" s="83"/>
      <c r="B73" s="66"/>
      <c r="C73" s="67"/>
      <c r="D73" s="78" t="s">
        <v>83</v>
      </c>
      <c r="E73" s="129" t="str">
        <f>IF(CurrToggle=1,"$",Sheet3!$F$4)</f>
        <v>K</v>
      </c>
      <c r="G73" s="128">
        <f>SUM(F61:F71)</f>
        <v>0</v>
      </c>
      <c r="H73" s="128">
        <f>SUM(H61:H66)</f>
        <v>0</v>
      </c>
      <c r="I73" s="128">
        <f t="shared" ref="I73:P73" si="2">SUM(I61:I66)</f>
        <v>0</v>
      </c>
      <c r="J73" s="128">
        <f t="shared" si="2"/>
        <v>0</v>
      </c>
      <c r="K73" s="128">
        <f t="shared" si="2"/>
        <v>0</v>
      </c>
      <c r="L73" s="128">
        <f t="shared" si="2"/>
        <v>0</v>
      </c>
      <c r="M73" s="128">
        <f t="shared" si="2"/>
        <v>0</v>
      </c>
      <c r="N73" s="128">
        <f t="shared" si="2"/>
        <v>0</v>
      </c>
      <c r="O73" s="128">
        <f t="shared" si="2"/>
        <v>0</v>
      </c>
      <c r="P73" s="128">
        <f t="shared" si="2"/>
        <v>0</v>
      </c>
      <c r="Q73" s="67"/>
      <c r="R73" s="67"/>
      <c r="S73" s="67"/>
      <c r="T73" s="67"/>
      <c r="U73" s="67"/>
      <c r="V73" s="67"/>
      <c r="W73" s="67"/>
      <c r="X73" s="67"/>
    </row>
    <row r="74" spans="1:24" ht="17.25" customHeight="1">
      <c r="A74" s="83"/>
      <c r="B74" s="66"/>
      <c r="C74" s="67"/>
      <c r="E74" s="130"/>
      <c r="F74" s="87"/>
      <c r="G74" s="87"/>
      <c r="H74" s="87"/>
      <c r="I74" s="87"/>
      <c r="J74" s="87"/>
      <c r="K74" s="87"/>
      <c r="L74" s="87"/>
      <c r="M74" s="87"/>
      <c r="N74" s="87"/>
      <c r="O74" s="87"/>
      <c r="P74" s="87"/>
      <c r="Q74" s="67"/>
      <c r="R74" s="67"/>
      <c r="S74" s="67"/>
      <c r="T74" s="67"/>
      <c r="U74" s="67"/>
      <c r="V74" s="67"/>
      <c r="W74" s="67"/>
      <c r="X74" s="67"/>
    </row>
    <row r="75" spans="1:24" ht="17.25" customHeight="1">
      <c r="A75" s="83"/>
      <c r="B75" s="66"/>
      <c r="C75" s="67"/>
      <c r="D75" s="161" t="s">
        <v>68</v>
      </c>
      <c r="E75" s="130"/>
      <c r="F75" s="162"/>
      <c r="G75" s="162"/>
      <c r="H75" s="162"/>
      <c r="I75" s="162"/>
      <c r="J75" s="162"/>
      <c r="K75" s="162"/>
      <c r="L75" s="162"/>
      <c r="M75" s="87"/>
      <c r="N75" s="87"/>
      <c r="O75" s="87"/>
      <c r="P75" s="87"/>
      <c r="Q75" s="67"/>
      <c r="R75" s="67"/>
      <c r="S75" s="67"/>
      <c r="T75" s="67"/>
      <c r="U75" s="67"/>
      <c r="V75" s="67"/>
      <c r="W75" s="67"/>
      <c r="X75" s="67"/>
    </row>
    <row r="76" spans="1:24" ht="17.25" customHeight="1">
      <c r="A76" s="83"/>
      <c r="B76" s="66"/>
      <c r="C76" s="67"/>
      <c r="D76" s="134" t="s">
        <v>84</v>
      </c>
      <c r="E76" s="130"/>
      <c r="F76" s="162"/>
      <c r="G76" s="162"/>
      <c r="H76" s="162"/>
      <c r="I76" s="162"/>
      <c r="J76" s="162"/>
      <c r="K76" s="162"/>
      <c r="L76" s="162"/>
      <c r="M76" s="87"/>
      <c r="N76" s="87"/>
      <c r="O76" s="87"/>
      <c r="P76" s="87"/>
      <c r="Q76" s="67"/>
      <c r="R76" s="67"/>
      <c r="S76" s="67"/>
      <c r="T76" s="67"/>
      <c r="U76" s="67"/>
      <c r="V76" s="67"/>
      <c r="W76" s="67"/>
      <c r="X76" s="67"/>
    </row>
    <row r="77" spans="1:24" ht="17.25" customHeight="1">
      <c r="A77" s="83"/>
      <c r="B77" s="66"/>
      <c r="C77" s="67"/>
      <c r="D77" s="134" t="s">
        <v>85</v>
      </c>
      <c r="E77" s="130"/>
      <c r="F77" s="162"/>
      <c r="G77" s="162"/>
      <c r="H77" s="162"/>
      <c r="I77" s="162"/>
      <c r="J77" s="162"/>
      <c r="K77" s="162"/>
      <c r="L77" s="162"/>
      <c r="M77" s="87"/>
      <c r="N77" s="87"/>
      <c r="O77" s="87"/>
      <c r="P77" s="87"/>
      <c r="Q77" s="67"/>
      <c r="R77" s="67"/>
      <c r="S77" s="67"/>
      <c r="T77" s="67"/>
      <c r="U77" s="67"/>
      <c r="V77" s="67"/>
      <c r="W77" s="67"/>
      <c r="X77" s="67"/>
    </row>
    <row r="78" spans="1:24" ht="17.25" customHeight="1">
      <c r="A78" s="83"/>
      <c r="B78" s="66"/>
      <c r="C78" s="67"/>
      <c r="E78" s="130"/>
      <c r="F78" s="87"/>
      <c r="G78" s="87"/>
      <c r="H78" s="87"/>
      <c r="I78" s="87"/>
      <c r="J78" s="87"/>
      <c r="K78" s="87"/>
      <c r="L78" s="87"/>
      <c r="M78" s="87"/>
      <c r="N78" s="87"/>
      <c r="O78" s="87"/>
      <c r="P78" s="87"/>
      <c r="Q78" s="67"/>
      <c r="R78" s="67"/>
      <c r="S78" s="67"/>
      <c r="T78" s="67"/>
      <c r="U78" s="67"/>
      <c r="V78" s="67"/>
      <c r="W78" s="67"/>
      <c r="X78" s="67"/>
    </row>
    <row r="79" spans="1:24" ht="17.25" customHeight="1">
      <c r="A79" s="83"/>
      <c r="B79" s="66"/>
      <c r="C79" s="67"/>
      <c r="D79" s="75" t="s">
        <v>86</v>
      </c>
      <c r="E79" s="132"/>
      <c r="F79" s="95"/>
      <c r="G79" s="95"/>
      <c r="H79" s="95"/>
      <c r="I79" s="95"/>
      <c r="J79" s="95"/>
      <c r="K79" s="95"/>
      <c r="L79" s="95"/>
      <c r="M79" s="95"/>
      <c r="N79" s="95"/>
      <c r="O79" s="95"/>
      <c r="P79" s="95"/>
      <c r="Q79" s="67"/>
      <c r="R79" s="67"/>
      <c r="S79" s="67"/>
      <c r="T79" s="67"/>
      <c r="U79" s="67"/>
      <c r="V79" s="67"/>
      <c r="W79" s="67"/>
      <c r="X79" s="67"/>
    </row>
    <row r="80" spans="1:24" ht="17.25" customHeight="1">
      <c r="A80" s="83"/>
      <c r="B80" s="66"/>
      <c r="C80" s="67"/>
      <c r="D80" s="163" t="s">
        <v>87</v>
      </c>
      <c r="E80" s="135"/>
      <c r="F80" s="67"/>
      <c r="G80" s="67"/>
      <c r="H80" s="67"/>
      <c r="I80" s="67"/>
      <c r="J80" s="67"/>
      <c r="K80" s="67"/>
      <c r="L80" s="67"/>
      <c r="M80" s="67"/>
      <c r="N80" s="67"/>
      <c r="O80" s="67"/>
      <c r="P80" s="67"/>
      <c r="Q80" s="67"/>
      <c r="R80" s="67"/>
      <c r="S80" s="67"/>
      <c r="T80" s="67"/>
      <c r="U80" s="67"/>
      <c r="V80" s="67"/>
      <c r="W80" s="67"/>
      <c r="X80" s="67"/>
    </row>
    <row r="81" spans="1:24" ht="17.25" customHeight="1">
      <c r="A81" s="83"/>
      <c r="B81" s="66"/>
      <c r="C81" s="67"/>
      <c r="E81" s="130"/>
      <c r="F81" s="96"/>
      <c r="G81" s="87"/>
      <c r="H81" s="87"/>
      <c r="I81" s="87"/>
      <c r="J81" s="87"/>
      <c r="K81" s="87"/>
      <c r="L81" s="87"/>
      <c r="M81" s="87"/>
      <c r="N81" s="87"/>
      <c r="O81" s="87"/>
      <c r="P81" s="87"/>
      <c r="Q81" s="67"/>
      <c r="R81" s="67"/>
      <c r="S81" s="67"/>
      <c r="T81" s="67"/>
      <c r="U81" s="67"/>
      <c r="V81" s="67"/>
      <c r="W81" s="67"/>
      <c r="X81" s="67"/>
    </row>
    <row r="82" spans="1:24" ht="17.25" customHeight="1">
      <c r="A82" s="83"/>
      <c r="B82" s="66"/>
      <c r="C82" s="67"/>
      <c r="D82" s="97" t="s">
        <v>88</v>
      </c>
      <c r="E82" s="129" t="s">
        <v>42</v>
      </c>
      <c r="F82" s="98"/>
      <c r="G82" s="99"/>
      <c r="H82" s="99"/>
      <c r="I82" s="99"/>
      <c r="J82" s="99"/>
      <c r="K82" s="99"/>
      <c r="L82" s="99"/>
      <c r="M82" s="99"/>
      <c r="N82" s="99"/>
      <c r="O82" s="99"/>
      <c r="P82" s="99"/>
      <c r="Q82" s="67"/>
      <c r="R82" s="67"/>
      <c r="S82" s="67"/>
      <c r="T82" s="67"/>
      <c r="U82" s="67"/>
      <c r="V82" s="67"/>
      <c r="W82" s="67"/>
      <c r="X82" s="67"/>
    </row>
    <row r="83" spans="1:24" ht="17.25" customHeight="1">
      <c r="A83" s="83"/>
      <c r="B83" s="66"/>
      <c r="C83" s="67"/>
      <c r="E83" s="130"/>
      <c r="F83" s="99"/>
      <c r="G83" s="99"/>
      <c r="H83" s="99"/>
      <c r="I83" s="99"/>
      <c r="J83" s="99"/>
      <c r="K83" s="99"/>
      <c r="L83" s="99"/>
      <c r="M83" s="99"/>
      <c r="N83" s="99"/>
      <c r="O83" s="99"/>
      <c r="P83" s="99"/>
      <c r="Q83" s="67"/>
      <c r="R83" s="67"/>
      <c r="S83" s="67"/>
      <c r="T83" s="67"/>
      <c r="U83" s="67"/>
      <c r="V83" s="67"/>
      <c r="W83" s="67"/>
      <c r="X83" s="67"/>
    </row>
    <row r="84" spans="1:24" ht="17.25" customHeight="1">
      <c r="A84" s="83"/>
      <c r="B84" s="66"/>
      <c r="C84" s="67"/>
      <c r="D84" s="69" t="s">
        <v>89</v>
      </c>
      <c r="E84" s="130"/>
      <c r="F84" s="100"/>
      <c r="G84" s="172" t="s">
        <v>90</v>
      </c>
      <c r="H84" s="100"/>
      <c r="I84" s="100"/>
      <c r="J84" s="100"/>
      <c r="K84" s="100"/>
      <c r="L84" s="100"/>
      <c r="M84" s="100"/>
      <c r="N84" s="100"/>
      <c r="O84" s="100"/>
      <c r="P84" s="100"/>
      <c r="Q84" s="67"/>
      <c r="R84" s="67"/>
      <c r="S84" s="67"/>
      <c r="T84" s="67"/>
      <c r="U84" s="67"/>
      <c r="V84" s="67"/>
      <c r="W84" s="67"/>
      <c r="X84" s="67"/>
    </row>
    <row r="85" spans="1:24" ht="17.25" customHeight="1">
      <c r="A85" s="83"/>
      <c r="B85" s="66"/>
      <c r="C85" s="67"/>
      <c r="D85" s="97" t="s">
        <v>91</v>
      </c>
      <c r="E85" s="129" t="s">
        <v>92</v>
      </c>
      <c r="F85" s="100"/>
      <c r="G85" s="98"/>
      <c r="H85" s="98"/>
      <c r="I85" s="98"/>
      <c r="J85" s="98"/>
      <c r="K85" s="98"/>
      <c r="L85" s="98"/>
      <c r="M85" s="98"/>
      <c r="N85" s="98"/>
      <c r="O85" s="98"/>
      <c r="P85" s="98"/>
      <c r="Q85" s="67"/>
      <c r="R85" s="67"/>
      <c r="S85" s="67"/>
      <c r="T85" s="67"/>
      <c r="U85" s="67"/>
      <c r="V85" s="67"/>
      <c r="W85" s="67"/>
      <c r="X85" s="67"/>
    </row>
    <row r="86" spans="1:24" ht="17.25" customHeight="1">
      <c r="A86" s="83"/>
      <c r="B86" s="66"/>
      <c r="C86" s="67"/>
      <c r="D86" s="97" t="s">
        <v>93</v>
      </c>
      <c r="E86" s="129" t="str">
        <f>IF(CurrToggle=1,"$",Sheet3!$F$4)</f>
        <v>K</v>
      </c>
      <c r="F86" s="98"/>
      <c r="G86" s="153">
        <f>F86*(1+G$45)</f>
        <v>0</v>
      </c>
      <c r="H86" s="153">
        <f t="shared" ref="H86:P86" si="3">G86*(1+H$45)</f>
        <v>0</v>
      </c>
      <c r="I86" s="153">
        <f t="shared" si="3"/>
        <v>0</v>
      </c>
      <c r="J86" s="153">
        <f t="shared" si="3"/>
        <v>0</v>
      </c>
      <c r="K86" s="153">
        <f t="shared" si="3"/>
        <v>0</v>
      </c>
      <c r="L86" s="153">
        <f t="shared" si="3"/>
        <v>0</v>
      </c>
      <c r="M86" s="153">
        <f t="shared" si="3"/>
        <v>0</v>
      </c>
      <c r="N86" s="153">
        <f t="shared" si="3"/>
        <v>0</v>
      </c>
      <c r="O86" s="153">
        <f t="shared" si="3"/>
        <v>0</v>
      </c>
      <c r="P86" s="153">
        <f t="shared" si="3"/>
        <v>0</v>
      </c>
      <c r="Q86" s="67"/>
      <c r="R86" s="67"/>
      <c r="S86" s="67"/>
      <c r="T86" s="67"/>
      <c r="U86" s="67"/>
      <c r="V86" s="67"/>
      <c r="W86" s="67"/>
      <c r="X86" s="67"/>
    </row>
    <row r="87" spans="1:24" ht="17.25" customHeight="1">
      <c r="A87" s="83"/>
      <c r="B87" s="66"/>
      <c r="C87" s="67"/>
      <c r="E87" s="130"/>
      <c r="F87" s="99"/>
      <c r="G87" s="154"/>
      <c r="H87" s="154"/>
      <c r="I87" s="154"/>
      <c r="J87" s="154"/>
      <c r="K87" s="154"/>
      <c r="L87" s="154"/>
      <c r="M87" s="154"/>
      <c r="N87" s="154"/>
      <c r="O87" s="154"/>
      <c r="P87" s="154"/>
      <c r="Q87" s="67"/>
      <c r="R87" s="67"/>
      <c r="S87" s="67"/>
      <c r="T87" s="67"/>
      <c r="U87" s="67"/>
      <c r="V87" s="67"/>
      <c r="W87" s="67"/>
      <c r="X87" s="67"/>
    </row>
    <row r="88" spans="1:24" ht="17.25" customHeight="1">
      <c r="A88" s="83"/>
      <c r="B88" s="66"/>
      <c r="C88" s="67"/>
      <c r="D88" s="78" t="s">
        <v>94</v>
      </c>
      <c r="E88" s="130"/>
      <c r="F88" s="100"/>
      <c r="G88" s="153">
        <f>G85*(G86*(1+SalaryBenefits))</f>
        <v>0</v>
      </c>
      <c r="H88" s="153">
        <f t="shared" ref="H88:P88" si="4">H85*(H86*(1+SalaryBenefits))</f>
        <v>0</v>
      </c>
      <c r="I88" s="153">
        <f t="shared" si="4"/>
        <v>0</v>
      </c>
      <c r="J88" s="153">
        <f t="shared" si="4"/>
        <v>0</v>
      </c>
      <c r="K88" s="153">
        <f t="shared" si="4"/>
        <v>0</v>
      </c>
      <c r="L88" s="153">
        <f t="shared" si="4"/>
        <v>0</v>
      </c>
      <c r="M88" s="153">
        <f t="shared" si="4"/>
        <v>0</v>
      </c>
      <c r="N88" s="153">
        <f t="shared" si="4"/>
        <v>0</v>
      </c>
      <c r="O88" s="153">
        <f t="shared" si="4"/>
        <v>0</v>
      </c>
      <c r="P88" s="153">
        <f t="shared" si="4"/>
        <v>0</v>
      </c>
      <c r="Q88" s="67"/>
      <c r="R88" s="67"/>
      <c r="S88" s="67"/>
      <c r="T88" s="67"/>
      <c r="U88" s="67"/>
      <c r="V88" s="67"/>
      <c r="W88" s="67"/>
      <c r="X88" s="67"/>
    </row>
    <row r="89" spans="1:24" ht="17.25" customHeight="1">
      <c r="A89" s="83"/>
      <c r="B89" s="66"/>
      <c r="C89" s="67"/>
      <c r="E89" s="130"/>
      <c r="F89" s="99"/>
      <c r="G89" s="99"/>
      <c r="H89" s="99"/>
      <c r="I89" s="99"/>
      <c r="J89" s="99"/>
      <c r="K89" s="99"/>
      <c r="L89" s="99"/>
      <c r="M89" s="99"/>
      <c r="N89" s="99"/>
      <c r="O89" s="99"/>
      <c r="P89" s="99"/>
      <c r="Q89" s="67"/>
      <c r="R89" s="67"/>
      <c r="S89" s="67"/>
      <c r="T89" s="67"/>
      <c r="U89" s="67"/>
      <c r="V89" s="67"/>
      <c r="W89" s="67"/>
      <c r="X89" s="67"/>
    </row>
    <row r="90" spans="1:24" ht="17.25" customHeight="1">
      <c r="A90" s="83"/>
      <c r="B90" s="66"/>
      <c r="C90" s="67"/>
      <c r="D90" s="69" t="s">
        <v>95</v>
      </c>
      <c r="E90" s="130"/>
      <c r="F90" s="100"/>
      <c r="G90" s="100"/>
      <c r="H90" s="100"/>
      <c r="I90" s="100"/>
      <c r="J90" s="100"/>
      <c r="K90" s="100"/>
      <c r="L90" s="100"/>
      <c r="M90" s="100"/>
      <c r="N90" s="100"/>
      <c r="O90" s="100"/>
      <c r="P90" s="100"/>
      <c r="Q90" s="67"/>
      <c r="R90" s="67"/>
      <c r="S90" s="67"/>
      <c r="T90" s="67"/>
      <c r="U90" s="67"/>
      <c r="V90" s="67"/>
      <c r="W90" s="67"/>
      <c r="X90" s="67"/>
    </row>
    <row r="91" spans="1:24" ht="17.25" customHeight="1">
      <c r="A91" s="83"/>
      <c r="B91" s="66"/>
      <c r="C91" s="67"/>
      <c r="D91" s="97" t="s">
        <v>96</v>
      </c>
      <c r="E91" s="129" t="s">
        <v>92</v>
      </c>
      <c r="F91" s="100"/>
      <c r="G91" s="98"/>
      <c r="H91" s="98"/>
      <c r="I91" s="98"/>
      <c r="J91" s="98"/>
      <c r="K91" s="98"/>
      <c r="L91" s="98"/>
      <c r="M91" s="98"/>
      <c r="N91" s="98"/>
      <c r="O91" s="98"/>
      <c r="P91" s="98"/>
      <c r="Q91" s="67"/>
      <c r="R91" s="67"/>
      <c r="S91" s="67"/>
      <c r="T91" s="67"/>
      <c r="U91" s="67"/>
      <c r="V91" s="67"/>
      <c r="W91" s="67"/>
      <c r="X91" s="67"/>
    </row>
    <row r="92" spans="1:24" ht="17.25" customHeight="1">
      <c r="A92" s="83"/>
      <c r="B92" s="66"/>
      <c r="C92" s="67"/>
      <c r="D92" s="97" t="s">
        <v>97</v>
      </c>
      <c r="E92" s="129" t="s">
        <v>92</v>
      </c>
      <c r="F92" s="100"/>
      <c r="G92" s="98"/>
      <c r="H92" s="98"/>
      <c r="I92" s="98"/>
      <c r="J92" s="98"/>
      <c r="K92" s="98"/>
      <c r="L92" s="98"/>
      <c r="M92" s="98"/>
      <c r="N92" s="98"/>
      <c r="O92" s="98"/>
      <c r="P92" s="98"/>
      <c r="Q92" s="67"/>
      <c r="R92" s="67"/>
      <c r="S92" s="67"/>
      <c r="T92" s="67"/>
      <c r="U92" s="67"/>
      <c r="V92" s="67"/>
      <c r="W92" s="67"/>
      <c r="X92" s="67"/>
    </row>
    <row r="93" spans="1:24" ht="17.25" customHeight="1">
      <c r="A93" s="83"/>
      <c r="B93" s="66"/>
      <c r="C93" s="67"/>
      <c r="D93" s="97" t="s">
        <v>98</v>
      </c>
      <c r="E93" s="129" t="str">
        <f>IF(CurrToggle=1,"$",Sheet3!$F$4)</f>
        <v>K</v>
      </c>
      <c r="F93" s="98"/>
      <c r="G93" s="153">
        <f>F93*(1+G$45)</f>
        <v>0</v>
      </c>
      <c r="H93" s="153">
        <f t="shared" ref="H93:P93" si="5">G93*(1+H$45)</f>
        <v>0</v>
      </c>
      <c r="I93" s="153">
        <f t="shared" si="5"/>
        <v>0</v>
      </c>
      <c r="J93" s="153">
        <f t="shared" si="5"/>
        <v>0</v>
      </c>
      <c r="K93" s="153">
        <f t="shared" si="5"/>
        <v>0</v>
      </c>
      <c r="L93" s="153">
        <f t="shared" si="5"/>
        <v>0</v>
      </c>
      <c r="M93" s="153">
        <f t="shared" si="5"/>
        <v>0</v>
      </c>
      <c r="N93" s="153">
        <f t="shared" si="5"/>
        <v>0</v>
      </c>
      <c r="O93" s="153">
        <f t="shared" si="5"/>
        <v>0</v>
      </c>
      <c r="P93" s="153">
        <f t="shared" si="5"/>
        <v>0</v>
      </c>
      <c r="Q93" s="67"/>
      <c r="R93" s="67"/>
      <c r="S93" s="67"/>
      <c r="T93" s="67"/>
      <c r="U93" s="67"/>
      <c r="V93" s="67"/>
      <c r="W93" s="67"/>
      <c r="X93" s="67"/>
    </row>
    <row r="94" spans="1:24" ht="17.25" customHeight="1">
      <c r="A94" s="83"/>
      <c r="B94" s="66"/>
      <c r="C94" s="67"/>
      <c r="D94" s="97" t="s">
        <v>99</v>
      </c>
      <c r="E94" s="129" t="str">
        <f>IF(CurrToggle=1,"$",Sheet3!$F$4)</f>
        <v>K</v>
      </c>
      <c r="F94" s="98"/>
      <c r="G94" s="153">
        <f>F94*(1+G$45)</f>
        <v>0</v>
      </c>
      <c r="H94" s="153">
        <f t="shared" ref="H94:P94" si="6">G94*(1+H$45)</f>
        <v>0</v>
      </c>
      <c r="I94" s="153">
        <f t="shared" si="6"/>
        <v>0</v>
      </c>
      <c r="J94" s="153">
        <f t="shared" si="6"/>
        <v>0</v>
      </c>
      <c r="K94" s="153">
        <f t="shared" si="6"/>
        <v>0</v>
      </c>
      <c r="L94" s="153">
        <f t="shared" si="6"/>
        <v>0</v>
      </c>
      <c r="M94" s="153">
        <f t="shared" si="6"/>
        <v>0</v>
      </c>
      <c r="N94" s="153">
        <f t="shared" si="6"/>
        <v>0</v>
      </c>
      <c r="O94" s="153">
        <f t="shared" si="6"/>
        <v>0</v>
      </c>
      <c r="P94" s="153">
        <f t="shared" si="6"/>
        <v>0</v>
      </c>
      <c r="Q94" s="67"/>
      <c r="R94" s="67"/>
      <c r="S94" s="67"/>
      <c r="T94" s="67"/>
      <c r="U94" s="67"/>
      <c r="V94" s="67"/>
      <c r="W94" s="67"/>
      <c r="X94" s="67"/>
    </row>
    <row r="95" spans="1:24" ht="17.25" customHeight="1">
      <c r="A95" s="83"/>
      <c r="B95" s="66"/>
      <c r="C95" s="67"/>
      <c r="D95" s="78"/>
      <c r="E95" s="130"/>
      <c r="F95" s="100"/>
      <c r="G95" s="154"/>
      <c r="H95" s="154"/>
      <c r="I95" s="154"/>
      <c r="J95" s="154"/>
      <c r="K95" s="154"/>
      <c r="L95" s="154"/>
      <c r="M95" s="154"/>
      <c r="N95" s="154"/>
      <c r="O95" s="154"/>
      <c r="P95" s="154"/>
      <c r="Q95" s="67"/>
      <c r="R95" s="67"/>
      <c r="S95" s="67"/>
      <c r="T95" s="67"/>
      <c r="U95" s="67"/>
      <c r="V95" s="67"/>
      <c r="W95" s="67"/>
      <c r="X95" s="67"/>
    </row>
    <row r="96" spans="1:24" ht="17.25" customHeight="1">
      <c r="A96" s="83"/>
      <c r="B96" s="66"/>
      <c r="C96" s="67"/>
      <c r="D96" s="78" t="s">
        <v>100</v>
      </c>
      <c r="E96" s="130"/>
      <c r="F96" s="100"/>
      <c r="G96" s="153">
        <f t="shared" ref="G96:P96" si="7">G91*(G93*(1+SalaryBenefits))+G92*(G94*(1+SalaryBenefits))</f>
        <v>0</v>
      </c>
      <c r="H96" s="153">
        <f t="shared" si="7"/>
        <v>0</v>
      </c>
      <c r="I96" s="153">
        <f t="shared" si="7"/>
        <v>0</v>
      </c>
      <c r="J96" s="153">
        <f t="shared" si="7"/>
        <v>0</v>
      </c>
      <c r="K96" s="153">
        <f t="shared" si="7"/>
        <v>0</v>
      </c>
      <c r="L96" s="153">
        <f t="shared" si="7"/>
        <v>0</v>
      </c>
      <c r="M96" s="153">
        <f t="shared" si="7"/>
        <v>0</v>
      </c>
      <c r="N96" s="153">
        <f t="shared" si="7"/>
        <v>0</v>
      </c>
      <c r="O96" s="153">
        <f t="shared" si="7"/>
        <v>0</v>
      </c>
      <c r="P96" s="153">
        <f t="shared" si="7"/>
        <v>0</v>
      </c>
      <c r="Q96" s="67"/>
      <c r="R96" s="67"/>
      <c r="S96" s="67"/>
      <c r="T96" s="67"/>
      <c r="U96" s="67"/>
      <c r="V96" s="67"/>
      <c r="W96" s="67"/>
      <c r="X96" s="67"/>
    </row>
    <row r="97" spans="1:24" ht="17.25" customHeight="1">
      <c r="A97" s="83"/>
      <c r="B97" s="66"/>
      <c r="C97" s="67"/>
      <c r="D97" s="78"/>
      <c r="E97" s="130"/>
      <c r="F97" s="100"/>
      <c r="G97" s="100"/>
      <c r="H97" s="100"/>
      <c r="I97" s="100"/>
      <c r="J97" s="100"/>
      <c r="K97" s="100"/>
      <c r="L97" s="100"/>
      <c r="M97" s="100"/>
      <c r="N97" s="100"/>
      <c r="O97" s="100"/>
      <c r="P97" s="100"/>
      <c r="Q97" s="67"/>
      <c r="R97" s="67"/>
      <c r="S97" s="67"/>
      <c r="T97" s="67"/>
      <c r="U97" s="67"/>
      <c r="V97" s="67"/>
      <c r="W97" s="67"/>
      <c r="X97" s="67"/>
    </row>
    <row r="98" spans="1:24" ht="17.25" customHeight="1">
      <c r="A98" s="83"/>
      <c r="B98" s="66"/>
      <c r="C98" s="67"/>
      <c r="D98" s="69" t="s">
        <v>101</v>
      </c>
      <c r="E98" s="130"/>
      <c r="F98" s="100"/>
      <c r="G98" s="100"/>
      <c r="H98" s="100"/>
      <c r="I98" s="100"/>
      <c r="J98" s="100"/>
      <c r="K98" s="100"/>
      <c r="L98" s="100"/>
      <c r="M98" s="100"/>
      <c r="N98" s="100"/>
      <c r="O98" s="100"/>
      <c r="P98" s="100"/>
      <c r="Q98" s="67"/>
      <c r="R98" s="67"/>
      <c r="S98" s="67"/>
      <c r="T98" s="67"/>
      <c r="U98" s="67"/>
      <c r="V98" s="67"/>
      <c r="W98" s="67"/>
      <c r="X98" s="67"/>
    </row>
    <row r="99" spans="1:24" ht="17.25" customHeight="1">
      <c r="A99" s="83"/>
      <c r="B99" s="66"/>
      <c r="C99" s="67"/>
      <c r="D99" s="97" t="s">
        <v>96</v>
      </c>
      <c r="E99" s="129" t="s">
        <v>92</v>
      </c>
      <c r="F99" s="100"/>
      <c r="G99" s="98"/>
      <c r="H99" s="98"/>
      <c r="I99" s="98"/>
      <c r="J99" s="98"/>
      <c r="K99" s="98"/>
      <c r="L99" s="98"/>
      <c r="M99" s="98"/>
      <c r="N99" s="98"/>
      <c r="O99" s="98"/>
      <c r="P99" s="98"/>
      <c r="Q99" s="67"/>
      <c r="R99" s="67"/>
      <c r="S99" s="67"/>
      <c r="T99" s="67"/>
      <c r="U99" s="67"/>
      <c r="V99" s="67"/>
      <c r="W99" s="67"/>
      <c r="X99" s="67"/>
    </row>
    <row r="100" spans="1:24" ht="17.25" customHeight="1">
      <c r="A100" s="83"/>
      <c r="B100" s="66"/>
      <c r="C100" s="67"/>
      <c r="D100" s="97" t="s">
        <v>97</v>
      </c>
      <c r="E100" s="129" t="s">
        <v>92</v>
      </c>
      <c r="F100" s="100"/>
      <c r="G100" s="98"/>
      <c r="H100" s="98"/>
      <c r="I100" s="98"/>
      <c r="J100" s="98"/>
      <c r="K100" s="98"/>
      <c r="L100" s="98"/>
      <c r="M100" s="98"/>
      <c r="N100" s="98"/>
      <c r="O100" s="98"/>
      <c r="P100" s="98"/>
      <c r="Q100" s="67"/>
      <c r="R100" s="67"/>
      <c r="S100" s="67"/>
      <c r="T100" s="67"/>
      <c r="U100" s="67"/>
      <c r="V100" s="67"/>
      <c r="W100" s="67"/>
      <c r="X100" s="67"/>
    </row>
    <row r="101" spans="1:24" ht="17.25" customHeight="1">
      <c r="A101" s="83"/>
      <c r="B101" s="66"/>
      <c r="C101" s="67"/>
      <c r="D101" s="97" t="s">
        <v>98</v>
      </c>
      <c r="E101" s="129" t="str">
        <f>IF(CurrToggle=1,"$",Sheet3!$F$4)</f>
        <v>K</v>
      </c>
      <c r="F101" s="98"/>
      <c r="G101" s="153">
        <f>F101*(1+G$45)</f>
        <v>0</v>
      </c>
      <c r="H101" s="153">
        <f>G101*(1+H$45)</f>
        <v>0</v>
      </c>
      <c r="I101" s="153">
        <f t="shared" ref="I101:P101" si="8">H101*(1+I$45)</f>
        <v>0</v>
      </c>
      <c r="J101" s="153">
        <f t="shared" si="8"/>
        <v>0</v>
      </c>
      <c r="K101" s="153">
        <f t="shared" si="8"/>
        <v>0</v>
      </c>
      <c r="L101" s="153">
        <f t="shared" si="8"/>
        <v>0</v>
      </c>
      <c r="M101" s="153">
        <f t="shared" si="8"/>
        <v>0</v>
      </c>
      <c r="N101" s="153">
        <f t="shared" si="8"/>
        <v>0</v>
      </c>
      <c r="O101" s="153">
        <f t="shared" si="8"/>
        <v>0</v>
      </c>
      <c r="P101" s="153">
        <f t="shared" si="8"/>
        <v>0</v>
      </c>
      <c r="Q101" s="67"/>
      <c r="R101" s="67"/>
      <c r="S101" s="67"/>
      <c r="T101" s="67"/>
      <c r="U101" s="67"/>
      <c r="V101" s="67"/>
      <c r="W101" s="67"/>
      <c r="X101" s="67"/>
    </row>
    <row r="102" spans="1:24" ht="17.25" customHeight="1">
      <c r="A102" s="83"/>
      <c r="B102" s="66"/>
      <c r="C102" s="67"/>
      <c r="D102" s="97" t="s">
        <v>99</v>
      </c>
      <c r="E102" s="129" t="str">
        <f>IF(CurrToggle=1,"$",Sheet3!$F$4)</f>
        <v>K</v>
      </c>
      <c r="F102" s="98"/>
      <c r="G102" s="153">
        <f>F102*(1+G$45)</f>
        <v>0</v>
      </c>
      <c r="H102" s="153">
        <f>G102*(1+H$45)</f>
        <v>0</v>
      </c>
      <c r="I102" s="153">
        <f t="shared" ref="I102:P102" si="9">H102*(1+I$45)</f>
        <v>0</v>
      </c>
      <c r="J102" s="153">
        <f t="shared" si="9"/>
        <v>0</v>
      </c>
      <c r="K102" s="153">
        <f t="shared" si="9"/>
        <v>0</v>
      </c>
      <c r="L102" s="153">
        <f t="shared" si="9"/>
        <v>0</v>
      </c>
      <c r="M102" s="153">
        <f t="shared" si="9"/>
        <v>0</v>
      </c>
      <c r="N102" s="153">
        <f t="shared" si="9"/>
        <v>0</v>
      </c>
      <c r="O102" s="153">
        <f t="shared" si="9"/>
        <v>0</v>
      </c>
      <c r="P102" s="153">
        <f t="shared" si="9"/>
        <v>0</v>
      </c>
      <c r="Q102" s="67"/>
      <c r="R102" s="67"/>
      <c r="S102" s="67"/>
      <c r="T102" s="67"/>
      <c r="U102" s="67"/>
      <c r="V102" s="67"/>
      <c r="W102" s="67"/>
      <c r="X102" s="67"/>
    </row>
    <row r="103" spans="1:24" ht="17.25" customHeight="1">
      <c r="A103" s="83"/>
      <c r="B103" s="66"/>
      <c r="C103" s="67"/>
      <c r="D103" s="78"/>
      <c r="E103" s="130"/>
      <c r="F103" s="100"/>
      <c r="G103" s="154"/>
      <c r="H103" s="154"/>
      <c r="I103" s="154"/>
      <c r="J103" s="154"/>
      <c r="K103" s="154"/>
      <c r="L103" s="154"/>
      <c r="M103" s="154"/>
      <c r="N103" s="154"/>
      <c r="O103" s="154"/>
      <c r="P103" s="154"/>
      <c r="Q103" s="67"/>
      <c r="R103" s="67"/>
      <c r="S103" s="67"/>
      <c r="T103" s="67"/>
      <c r="U103" s="67"/>
      <c r="V103" s="67"/>
      <c r="W103" s="67"/>
      <c r="X103" s="67"/>
    </row>
    <row r="104" spans="1:24" ht="17.25" customHeight="1">
      <c r="A104" s="83"/>
      <c r="B104" s="66"/>
      <c r="C104" s="67"/>
      <c r="D104" s="78" t="s">
        <v>102</v>
      </c>
      <c r="E104" s="130"/>
      <c r="F104" s="100"/>
      <c r="G104" s="153">
        <f t="shared" ref="G104:P104" si="10">G99*(G101*(1+SalaryBenefits))+G100*(G102*(1+SalaryBenefits))</f>
        <v>0</v>
      </c>
      <c r="H104" s="153">
        <f t="shared" si="10"/>
        <v>0</v>
      </c>
      <c r="I104" s="153">
        <f t="shared" si="10"/>
        <v>0</v>
      </c>
      <c r="J104" s="153">
        <f t="shared" si="10"/>
        <v>0</v>
      </c>
      <c r="K104" s="153">
        <f t="shared" si="10"/>
        <v>0</v>
      </c>
      <c r="L104" s="153">
        <f t="shared" si="10"/>
        <v>0</v>
      </c>
      <c r="M104" s="153">
        <f t="shared" si="10"/>
        <v>0</v>
      </c>
      <c r="N104" s="153">
        <f t="shared" si="10"/>
        <v>0</v>
      </c>
      <c r="O104" s="153">
        <f t="shared" si="10"/>
        <v>0</v>
      </c>
      <c r="P104" s="153">
        <f t="shared" si="10"/>
        <v>0</v>
      </c>
      <c r="Q104" s="67"/>
      <c r="R104" s="67"/>
      <c r="S104" s="67"/>
      <c r="T104" s="67"/>
      <c r="U104" s="67"/>
      <c r="V104" s="67"/>
      <c r="W104" s="67"/>
      <c r="X104" s="67"/>
    </row>
    <row r="105" spans="1:24" ht="17.25" customHeight="1">
      <c r="A105" s="83"/>
      <c r="B105" s="66"/>
      <c r="C105" s="67"/>
      <c r="E105" s="130"/>
      <c r="F105" s="100"/>
      <c r="G105" s="100"/>
      <c r="H105" s="100"/>
      <c r="I105" s="100"/>
      <c r="J105" s="100"/>
      <c r="K105" s="100"/>
      <c r="L105" s="100"/>
      <c r="M105" s="100"/>
      <c r="N105" s="100"/>
      <c r="O105" s="100"/>
      <c r="P105" s="100"/>
      <c r="Q105" s="67"/>
      <c r="R105" s="67"/>
      <c r="S105" s="67"/>
      <c r="T105" s="67"/>
      <c r="U105" s="67"/>
      <c r="V105" s="67"/>
      <c r="W105" s="67"/>
      <c r="X105" s="67"/>
    </row>
    <row r="106" spans="1:24" ht="17.25" customHeight="1">
      <c r="A106" s="83"/>
      <c r="B106" s="66"/>
      <c r="C106" s="67"/>
      <c r="D106" s="69" t="s">
        <v>103</v>
      </c>
      <c r="E106" s="130"/>
      <c r="F106" s="100"/>
      <c r="G106" s="100"/>
      <c r="H106" s="100"/>
      <c r="I106" s="100"/>
      <c r="J106" s="100"/>
      <c r="K106" s="100"/>
      <c r="L106" s="100"/>
      <c r="M106" s="100"/>
      <c r="N106" s="100"/>
      <c r="O106" s="100"/>
      <c r="P106" s="100"/>
      <c r="Q106" s="67"/>
      <c r="R106" s="67"/>
      <c r="S106" s="67"/>
      <c r="T106" s="67"/>
      <c r="U106" s="67"/>
      <c r="V106" s="67"/>
      <c r="W106" s="67"/>
      <c r="X106" s="67"/>
    </row>
    <row r="107" spans="1:24" ht="17.25" customHeight="1">
      <c r="A107" s="83"/>
      <c r="B107" s="66"/>
      <c r="C107" s="67"/>
      <c r="D107" s="97" t="s">
        <v>96</v>
      </c>
      <c r="E107" s="129" t="s">
        <v>92</v>
      </c>
      <c r="F107" s="100"/>
      <c r="G107" s="98"/>
      <c r="H107" s="98"/>
      <c r="I107" s="98"/>
      <c r="J107" s="98"/>
      <c r="K107" s="98"/>
      <c r="L107" s="98"/>
      <c r="M107" s="98"/>
      <c r="N107" s="98"/>
      <c r="O107" s="98"/>
      <c r="P107" s="98"/>
      <c r="Q107" s="67"/>
      <c r="R107" s="67"/>
      <c r="S107" s="67"/>
      <c r="T107" s="67"/>
      <c r="U107" s="67"/>
      <c r="V107" s="67"/>
      <c r="W107" s="67"/>
      <c r="X107" s="67"/>
    </row>
    <row r="108" spans="1:24" ht="17.25" customHeight="1">
      <c r="A108" s="83"/>
      <c r="B108" s="66"/>
      <c r="C108" s="67"/>
      <c r="D108" s="97" t="s">
        <v>97</v>
      </c>
      <c r="E108" s="129" t="s">
        <v>92</v>
      </c>
      <c r="F108" s="100"/>
      <c r="G108" s="98"/>
      <c r="H108" s="98"/>
      <c r="I108" s="98"/>
      <c r="J108" s="98"/>
      <c r="K108" s="98"/>
      <c r="L108" s="98"/>
      <c r="M108" s="98"/>
      <c r="N108" s="98"/>
      <c r="O108" s="98"/>
      <c r="P108" s="98"/>
      <c r="Q108" s="67"/>
      <c r="R108" s="67"/>
      <c r="S108" s="67"/>
      <c r="T108" s="67"/>
      <c r="U108" s="67"/>
      <c r="V108" s="67"/>
      <c r="W108" s="67"/>
      <c r="X108" s="67"/>
    </row>
    <row r="109" spans="1:24" ht="17.25" customHeight="1">
      <c r="A109" s="83"/>
      <c r="B109" s="66"/>
      <c r="C109" s="67"/>
      <c r="D109" s="97" t="s">
        <v>98</v>
      </c>
      <c r="E109" s="129" t="str">
        <f>IF(CurrToggle=1,"$",Sheet3!$F$4)</f>
        <v>K</v>
      </c>
      <c r="F109" s="98"/>
      <c r="G109" s="153">
        <f>F109*(1+G$45)</f>
        <v>0</v>
      </c>
      <c r="H109" s="153">
        <f t="shared" ref="H109:P109" si="11">G109*(1+H$45)</f>
        <v>0</v>
      </c>
      <c r="I109" s="153">
        <f t="shared" si="11"/>
        <v>0</v>
      </c>
      <c r="J109" s="153">
        <f t="shared" si="11"/>
        <v>0</v>
      </c>
      <c r="K109" s="153">
        <f t="shared" si="11"/>
        <v>0</v>
      </c>
      <c r="L109" s="153">
        <f t="shared" si="11"/>
        <v>0</v>
      </c>
      <c r="M109" s="153">
        <f t="shared" si="11"/>
        <v>0</v>
      </c>
      <c r="N109" s="153">
        <f t="shared" si="11"/>
        <v>0</v>
      </c>
      <c r="O109" s="153">
        <f t="shared" si="11"/>
        <v>0</v>
      </c>
      <c r="P109" s="153">
        <f t="shared" si="11"/>
        <v>0</v>
      </c>
      <c r="Q109" s="67"/>
      <c r="R109" s="67"/>
      <c r="S109" s="67"/>
      <c r="T109" s="67"/>
      <c r="U109" s="67"/>
      <c r="V109" s="67"/>
      <c r="W109" s="67"/>
      <c r="X109" s="67"/>
    </row>
    <row r="110" spans="1:24" ht="17.25" customHeight="1">
      <c r="A110" s="83"/>
      <c r="B110" s="66"/>
      <c r="C110" s="67"/>
      <c r="D110" s="97" t="s">
        <v>99</v>
      </c>
      <c r="E110" s="129" t="str">
        <f>IF(CurrToggle=1,"$",Sheet3!$F$4)</f>
        <v>K</v>
      </c>
      <c r="F110" s="98"/>
      <c r="G110" s="153">
        <f>F110*(1+G$45)</f>
        <v>0</v>
      </c>
      <c r="H110" s="153">
        <f t="shared" ref="H110:P110" si="12">G110*(1+H$45)</f>
        <v>0</v>
      </c>
      <c r="I110" s="153">
        <f t="shared" si="12"/>
        <v>0</v>
      </c>
      <c r="J110" s="153">
        <f t="shared" si="12"/>
        <v>0</v>
      </c>
      <c r="K110" s="153">
        <f t="shared" si="12"/>
        <v>0</v>
      </c>
      <c r="L110" s="153">
        <f t="shared" si="12"/>
        <v>0</v>
      </c>
      <c r="M110" s="153">
        <f t="shared" si="12"/>
        <v>0</v>
      </c>
      <c r="N110" s="153">
        <f t="shared" si="12"/>
        <v>0</v>
      </c>
      <c r="O110" s="153">
        <f t="shared" si="12"/>
        <v>0</v>
      </c>
      <c r="P110" s="153">
        <f t="shared" si="12"/>
        <v>0</v>
      </c>
      <c r="Q110" s="67"/>
      <c r="R110" s="67"/>
      <c r="S110" s="67"/>
      <c r="T110" s="67"/>
      <c r="U110" s="67"/>
      <c r="V110" s="67"/>
      <c r="W110" s="67"/>
      <c r="X110" s="67"/>
    </row>
    <row r="111" spans="1:24" ht="17.25" customHeight="1">
      <c r="A111" s="83"/>
      <c r="B111" s="66"/>
      <c r="C111" s="67"/>
      <c r="D111" s="78"/>
      <c r="E111" s="130"/>
      <c r="F111" s="100"/>
      <c r="G111" s="154"/>
      <c r="H111" s="154"/>
      <c r="I111" s="154"/>
      <c r="J111" s="154"/>
      <c r="K111" s="154"/>
      <c r="L111" s="154"/>
      <c r="M111" s="154"/>
      <c r="N111" s="154"/>
      <c r="O111" s="154"/>
      <c r="P111" s="154"/>
      <c r="Q111" s="67"/>
      <c r="R111" s="67"/>
      <c r="S111" s="67"/>
      <c r="T111" s="67"/>
      <c r="U111" s="67"/>
      <c r="V111" s="67"/>
      <c r="W111" s="67"/>
      <c r="X111" s="67"/>
    </row>
    <row r="112" spans="1:24" ht="17.25" customHeight="1">
      <c r="A112" s="83"/>
      <c r="B112" s="66"/>
      <c r="C112" s="67"/>
      <c r="D112" s="78" t="s">
        <v>104</v>
      </c>
      <c r="E112" s="130"/>
      <c r="F112" s="100"/>
      <c r="G112" s="153">
        <f t="shared" ref="G112:P112" si="13">G107*(G109*(1+SalaryBenefits))+G108*(G110*(1+SalaryBenefits))</f>
        <v>0</v>
      </c>
      <c r="H112" s="153">
        <f t="shared" si="13"/>
        <v>0</v>
      </c>
      <c r="I112" s="153">
        <f t="shared" si="13"/>
        <v>0</v>
      </c>
      <c r="J112" s="153">
        <f t="shared" si="13"/>
        <v>0</v>
      </c>
      <c r="K112" s="153">
        <f t="shared" si="13"/>
        <v>0</v>
      </c>
      <c r="L112" s="153">
        <f t="shared" si="13"/>
        <v>0</v>
      </c>
      <c r="M112" s="153">
        <f t="shared" si="13"/>
        <v>0</v>
      </c>
      <c r="N112" s="153">
        <f t="shared" si="13"/>
        <v>0</v>
      </c>
      <c r="O112" s="153">
        <f t="shared" si="13"/>
        <v>0</v>
      </c>
      <c r="P112" s="153">
        <f t="shared" si="13"/>
        <v>0</v>
      </c>
      <c r="Q112" s="67"/>
      <c r="R112" s="67"/>
      <c r="S112" s="67"/>
      <c r="T112" s="67"/>
      <c r="U112" s="67"/>
      <c r="V112" s="67"/>
      <c r="W112" s="67"/>
      <c r="X112" s="67"/>
    </row>
    <row r="113" spans="1:24" ht="17.25" customHeight="1">
      <c r="A113" s="83"/>
      <c r="B113" s="66"/>
      <c r="C113" s="67"/>
      <c r="E113" s="130"/>
      <c r="F113" s="100"/>
      <c r="G113" s="100"/>
      <c r="H113" s="100"/>
      <c r="I113" s="100"/>
      <c r="J113" s="100"/>
      <c r="K113" s="100"/>
      <c r="L113" s="100"/>
      <c r="M113" s="100"/>
      <c r="N113" s="100"/>
      <c r="O113" s="100"/>
      <c r="P113" s="100"/>
      <c r="Q113" s="67"/>
      <c r="R113" s="67"/>
      <c r="S113" s="67"/>
      <c r="T113" s="67"/>
      <c r="U113" s="67"/>
      <c r="V113" s="67"/>
      <c r="W113" s="67"/>
      <c r="X113" s="67"/>
    </row>
    <row r="114" spans="1:24" ht="17.25" customHeight="1">
      <c r="A114" s="83"/>
      <c r="B114" s="66"/>
      <c r="C114" s="67"/>
      <c r="D114" s="69" t="s">
        <v>105</v>
      </c>
      <c r="E114" s="130"/>
      <c r="F114" s="100"/>
      <c r="G114" s="100"/>
      <c r="H114" s="100"/>
      <c r="I114" s="100"/>
      <c r="J114" s="100"/>
      <c r="K114" s="100"/>
      <c r="L114" s="100"/>
      <c r="M114" s="100"/>
      <c r="N114" s="100"/>
      <c r="O114" s="100"/>
      <c r="P114" s="100"/>
      <c r="Q114" s="67"/>
      <c r="R114" s="67"/>
      <c r="S114" s="67"/>
      <c r="T114" s="67"/>
      <c r="U114" s="67"/>
      <c r="V114" s="67"/>
      <c r="W114" s="67"/>
      <c r="X114" s="67"/>
    </row>
    <row r="115" spans="1:24" ht="17.25" customHeight="1">
      <c r="A115" s="83"/>
      <c r="B115" s="66"/>
      <c r="C115" s="67"/>
      <c r="D115" s="97" t="s">
        <v>96</v>
      </c>
      <c r="E115" s="129" t="s">
        <v>92</v>
      </c>
      <c r="F115" s="100"/>
      <c r="G115" s="98"/>
      <c r="H115" s="98"/>
      <c r="I115" s="98"/>
      <c r="J115" s="98"/>
      <c r="K115" s="98"/>
      <c r="L115" s="98"/>
      <c r="M115" s="98"/>
      <c r="N115" s="98"/>
      <c r="O115" s="98"/>
      <c r="P115" s="98"/>
      <c r="Q115" s="67"/>
      <c r="R115" s="67"/>
      <c r="S115" s="67"/>
      <c r="T115" s="67"/>
      <c r="U115" s="67"/>
      <c r="V115" s="67"/>
      <c r="W115" s="67"/>
      <c r="X115" s="67"/>
    </row>
    <row r="116" spans="1:24" ht="17.25" customHeight="1">
      <c r="A116" s="83"/>
      <c r="B116" s="66"/>
      <c r="C116" s="67"/>
      <c r="D116" s="97" t="s">
        <v>106</v>
      </c>
      <c r="E116" s="129" t="s">
        <v>92</v>
      </c>
      <c r="F116" s="100"/>
      <c r="G116" s="98"/>
      <c r="H116" s="98"/>
      <c r="I116" s="98"/>
      <c r="J116" s="98"/>
      <c r="K116" s="98"/>
      <c r="L116" s="98"/>
      <c r="M116" s="98"/>
      <c r="N116" s="98"/>
      <c r="O116" s="98"/>
      <c r="P116" s="98"/>
      <c r="Q116" s="67"/>
      <c r="R116" s="67"/>
      <c r="S116" s="67"/>
      <c r="T116" s="67"/>
      <c r="U116" s="67"/>
      <c r="V116" s="67"/>
      <c r="W116" s="67"/>
      <c r="X116" s="67"/>
    </row>
    <row r="117" spans="1:24" ht="16.5">
      <c r="A117" s="83"/>
      <c r="B117" s="66"/>
      <c r="C117" s="67"/>
      <c r="D117" s="97" t="s">
        <v>98</v>
      </c>
      <c r="E117" s="129" t="str">
        <f>IF(CurrToggle=1,"$",Sheet3!$F$4)</f>
        <v>K</v>
      </c>
      <c r="F117" s="98"/>
      <c r="G117" s="153">
        <f>F117*(1+G$45)</f>
        <v>0</v>
      </c>
      <c r="H117" s="153">
        <f t="shared" ref="H117:P117" si="14">G117*(1+H$45)</f>
        <v>0</v>
      </c>
      <c r="I117" s="153">
        <f t="shared" si="14"/>
        <v>0</v>
      </c>
      <c r="J117" s="153">
        <f t="shared" si="14"/>
        <v>0</v>
      </c>
      <c r="K117" s="153">
        <f t="shared" si="14"/>
        <v>0</v>
      </c>
      <c r="L117" s="153">
        <f t="shared" si="14"/>
        <v>0</v>
      </c>
      <c r="M117" s="153">
        <f t="shared" si="14"/>
        <v>0</v>
      </c>
      <c r="N117" s="153">
        <f t="shared" si="14"/>
        <v>0</v>
      </c>
      <c r="O117" s="153">
        <f t="shared" si="14"/>
        <v>0</v>
      </c>
      <c r="P117" s="153">
        <f t="shared" si="14"/>
        <v>0</v>
      </c>
      <c r="Q117" s="67"/>
      <c r="R117" s="67"/>
      <c r="S117" s="67"/>
      <c r="T117" s="67"/>
      <c r="U117" s="67"/>
      <c r="V117" s="67"/>
      <c r="W117" s="67"/>
      <c r="X117" s="67"/>
    </row>
    <row r="118" spans="1:24" ht="16.5">
      <c r="A118" s="83"/>
      <c r="B118" s="66"/>
      <c r="C118" s="67"/>
      <c r="D118" s="97" t="s">
        <v>107</v>
      </c>
      <c r="E118" s="129" t="str">
        <f>IF(CurrToggle=1,"$",Sheet3!$F$4)</f>
        <v>K</v>
      </c>
      <c r="F118" s="98"/>
      <c r="G118" s="153">
        <f>F118*(1+G$45)</f>
        <v>0</v>
      </c>
      <c r="H118" s="153">
        <f t="shared" ref="H118:P118" si="15">G118*(1+H$45)</f>
        <v>0</v>
      </c>
      <c r="I118" s="153">
        <f t="shared" si="15"/>
        <v>0</v>
      </c>
      <c r="J118" s="153">
        <f t="shared" si="15"/>
        <v>0</v>
      </c>
      <c r="K118" s="153">
        <f t="shared" si="15"/>
        <v>0</v>
      </c>
      <c r="L118" s="153">
        <f t="shared" si="15"/>
        <v>0</v>
      </c>
      <c r="M118" s="153">
        <f t="shared" si="15"/>
        <v>0</v>
      </c>
      <c r="N118" s="153">
        <f t="shared" si="15"/>
        <v>0</v>
      </c>
      <c r="O118" s="153">
        <f t="shared" si="15"/>
        <v>0</v>
      </c>
      <c r="P118" s="153">
        <f t="shared" si="15"/>
        <v>0</v>
      </c>
      <c r="Q118" s="67"/>
      <c r="R118" s="67"/>
      <c r="S118" s="67"/>
      <c r="T118" s="67"/>
      <c r="U118" s="67"/>
      <c r="V118" s="67"/>
      <c r="W118" s="67"/>
    </row>
    <row r="119" spans="1:24" ht="16.5">
      <c r="A119" s="83"/>
      <c r="B119" s="66"/>
      <c r="C119" s="67"/>
      <c r="D119" s="78"/>
      <c r="E119" s="130"/>
      <c r="F119" s="100"/>
      <c r="G119" s="154"/>
      <c r="H119" s="154"/>
      <c r="I119" s="154"/>
      <c r="J119" s="154"/>
      <c r="K119" s="154"/>
      <c r="L119" s="154"/>
      <c r="M119" s="154"/>
      <c r="N119" s="154"/>
      <c r="O119" s="154"/>
      <c r="P119" s="154"/>
      <c r="Q119" s="67"/>
      <c r="R119" s="67"/>
      <c r="S119" s="67"/>
      <c r="T119" s="67"/>
      <c r="U119" s="67"/>
      <c r="V119" s="67"/>
      <c r="W119" s="67"/>
    </row>
    <row r="120" spans="1:24" ht="16.5">
      <c r="A120" s="83"/>
      <c r="B120" s="66"/>
      <c r="C120" s="67"/>
      <c r="D120" s="78" t="s">
        <v>108</v>
      </c>
      <c r="E120" s="130"/>
      <c r="F120" s="100"/>
      <c r="G120" s="153">
        <f t="shared" ref="G120:P120" si="16">G115*(G117*(1+SalaryBenefits))+G116*(G118*(1+SalaryBenefits))</f>
        <v>0</v>
      </c>
      <c r="H120" s="153">
        <f t="shared" si="16"/>
        <v>0</v>
      </c>
      <c r="I120" s="153">
        <f t="shared" si="16"/>
        <v>0</v>
      </c>
      <c r="J120" s="153">
        <f t="shared" si="16"/>
        <v>0</v>
      </c>
      <c r="K120" s="153">
        <f t="shared" si="16"/>
        <v>0</v>
      </c>
      <c r="L120" s="153">
        <f t="shared" si="16"/>
        <v>0</v>
      </c>
      <c r="M120" s="153">
        <f t="shared" si="16"/>
        <v>0</v>
      </c>
      <c r="N120" s="153">
        <f t="shared" si="16"/>
        <v>0</v>
      </c>
      <c r="O120" s="153">
        <f t="shared" si="16"/>
        <v>0</v>
      </c>
      <c r="P120" s="153">
        <f t="shared" si="16"/>
        <v>0</v>
      </c>
      <c r="Q120" s="67"/>
      <c r="R120" s="67"/>
      <c r="S120" s="67"/>
      <c r="T120" s="67"/>
      <c r="U120" s="67"/>
      <c r="V120" s="67"/>
      <c r="W120" s="67"/>
    </row>
    <row r="121" spans="1:24" ht="16.5">
      <c r="A121" s="83"/>
      <c r="B121" s="66"/>
      <c r="C121" s="67"/>
      <c r="E121" s="130"/>
      <c r="F121" s="100"/>
      <c r="G121" s="100"/>
      <c r="H121" s="100"/>
      <c r="I121" s="100"/>
      <c r="J121" s="100"/>
      <c r="K121" s="100"/>
      <c r="L121" s="100"/>
      <c r="M121" s="100"/>
      <c r="N121" s="100"/>
      <c r="O121" s="100"/>
      <c r="P121" s="100"/>
      <c r="Q121" s="67"/>
      <c r="R121" s="67"/>
    </row>
    <row r="122" spans="1:24" ht="16.5">
      <c r="A122" s="83"/>
      <c r="B122" s="66"/>
      <c r="C122" s="67"/>
      <c r="D122" s="69" t="s">
        <v>109</v>
      </c>
      <c r="E122" s="130"/>
      <c r="F122" s="100"/>
      <c r="G122" s="100"/>
      <c r="H122" s="100"/>
      <c r="I122" s="100"/>
      <c r="J122" s="100"/>
      <c r="K122" s="100"/>
      <c r="L122" s="100"/>
      <c r="M122" s="100"/>
      <c r="N122" s="100"/>
      <c r="O122" s="100"/>
      <c r="P122" s="100"/>
      <c r="Q122" s="67"/>
      <c r="R122" s="67"/>
    </row>
    <row r="123" spans="1:24" ht="16.5">
      <c r="A123" s="83"/>
      <c r="B123" s="66"/>
      <c r="C123" s="67"/>
      <c r="D123" s="97" t="s">
        <v>96</v>
      </c>
      <c r="E123" s="129" t="s">
        <v>92</v>
      </c>
      <c r="F123" s="100"/>
      <c r="G123" s="98"/>
      <c r="H123" s="98"/>
      <c r="I123" s="98"/>
      <c r="J123" s="98"/>
      <c r="K123" s="98"/>
      <c r="L123" s="98"/>
      <c r="M123" s="98"/>
      <c r="N123" s="98"/>
      <c r="O123" s="98"/>
      <c r="P123" s="98"/>
      <c r="R123" s="67"/>
    </row>
    <row r="124" spans="1:24" ht="16.5">
      <c r="A124" s="83"/>
      <c r="B124" s="66"/>
      <c r="D124" s="97" t="s">
        <v>97</v>
      </c>
      <c r="E124" s="129" t="s">
        <v>92</v>
      </c>
      <c r="F124" s="100"/>
      <c r="G124" s="98"/>
      <c r="H124" s="98"/>
      <c r="I124" s="98"/>
      <c r="J124" s="98"/>
      <c r="K124" s="98"/>
      <c r="L124" s="98"/>
      <c r="M124" s="98"/>
      <c r="N124" s="98"/>
      <c r="O124" s="98"/>
      <c r="P124" s="98"/>
      <c r="R124" s="67"/>
    </row>
    <row r="125" spans="1:24" ht="16.5">
      <c r="A125" s="83"/>
      <c r="B125" s="66"/>
      <c r="D125" s="97" t="s">
        <v>98</v>
      </c>
      <c r="E125" s="129" t="str">
        <f>IF(CurrToggle=1,"$",Sheet3!$F$4)</f>
        <v>K</v>
      </c>
      <c r="F125" s="98"/>
      <c r="G125" s="153">
        <f>F125*(1+G$45)</f>
        <v>0</v>
      </c>
      <c r="H125" s="153">
        <f t="shared" ref="H125:P125" si="17">G125*(1+H$45)</f>
        <v>0</v>
      </c>
      <c r="I125" s="153">
        <f t="shared" si="17"/>
        <v>0</v>
      </c>
      <c r="J125" s="153">
        <f t="shared" si="17"/>
        <v>0</v>
      </c>
      <c r="K125" s="153">
        <f t="shared" si="17"/>
        <v>0</v>
      </c>
      <c r="L125" s="153">
        <f t="shared" si="17"/>
        <v>0</v>
      </c>
      <c r="M125" s="153">
        <f t="shared" si="17"/>
        <v>0</v>
      </c>
      <c r="N125" s="153">
        <f t="shared" si="17"/>
        <v>0</v>
      </c>
      <c r="O125" s="153">
        <f t="shared" si="17"/>
        <v>0</v>
      </c>
      <c r="P125" s="153">
        <f t="shared" si="17"/>
        <v>0</v>
      </c>
    </row>
    <row r="126" spans="1:24" ht="16.5">
      <c r="A126" s="83"/>
      <c r="B126" s="66"/>
      <c r="D126" s="97" t="s">
        <v>99</v>
      </c>
      <c r="E126" s="129" t="str">
        <f>IF(CurrToggle=1,"$",Sheet3!$F$4)</f>
        <v>K</v>
      </c>
      <c r="F126" s="98"/>
      <c r="G126" s="153">
        <f>F126*(1+G$45)</f>
        <v>0</v>
      </c>
      <c r="H126" s="153">
        <f t="shared" ref="H126:P126" si="18">G126*(1+H$45)</f>
        <v>0</v>
      </c>
      <c r="I126" s="153">
        <f t="shared" si="18"/>
        <v>0</v>
      </c>
      <c r="J126" s="153">
        <f t="shared" si="18"/>
        <v>0</v>
      </c>
      <c r="K126" s="153">
        <f t="shared" si="18"/>
        <v>0</v>
      </c>
      <c r="L126" s="153">
        <f t="shared" si="18"/>
        <v>0</v>
      </c>
      <c r="M126" s="153">
        <f t="shared" si="18"/>
        <v>0</v>
      </c>
      <c r="N126" s="153">
        <f t="shared" si="18"/>
        <v>0</v>
      </c>
      <c r="O126" s="153">
        <f t="shared" si="18"/>
        <v>0</v>
      </c>
      <c r="P126" s="153">
        <f t="shared" si="18"/>
        <v>0</v>
      </c>
    </row>
    <row r="127" spans="1:24" ht="16.5">
      <c r="A127" s="83"/>
      <c r="B127" s="66"/>
      <c r="D127" s="78"/>
      <c r="E127" s="130"/>
      <c r="F127" s="100"/>
      <c r="G127" s="154"/>
      <c r="H127" s="154"/>
      <c r="I127" s="154"/>
      <c r="J127" s="154"/>
      <c r="K127" s="154"/>
      <c r="L127" s="154"/>
      <c r="M127" s="154"/>
      <c r="N127" s="154"/>
      <c r="O127" s="154"/>
      <c r="P127" s="154"/>
    </row>
    <row r="128" spans="1:24" ht="16.5">
      <c r="A128" s="83"/>
      <c r="B128" s="66"/>
      <c r="D128" s="78" t="s">
        <v>110</v>
      </c>
      <c r="E128" s="130"/>
      <c r="F128" s="100"/>
      <c r="G128" s="153">
        <f t="shared" ref="G128:P128" si="19">G123*(G125*(1+SalaryBenefits))+G124*(G126*(1+SalaryBenefits))</f>
        <v>0</v>
      </c>
      <c r="H128" s="153">
        <f t="shared" si="19"/>
        <v>0</v>
      </c>
      <c r="I128" s="153">
        <f t="shared" si="19"/>
        <v>0</v>
      </c>
      <c r="J128" s="153">
        <f t="shared" si="19"/>
        <v>0</v>
      </c>
      <c r="K128" s="153">
        <f t="shared" si="19"/>
        <v>0</v>
      </c>
      <c r="L128" s="153">
        <f t="shared" si="19"/>
        <v>0</v>
      </c>
      <c r="M128" s="153">
        <f t="shared" si="19"/>
        <v>0</v>
      </c>
      <c r="N128" s="153">
        <f t="shared" si="19"/>
        <v>0</v>
      </c>
      <c r="O128" s="153">
        <f t="shared" si="19"/>
        <v>0</v>
      </c>
      <c r="P128" s="153">
        <f t="shared" si="19"/>
        <v>0</v>
      </c>
    </row>
    <row r="129" spans="1:16" ht="16.5">
      <c r="A129" s="83"/>
      <c r="B129" s="66"/>
      <c r="E129" s="130"/>
      <c r="F129" s="100"/>
      <c r="G129" s="100"/>
      <c r="H129" s="100"/>
      <c r="I129" s="100"/>
      <c r="J129" s="100"/>
      <c r="K129" s="100"/>
      <c r="L129" s="100"/>
      <c r="M129" s="100"/>
      <c r="N129" s="100"/>
      <c r="O129" s="100"/>
      <c r="P129" s="100"/>
    </row>
    <row r="130" spans="1:16" ht="16.5">
      <c r="A130" s="83"/>
      <c r="B130" s="66"/>
      <c r="D130" s="69" t="s">
        <v>111</v>
      </c>
      <c r="E130" s="130"/>
      <c r="F130" s="100"/>
      <c r="G130" s="100"/>
      <c r="H130" s="100"/>
      <c r="I130" s="100"/>
      <c r="J130" s="100"/>
      <c r="K130" s="100"/>
      <c r="L130" s="100"/>
      <c r="M130" s="100"/>
      <c r="N130" s="100"/>
      <c r="O130" s="100"/>
      <c r="P130" s="100"/>
    </row>
    <row r="131" spans="1:16" ht="16.5">
      <c r="A131" s="83"/>
      <c r="B131" s="66"/>
      <c r="D131" s="97" t="s">
        <v>96</v>
      </c>
      <c r="E131" s="129" t="s">
        <v>92</v>
      </c>
      <c r="F131" s="100"/>
      <c r="G131" s="98"/>
      <c r="H131" s="98"/>
      <c r="I131" s="98"/>
      <c r="J131" s="98"/>
      <c r="K131" s="98"/>
      <c r="L131" s="98"/>
      <c r="M131" s="98"/>
      <c r="N131" s="98"/>
      <c r="O131" s="98"/>
      <c r="P131" s="98"/>
    </row>
    <row r="132" spans="1:16" ht="15" customHeight="1">
      <c r="A132" s="83"/>
      <c r="B132" s="66"/>
      <c r="D132" s="97" t="s">
        <v>97</v>
      </c>
      <c r="E132" s="129" t="s">
        <v>92</v>
      </c>
      <c r="F132" s="100"/>
      <c r="G132" s="98"/>
      <c r="H132" s="98"/>
      <c r="I132" s="98"/>
      <c r="J132" s="98"/>
      <c r="K132" s="98"/>
      <c r="L132" s="98"/>
      <c r="M132" s="98"/>
      <c r="N132" s="98"/>
      <c r="O132" s="98"/>
      <c r="P132" s="98"/>
    </row>
    <row r="133" spans="1:16" ht="15" customHeight="1">
      <c r="A133" s="83"/>
      <c r="B133" s="66"/>
      <c r="D133" s="97" t="s">
        <v>98</v>
      </c>
      <c r="E133" s="129" t="str">
        <f>IF(CurrToggle=1,"$",Sheet3!$F$4)</f>
        <v>K</v>
      </c>
      <c r="F133" s="98"/>
      <c r="G133" s="153">
        <f>F133*(1+G$45)</f>
        <v>0</v>
      </c>
      <c r="H133" s="153">
        <f t="shared" ref="H133:P133" si="20">G133*(1+H$45)</f>
        <v>0</v>
      </c>
      <c r="I133" s="153">
        <f t="shared" si="20"/>
        <v>0</v>
      </c>
      <c r="J133" s="153">
        <f t="shared" si="20"/>
        <v>0</v>
      </c>
      <c r="K133" s="153">
        <f t="shared" si="20"/>
        <v>0</v>
      </c>
      <c r="L133" s="153">
        <f t="shared" si="20"/>
        <v>0</v>
      </c>
      <c r="M133" s="153">
        <f t="shared" si="20"/>
        <v>0</v>
      </c>
      <c r="N133" s="153">
        <f t="shared" si="20"/>
        <v>0</v>
      </c>
      <c r="O133" s="153">
        <f t="shared" si="20"/>
        <v>0</v>
      </c>
      <c r="P133" s="153">
        <f t="shared" si="20"/>
        <v>0</v>
      </c>
    </row>
    <row r="134" spans="1:16" ht="16.5">
      <c r="A134" s="83"/>
      <c r="B134" s="66"/>
      <c r="D134" s="97" t="s">
        <v>99</v>
      </c>
      <c r="E134" s="129" t="str">
        <f>IF(CurrToggle=1,"$",Sheet3!$F$4)</f>
        <v>K</v>
      </c>
      <c r="F134" s="98"/>
      <c r="G134" s="153">
        <f>F134*(1+G$45)</f>
        <v>0</v>
      </c>
      <c r="H134" s="153">
        <f t="shared" ref="H134:P134" si="21">G134*(1+H$45)</f>
        <v>0</v>
      </c>
      <c r="I134" s="153">
        <f t="shared" si="21"/>
        <v>0</v>
      </c>
      <c r="J134" s="153">
        <f t="shared" si="21"/>
        <v>0</v>
      </c>
      <c r="K134" s="153">
        <f t="shared" si="21"/>
        <v>0</v>
      </c>
      <c r="L134" s="153">
        <f t="shared" si="21"/>
        <v>0</v>
      </c>
      <c r="M134" s="153">
        <f t="shared" si="21"/>
        <v>0</v>
      </c>
      <c r="N134" s="153">
        <f t="shared" si="21"/>
        <v>0</v>
      </c>
      <c r="O134" s="153">
        <f t="shared" si="21"/>
        <v>0</v>
      </c>
      <c r="P134" s="153">
        <f t="shared" si="21"/>
        <v>0</v>
      </c>
    </row>
    <row r="135" spans="1:16" ht="16.5">
      <c r="A135" s="83"/>
      <c r="B135" s="66"/>
      <c r="D135" s="78"/>
      <c r="E135" s="136"/>
      <c r="F135" s="100"/>
      <c r="G135" s="154"/>
      <c r="H135" s="154"/>
      <c r="I135" s="154"/>
      <c r="J135" s="154"/>
      <c r="K135" s="154"/>
      <c r="L135" s="154"/>
      <c r="M135" s="154"/>
      <c r="N135" s="154"/>
      <c r="O135" s="154"/>
      <c r="P135" s="154"/>
    </row>
    <row r="136" spans="1:16" ht="16.5">
      <c r="A136" s="83"/>
      <c r="B136" s="66"/>
      <c r="D136" s="78" t="s">
        <v>112</v>
      </c>
      <c r="E136" s="136"/>
      <c r="F136" s="100"/>
      <c r="G136" s="153">
        <f t="shared" ref="G136:P136" si="22">G131*(G133*(1+SalaryBenefits))+G132*(G134*(1+SalaryBenefits))</f>
        <v>0</v>
      </c>
      <c r="H136" s="153">
        <f t="shared" si="22"/>
        <v>0</v>
      </c>
      <c r="I136" s="153">
        <f t="shared" si="22"/>
        <v>0</v>
      </c>
      <c r="J136" s="153">
        <f t="shared" si="22"/>
        <v>0</v>
      </c>
      <c r="K136" s="153">
        <f t="shared" si="22"/>
        <v>0</v>
      </c>
      <c r="L136" s="153">
        <f t="shared" si="22"/>
        <v>0</v>
      </c>
      <c r="M136" s="153">
        <f t="shared" si="22"/>
        <v>0</v>
      </c>
      <c r="N136" s="153">
        <f t="shared" si="22"/>
        <v>0</v>
      </c>
      <c r="O136" s="153">
        <f t="shared" si="22"/>
        <v>0</v>
      </c>
      <c r="P136" s="153">
        <f t="shared" si="22"/>
        <v>0</v>
      </c>
    </row>
    <row r="137" spans="1:16" ht="16.5">
      <c r="A137" s="83"/>
      <c r="B137" s="66"/>
      <c r="E137" s="136"/>
      <c r="F137" s="99"/>
      <c r="G137" s="99"/>
      <c r="H137" s="99"/>
      <c r="I137" s="99"/>
      <c r="J137" s="99"/>
      <c r="K137" s="99"/>
      <c r="L137" s="99"/>
      <c r="M137" s="99"/>
      <c r="N137" s="99"/>
      <c r="O137" s="99"/>
      <c r="P137" s="99"/>
    </row>
    <row r="138" spans="1:16" ht="16.5">
      <c r="A138" s="83"/>
      <c r="B138" s="66"/>
      <c r="D138" s="101" t="s">
        <v>68</v>
      </c>
      <c r="E138" s="136"/>
      <c r="F138" s="99"/>
      <c r="G138" s="99"/>
      <c r="H138" s="99"/>
      <c r="I138" s="99"/>
      <c r="J138" s="99"/>
      <c r="K138" s="99"/>
      <c r="L138" s="99"/>
      <c r="M138" s="99"/>
      <c r="N138" s="99"/>
      <c r="O138" s="99"/>
      <c r="P138" s="99"/>
    </row>
    <row r="139" spans="1:16" ht="16.5">
      <c r="A139" s="83"/>
      <c r="B139" s="66"/>
      <c r="D139" s="78" t="s">
        <v>113</v>
      </c>
      <c r="E139" s="136"/>
      <c r="F139" s="99"/>
      <c r="G139" s="99"/>
      <c r="H139" s="99"/>
      <c r="I139" s="99"/>
      <c r="J139" s="99"/>
      <c r="K139" s="99"/>
      <c r="L139" s="99"/>
      <c r="M139" s="99"/>
      <c r="N139" s="99"/>
      <c r="O139" s="99"/>
      <c r="P139" s="99"/>
    </row>
    <row r="140" spans="1:16" ht="16.5">
      <c r="A140" s="83"/>
      <c r="B140" s="66"/>
      <c r="D140" s="234" t="s">
        <v>114</v>
      </c>
      <c r="E140" s="234"/>
      <c r="F140" s="234"/>
      <c r="G140" s="234"/>
      <c r="H140" s="234"/>
      <c r="I140" s="234"/>
      <c r="J140" s="234"/>
      <c r="K140" s="234"/>
      <c r="L140" s="234"/>
      <c r="M140" s="234"/>
      <c r="N140" s="234"/>
      <c r="O140" s="234"/>
      <c r="P140" s="234"/>
    </row>
    <row r="141" spans="1:16" ht="16.5">
      <c r="A141" s="83"/>
      <c r="B141" s="66"/>
      <c r="D141" s="234"/>
      <c r="E141" s="234"/>
      <c r="F141" s="234"/>
      <c r="G141" s="234"/>
      <c r="H141" s="234"/>
      <c r="I141" s="234"/>
      <c r="J141" s="234"/>
      <c r="K141" s="234"/>
      <c r="L141" s="234"/>
      <c r="M141" s="234"/>
      <c r="N141" s="234"/>
      <c r="O141" s="234"/>
      <c r="P141" s="234"/>
    </row>
    <row r="142" spans="1:16" ht="16.5">
      <c r="A142" s="83"/>
      <c r="B142" s="66"/>
      <c r="E142" s="136"/>
      <c r="F142" s="99"/>
      <c r="G142" s="99"/>
      <c r="H142" s="99"/>
      <c r="I142" s="99"/>
      <c r="J142" s="99"/>
      <c r="K142" s="99"/>
      <c r="L142" s="99"/>
      <c r="M142" s="99"/>
      <c r="N142" s="99"/>
      <c r="O142" s="99"/>
      <c r="P142" s="99"/>
    </row>
    <row r="143" spans="1:16" ht="16.5">
      <c r="A143" s="83"/>
      <c r="B143" s="66"/>
      <c r="D143" s="75" t="s">
        <v>115</v>
      </c>
      <c r="E143" s="137"/>
      <c r="F143" s="102"/>
      <c r="G143" s="102"/>
      <c r="H143" s="102"/>
      <c r="I143" s="102"/>
      <c r="J143" s="102"/>
      <c r="K143" s="102"/>
      <c r="L143" s="102"/>
      <c r="M143" s="102"/>
      <c r="N143" s="102"/>
      <c r="O143" s="102"/>
      <c r="P143" s="102"/>
    </row>
    <row r="144" spans="1:16" ht="16.5">
      <c r="A144" s="83"/>
      <c r="B144" s="66"/>
      <c r="D144" s="89" t="s">
        <v>116</v>
      </c>
      <c r="E144" s="136"/>
      <c r="F144" s="100"/>
      <c r="G144" s="100"/>
      <c r="H144" s="100"/>
      <c r="I144" s="100"/>
      <c r="J144" s="100"/>
      <c r="K144" s="100"/>
      <c r="L144" s="100"/>
      <c r="M144" s="100"/>
      <c r="N144" s="100"/>
      <c r="O144" s="100"/>
      <c r="P144" s="100"/>
    </row>
    <row r="145" spans="1:17" ht="16.5">
      <c r="A145" s="83"/>
      <c r="B145" s="66"/>
      <c r="D145" s="78"/>
      <c r="E145" s="136"/>
      <c r="F145" s="100"/>
      <c r="G145" s="100"/>
      <c r="H145" s="100"/>
      <c r="I145" s="100"/>
      <c r="J145" s="100"/>
      <c r="K145" s="100"/>
      <c r="L145" s="100"/>
      <c r="M145" s="100"/>
      <c r="N145" s="100"/>
      <c r="O145" s="100"/>
      <c r="P145" s="100"/>
    </row>
    <row r="146" spans="1:17" ht="16.5">
      <c r="A146" s="83"/>
      <c r="B146" s="66"/>
      <c r="D146" s="86" t="s">
        <v>58</v>
      </c>
      <c r="E146" s="136"/>
      <c r="F146" s="100"/>
      <c r="G146" s="172" t="s">
        <v>117</v>
      </c>
      <c r="H146" s="100"/>
      <c r="I146" s="100"/>
      <c r="J146" s="100"/>
      <c r="K146" s="100"/>
      <c r="L146" s="100"/>
      <c r="M146" s="100"/>
      <c r="N146" s="100"/>
      <c r="O146" s="100"/>
      <c r="P146" s="100"/>
    </row>
    <row r="147" spans="1:17" ht="16.5">
      <c r="A147" s="83"/>
      <c r="B147" s="66"/>
      <c r="D147" s="78" t="s">
        <v>118</v>
      </c>
      <c r="E147" s="129" t="str">
        <f>IF(CurrToggle=1,"$",Sheet3!$F$4)</f>
        <v>K</v>
      </c>
      <c r="F147" s="103"/>
      <c r="G147" s="151">
        <f>F147*(1+G$44)</f>
        <v>0</v>
      </c>
      <c r="H147" s="151">
        <f t="shared" ref="H147:P147" si="23">G147*(1+H$44)</f>
        <v>0</v>
      </c>
      <c r="I147" s="151">
        <f t="shared" si="23"/>
        <v>0</v>
      </c>
      <c r="J147" s="151">
        <f t="shared" si="23"/>
        <v>0</v>
      </c>
      <c r="K147" s="151">
        <f t="shared" si="23"/>
        <v>0</v>
      </c>
      <c r="L147" s="151">
        <f t="shared" si="23"/>
        <v>0</v>
      </c>
      <c r="M147" s="151">
        <f t="shared" si="23"/>
        <v>0</v>
      </c>
      <c r="N147" s="151">
        <f t="shared" si="23"/>
        <v>0</v>
      </c>
      <c r="O147" s="151">
        <f t="shared" si="23"/>
        <v>0</v>
      </c>
      <c r="P147" s="151">
        <f t="shared" si="23"/>
        <v>0</v>
      </c>
    </row>
    <row r="148" spans="1:17" ht="16.5">
      <c r="A148" s="83"/>
      <c r="B148" s="66"/>
      <c r="D148" s="78" t="s">
        <v>119</v>
      </c>
      <c r="E148" s="129" t="str">
        <f>IF(CurrToggle=1,"$",Sheet3!$F$4)</f>
        <v>K</v>
      </c>
      <c r="F148" s="103"/>
      <c r="G148" s="151">
        <f>F148*(1+G$44)</f>
        <v>0</v>
      </c>
      <c r="H148" s="151">
        <f t="shared" ref="H148:P148" si="24">G148*(1+H$44)</f>
        <v>0</v>
      </c>
      <c r="I148" s="151">
        <f t="shared" si="24"/>
        <v>0</v>
      </c>
      <c r="J148" s="151">
        <f t="shared" si="24"/>
        <v>0</v>
      </c>
      <c r="K148" s="151">
        <f t="shared" si="24"/>
        <v>0</v>
      </c>
      <c r="L148" s="151">
        <f t="shared" si="24"/>
        <v>0</v>
      </c>
      <c r="M148" s="151">
        <f t="shared" si="24"/>
        <v>0</v>
      </c>
      <c r="N148" s="151">
        <f t="shared" si="24"/>
        <v>0</v>
      </c>
      <c r="O148" s="151">
        <f t="shared" si="24"/>
        <v>0</v>
      </c>
      <c r="P148" s="151">
        <f t="shared" si="24"/>
        <v>0</v>
      </c>
    </row>
    <row r="149" spans="1:17" ht="16.5">
      <c r="A149" s="83"/>
      <c r="B149" s="66"/>
      <c r="D149" s="78" t="s">
        <v>120</v>
      </c>
      <c r="E149" s="129" t="str">
        <f>IF(CurrToggle=1,"$",Sheet3!$F$4)</f>
        <v>K</v>
      </c>
      <c r="F149" s="103"/>
      <c r="G149" s="151">
        <f>F149*(1+G$44)</f>
        <v>0</v>
      </c>
      <c r="H149" s="151">
        <f t="shared" ref="H149:P149" si="25">G149*(1+H$44)</f>
        <v>0</v>
      </c>
      <c r="I149" s="151">
        <f t="shared" si="25"/>
        <v>0</v>
      </c>
      <c r="J149" s="151">
        <f t="shared" si="25"/>
        <v>0</v>
      </c>
      <c r="K149" s="151">
        <f t="shared" si="25"/>
        <v>0</v>
      </c>
      <c r="L149" s="151">
        <f t="shared" si="25"/>
        <v>0</v>
      </c>
      <c r="M149" s="151">
        <f t="shared" si="25"/>
        <v>0</v>
      </c>
      <c r="N149" s="151">
        <f t="shared" si="25"/>
        <v>0</v>
      </c>
      <c r="O149" s="151">
        <f t="shared" si="25"/>
        <v>0</v>
      </c>
      <c r="P149" s="151">
        <f t="shared" si="25"/>
        <v>0</v>
      </c>
    </row>
    <row r="150" spans="1:17" ht="16.5">
      <c r="A150" s="83"/>
      <c r="B150" s="66"/>
      <c r="D150" s="78" t="s">
        <v>121</v>
      </c>
      <c r="E150" s="129" t="str">
        <f>IF(CurrToggle=1,"$",Sheet3!$F$4)</f>
        <v>K</v>
      </c>
      <c r="F150" s="103"/>
      <c r="G150" s="151">
        <f>F150*(1+G$44)</f>
        <v>0</v>
      </c>
      <c r="H150" s="151">
        <f t="shared" ref="H150:P150" si="26">G150*(1+H$44)</f>
        <v>0</v>
      </c>
      <c r="I150" s="151">
        <f t="shared" si="26"/>
        <v>0</v>
      </c>
      <c r="J150" s="151">
        <f t="shared" si="26"/>
        <v>0</v>
      </c>
      <c r="K150" s="151">
        <f t="shared" si="26"/>
        <v>0</v>
      </c>
      <c r="L150" s="151">
        <f t="shared" si="26"/>
        <v>0</v>
      </c>
      <c r="M150" s="151">
        <f t="shared" si="26"/>
        <v>0</v>
      </c>
      <c r="N150" s="151">
        <f t="shared" si="26"/>
        <v>0</v>
      </c>
      <c r="O150" s="151">
        <f t="shared" si="26"/>
        <v>0</v>
      </c>
      <c r="P150" s="151">
        <f t="shared" si="26"/>
        <v>0</v>
      </c>
    </row>
    <row r="151" spans="1:17" ht="17.25" customHeight="1">
      <c r="A151" s="83"/>
      <c r="B151" s="66"/>
      <c r="D151" s="78"/>
      <c r="E151" s="78"/>
      <c r="F151" s="78"/>
      <c r="G151" s="78"/>
      <c r="H151" s="78"/>
      <c r="I151" s="78"/>
      <c r="J151" s="78"/>
      <c r="K151" s="78"/>
      <c r="L151" s="78"/>
      <c r="M151" s="78"/>
      <c r="N151" s="78"/>
      <c r="O151" s="78"/>
      <c r="P151" s="78"/>
      <c r="Q151" s="78"/>
    </row>
    <row r="152" spans="1:17" ht="16.5">
      <c r="A152" s="83"/>
      <c r="B152" s="66"/>
      <c r="D152" s="86" t="s">
        <v>122</v>
      </c>
      <c r="E152" s="130"/>
      <c r="F152" s="104"/>
      <c r="G152" s="152"/>
      <c r="H152" s="152"/>
      <c r="I152" s="152"/>
      <c r="J152" s="152"/>
      <c r="K152" s="152"/>
      <c r="L152" s="152"/>
      <c r="M152" s="152"/>
      <c r="N152" s="152"/>
      <c r="O152" s="152"/>
      <c r="P152" s="152"/>
    </row>
    <row r="153" spans="1:17" ht="16.5">
      <c r="A153" s="83"/>
      <c r="B153" s="66"/>
      <c r="D153" s="78" t="s">
        <v>123</v>
      </c>
      <c r="E153" s="129" t="str">
        <f>IF(CurrToggle=1,"$",Sheet3!$F$4)</f>
        <v>K</v>
      </c>
      <c r="F153" s="105"/>
      <c r="G153" s="151">
        <f t="shared" ref="G153:P153" si="27">SUM(G136,G128,G120,G112,G104,G96,G88)</f>
        <v>0</v>
      </c>
      <c r="H153" s="151">
        <f t="shared" si="27"/>
        <v>0</v>
      </c>
      <c r="I153" s="151">
        <f t="shared" si="27"/>
        <v>0</v>
      </c>
      <c r="J153" s="151">
        <f t="shared" si="27"/>
        <v>0</v>
      </c>
      <c r="K153" s="151">
        <f t="shared" si="27"/>
        <v>0</v>
      </c>
      <c r="L153" s="151">
        <f t="shared" si="27"/>
        <v>0</v>
      </c>
      <c r="M153" s="151">
        <f t="shared" si="27"/>
        <v>0</v>
      </c>
      <c r="N153" s="151">
        <f t="shared" si="27"/>
        <v>0</v>
      </c>
      <c r="O153" s="151">
        <f t="shared" si="27"/>
        <v>0</v>
      </c>
      <c r="P153" s="151">
        <f t="shared" si="27"/>
        <v>0</v>
      </c>
    </row>
    <row r="154" spans="1:17" ht="16.5">
      <c r="A154" s="83"/>
      <c r="B154" s="66"/>
      <c r="D154" s="78" t="s">
        <v>60</v>
      </c>
      <c r="E154" s="129" t="str">
        <f>IF(CurrToggle=1,"$",Sheet3!$F$4)</f>
        <v>K</v>
      </c>
      <c r="F154" s="103"/>
      <c r="G154" s="151">
        <f>F154*(1+G$46)</f>
        <v>0</v>
      </c>
      <c r="H154" s="151">
        <f t="shared" ref="H154:P154" si="28">G154*(1+H$46)</f>
        <v>0</v>
      </c>
      <c r="I154" s="151">
        <f t="shared" si="28"/>
        <v>0</v>
      </c>
      <c r="J154" s="151">
        <f t="shared" si="28"/>
        <v>0</v>
      </c>
      <c r="K154" s="151">
        <f t="shared" si="28"/>
        <v>0</v>
      </c>
      <c r="L154" s="151">
        <f t="shared" si="28"/>
        <v>0</v>
      </c>
      <c r="M154" s="151">
        <f t="shared" si="28"/>
        <v>0</v>
      </c>
      <c r="N154" s="151">
        <f t="shared" si="28"/>
        <v>0</v>
      </c>
      <c r="O154" s="151">
        <f t="shared" si="28"/>
        <v>0</v>
      </c>
      <c r="P154" s="151">
        <f t="shared" si="28"/>
        <v>0</v>
      </c>
    </row>
    <row r="155" spans="1:17" ht="16.5">
      <c r="A155" s="83"/>
      <c r="B155" s="66"/>
      <c r="D155" s="78" t="s">
        <v>124</v>
      </c>
      <c r="E155" s="129" t="str">
        <f>IF(CurrToggle=1,"$",Sheet3!$F$4)</f>
        <v>K</v>
      </c>
      <c r="F155" s="103"/>
      <c r="G155" s="151">
        <f>F155*(1+G$47)</f>
        <v>0</v>
      </c>
      <c r="H155" s="151">
        <f t="shared" ref="H155:P155" si="29">G155*(1+H$47)</f>
        <v>0</v>
      </c>
      <c r="I155" s="151">
        <f t="shared" si="29"/>
        <v>0</v>
      </c>
      <c r="J155" s="151">
        <f t="shared" si="29"/>
        <v>0</v>
      </c>
      <c r="K155" s="151">
        <f t="shared" si="29"/>
        <v>0</v>
      </c>
      <c r="L155" s="151">
        <f t="shared" si="29"/>
        <v>0</v>
      </c>
      <c r="M155" s="151">
        <f t="shared" si="29"/>
        <v>0</v>
      </c>
      <c r="N155" s="151">
        <f t="shared" si="29"/>
        <v>0</v>
      </c>
      <c r="O155" s="151">
        <f t="shared" si="29"/>
        <v>0</v>
      </c>
      <c r="P155" s="151">
        <f t="shared" si="29"/>
        <v>0</v>
      </c>
    </row>
    <row r="156" spans="1:17" ht="16.5">
      <c r="A156" s="83"/>
      <c r="B156" s="66"/>
      <c r="D156" s="78" t="s">
        <v>62</v>
      </c>
      <c r="E156" s="129" t="str">
        <f>IF(CurrToggle=1,"$",Sheet3!$F$4)</f>
        <v>K</v>
      </c>
      <c r="F156" s="103"/>
      <c r="G156" s="151">
        <f>F156*(1+G$48)</f>
        <v>0</v>
      </c>
      <c r="H156" s="151">
        <f t="shared" ref="H156:P156" si="30">G156*(1+H$48)</f>
        <v>0</v>
      </c>
      <c r="I156" s="151">
        <f t="shared" si="30"/>
        <v>0</v>
      </c>
      <c r="J156" s="151">
        <f t="shared" si="30"/>
        <v>0</v>
      </c>
      <c r="K156" s="151">
        <f t="shared" si="30"/>
        <v>0</v>
      </c>
      <c r="L156" s="151">
        <f t="shared" si="30"/>
        <v>0</v>
      </c>
      <c r="M156" s="151">
        <f t="shared" si="30"/>
        <v>0</v>
      </c>
      <c r="N156" s="151">
        <f t="shared" si="30"/>
        <v>0</v>
      </c>
      <c r="O156" s="151">
        <f t="shared" si="30"/>
        <v>0</v>
      </c>
      <c r="P156" s="151">
        <f t="shared" si="30"/>
        <v>0</v>
      </c>
    </row>
    <row r="157" spans="1:17" ht="16.5">
      <c r="A157" s="83"/>
      <c r="B157" s="66"/>
      <c r="D157" s="78" t="s">
        <v>125</v>
      </c>
      <c r="E157" s="129" t="str">
        <f>IF(CurrToggle=1,"$",Sheet3!$F$4)</f>
        <v>K</v>
      </c>
      <c r="F157" s="103"/>
      <c r="G157" s="151">
        <f>F157*(1+G$49)</f>
        <v>0</v>
      </c>
      <c r="H157" s="151">
        <f t="shared" ref="H157:P157" si="31">G157*(1+H$49)</f>
        <v>0</v>
      </c>
      <c r="I157" s="151">
        <f t="shared" si="31"/>
        <v>0</v>
      </c>
      <c r="J157" s="151">
        <f t="shared" si="31"/>
        <v>0</v>
      </c>
      <c r="K157" s="151">
        <f t="shared" si="31"/>
        <v>0</v>
      </c>
      <c r="L157" s="151">
        <f t="shared" si="31"/>
        <v>0</v>
      </c>
      <c r="M157" s="151">
        <f t="shared" si="31"/>
        <v>0</v>
      </c>
      <c r="N157" s="151">
        <f t="shared" si="31"/>
        <v>0</v>
      </c>
      <c r="O157" s="151">
        <f t="shared" si="31"/>
        <v>0</v>
      </c>
      <c r="P157" s="151">
        <f t="shared" si="31"/>
        <v>0</v>
      </c>
    </row>
    <row r="158" spans="1:17" ht="16.5">
      <c r="A158" s="83"/>
      <c r="B158" s="66"/>
      <c r="D158" s="78" t="s">
        <v>64</v>
      </c>
      <c r="E158" s="129" t="str">
        <f>IF(CurrToggle=1,"$",Sheet3!$F$4)</f>
        <v>K</v>
      </c>
      <c r="F158" s="103"/>
      <c r="G158" s="151">
        <f>F158*(1+G$50)</f>
        <v>0</v>
      </c>
      <c r="H158" s="151">
        <f t="shared" ref="H158:P158" si="32">G158*(1+H$50)</f>
        <v>0</v>
      </c>
      <c r="I158" s="151">
        <f t="shared" si="32"/>
        <v>0</v>
      </c>
      <c r="J158" s="151">
        <f t="shared" si="32"/>
        <v>0</v>
      </c>
      <c r="K158" s="151">
        <f t="shared" si="32"/>
        <v>0</v>
      </c>
      <c r="L158" s="151">
        <f t="shared" si="32"/>
        <v>0</v>
      </c>
      <c r="M158" s="151">
        <f t="shared" si="32"/>
        <v>0</v>
      </c>
      <c r="N158" s="151">
        <f t="shared" si="32"/>
        <v>0</v>
      </c>
      <c r="O158" s="151">
        <f t="shared" si="32"/>
        <v>0</v>
      </c>
      <c r="P158" s="151">
        <f t="shared" si="32"/>
        <v>0</v>
      </c>
    </row>
    <row r="159" spans="1:17" ht="16.5">
      <c r="A159" s="83"/>
      <c r="B159" s="66"/>
      <c r="D159" s="78" t="s">
        <v>65</v>
      </c>
      <c r="E159" s="129" t="str">
        <f>IF(CurrToggle=1,"$",Sheet3!$F$4)</f>
        <v>K</v>
      </c>
      <c r="F159" s="103"/>
      <c r="G159" s="151">
        <f>F159*(1+G$51)</f>
        <v>0</v>
      </c>
      <c r="H159" s="151">
        <f t="shared" ref="H159:P159" si="33">G159*(1+H$51)</f>
        <v>0</v>
      </c>
      <c r="I159" s="151">
        <f t="shared" si="33"/>
        <v>0</v>
      </c>
      <c r="J159" s="151">
        <f t="shared" si="33"/>
        <v>0</v>
      </c>
      <c r="K159" s="151">
        <f t="shared" si="33"/>
        <v>0</v>
      </c>
      <c r="L159" s="151">
        <f t="shared" si="33"/>
        <v>0</v>
      </c>
      <c r="M159" s="151">
        <f t="shared" si="33"/>
        <v>0</v>
      </c>
      <c r="N159" s="151">
        <f t="shared" si="33"/>
        <v>0</v>
      </c>
      <c r="O159" s="151">
        <f t="shared" si="33"/>
        <v>0</v>
      </c>
      <c r="P159" s="151">
        <f t="shared" si="33"/>
        <v>0</v>
      </c>
    </row>
    <row r="160" spans="1:17" ht="16.5">
      <c r="A160" s="83"/>
      <c r="B160" s="66"/>
      <c r="D160" s="78" t="s">
        <v>66</v>
      </c>
      <c r="E160" s="129" t="str">
        <f>IF(CurrToggle=1,"$",Sheet3!$F$4)</f>
        <v>K</v>
      </c>
      <c r="F160" s="103"/>
      <c r="G160" s="151">
        <f>F160*(1+G$52)</f>
        <v>0</v>
      </c>
      <c r="H160" s="151">
        <f t="shared" ref="H160:P160" si="34">G160*(1+H$52)</f>
        <v>0</v>
      </c>
      <c r="I160" s="151">
        <f t="shared" si="34"/>
        <v>0</v>
      </c>
      <c r="J160" s="151">
        <f t="shared" si="34"/>
        <v>0</v>
      </c>
      <c r="K160" s="151">
        <f t="shared" si="34"/>
        <v>0</v>
      </c>
      <c r="L160" s="151">
        <f t="shared" si="34"/>
        <v>0</v>
      </c>
      <c r="M160" s="151">
        <f t="shared" si="34"/>
        <v>0</v>
      </c>
      <c r="N160" s="151">
        <f t="shared" si="34"/>
        <v>0</v>
      </c>
      <c r="O160" s="151">
        <f t="shared" si="34"/>
        <v>0</v>
      </c>
      <c r="P160" s="151">
        <f t="shared" si="34"/>
        <v>0</v>
      </c>
    </row>
    <row r="161" spans="1:16" ht="16.5">
      <c r="A161" s="83"/>
      <c r="B161" s="66"/>
      <c r="D161" s="78" t="s">
        <v>67</v>
      </c>
      <c r="E161" s="129" t="str">
        <f>IF(CurrToggle=1,"$",Sheet3!$F$4)</f>
        <v>K</v>
      </c>
      <c r="F161" s="103"/>
      <c r="G161" s="151">
        <f>F161*(1+G$53)</f>
        <v>0</v>
      </c>
      <c r="H161" s="151">
        <f t="shared" ref="H161:P161" si="35">G161*(1+H$53)</f>
        <v>0</v>
      </c>
      <c r="I161" s="151">
        <f t="shared" si="35"/>
        <v>0</v>
      </c>
      <c r="J161" s="151">
        <f t="shared" si="35"/>
        <v>0</v>
      </c>
      <c r="K161" s="151">
        <f t="shared" si="35"/>
        <v>0</v>
      </c>
      <c r="L161" s="151">
        <f t="shared" si="35"/>
        <v>0</v>
      </c>
      <c r="M161" s="151">
        <f t="shared" si="35"/>
        <v>0</v>
      </c>
      <c r="N161" s="151">
        <f t="shared" si="35"/>
        <v>0</v>
      </c>
      <c r="O161" s="151">
        <f t="shared" si="35"/>
        <v>0</v>
      </c>
      <c r="P161" s="151">
        <f t="shared" si="35"/>
        <v>0</v>
      </c>
    </row>
    <row r="162" spans="1:16" ht="16.5">
      <c r="A162" s="83"/>
      <c r="B162" s="66"/>
      <c r="E162" s="136"/>
      <c r="F162" s="100"/>
      <c r="G162" s="91"/>
      <c r="H162" s="100"/>
      <c r="I162" s="100"/>
      <c r="J162" s="100"/>
      <c r="K162" s="100"/>
      <c r="L162" s="100"/>
      <c r="M162" s="100"/>
      <c r="N162" s="100"/>
      <c r="O162" s="100"/>
      <c r="P162" s="100"/>
    </row>
    <row r="163" spans="1:16" ht="16.5">
      <c r="A163" s="83"/>
      <c r="B163" s="66"/>
      <c r="D163" s="94" t="s">
        <v>68</v>
      </c>
      <c r="E163" s="136"/>
      <c r="F163" s="100"/>
      <c r="G163" s="91"/>
      <c r="H163" s="100"/>
      <c r="I163" s="100"/>
      <c r="J163" s="100"/>
      <c r="K163" s="100"/>
      <c r="L163" s="100"/>
      <c r="M163" s="100"/>
      <c r="N163" s="100"/>
      <c r="O163" s="100"/>
      <c r="P163" s="100"/>
    </row>
    <row r="164" spans="1:16" ht="16.5">
      <c r="A164" s="83"/>
      <c r="B164" s="66"/>
      <c r="D164" s="160" t="s">
        <v>126</v>
      </c>
      <c r="E164" s="133"/>
      <c r="F164" s="100"/>
      <c r="G164" s="91"/>
      <c r="H164" s="100"/>
      <c r="I164" s="100"/>
      <c r="J164" s="100"/>
      <c r="K164" s="100"/>
      <c r="L164" s="100"/>
      <c r="M164" s="100"/>
      <c r="N164" s="100"/>
      <c r="O164" s="100"/>
      <c r="P164" s="100"/>
    </row>
    <row r="165" spans="1:16" ht="16.5">
      <c r="A165" s="83"/>
      <c r="B165" s="66"/>
      <c r="D165" s="78" t="s">
        <v>127</v>
      </c>
      <c r="E165" s="138"/>
      <c r="F165" s="100"/>
      <c r="G165" s="91"/>
      <c r="H165" s="100"/>
      <c r="I165" s="100"/>
      <c r="J165" s="100"/>
      <c r="K165" s="100"/>
      <c r="L165" s="100"/>
      <c r="M165" s="100"/>
      <c r="N165" s="100"/>
      <c r="O165" s="100"/>
      <c r="P165" s="100"/>
    </row>
    <row r="166" spans="1:16" ht="16.5">
      <c r="A166" s="83"/>
      <c r="B166" s="66"/>
      <c r="D166" s="78" t="s">
        <v>128</v>
      </c>
      <c r="E166" s="136"/>
      <c r="F166" s="100"/>
      <c r="G166" s="91"/>
      <c r="H166" s="100"/>
      <c r="I166" s="100"/>
      <c r="J166" s="100"/>
      <c r="K166" s="100"/>
      <c r="L166" s="100"/>
      <c r="M166" s="100"/>
      <c r="N166" s="100"/>
      <c r="O166" s="100"/>
      <c r="P166" s="100"/>
    </row>
    <row r="167" spans="1:16" ht="16.5">
      <c r="A167" s="83"/>
      <c r="B167" s="66"/>
      <c r="E167" s="136"/>
      <c r="F167" s="100"/>
      <c r="G167" s="91"/>
      <c r="H167" s="100"/>
      <c r="I167" s="100"/>
      <c r="J167" s="100"/>
      <c r="K167" s="100"/>
      <c r="L167" s="100"/>
      <c r="M167" s="100"/>
      <c r="N167" s="100"/>
      <c r="O167" s="100"/>
      <c r="P167" s="100"/>
    </row>
    <row r="168" spans="1:16" ht="16.5">
      <c r="A168" s="83"/>
      <c r="B168" s="66"/>
      <c r="D168" s="75" t="s">
        <v>129</v>
      </c>
      <c r="E168" s="137"/>
      <c r="F168" s="102"/>
      <c r="G168" s="102"/>
      <c r="H168" s="102"/>
      <c r="I168" s="102"/>
      <c r="J168" s="102"/>
      <c r="K168" s="102"/>
      <c r="L168" s="102"/>
      <c r="M168" s="102"/>
      <c r="N168" s="102"/>
      <c r="O168" s="102"/>
      <c r="P168" s="102"/>
    </row>
    <row r="169" spans="1:16" ht="16.5">
      <c r="A169" s="83"/>
      <c r="B169" s="66"/>
    </row>
    <row r="170" spans="1:16" ht="17.149999999999999" customHeight="1">
      <c r="A170" s="83"/>
      <c r="B170" s="66"/>
      <c r="D170" s="206" t="str">
        <f>D34</f>
        <v>Product/Service 1</v>
      </c>
      <c r="E170" s="136"/>
      <c r="F170" s="100"/>
      <c r="G170" s="100"/>
      <c r="H170" s="100"/>
      <c r="I170" s="100"/>
      <c r="J170" s="100"/>
      <c r="K170" s="100"/>
      <c r="L170" s="100"/>
      <c r="M170" s="100"/>
      <c r="N170" s="100"/>
      <c r="O170" s="100"/>
      <c r="P170" s="100"/>
    </row>
    <row r="171" spans="1:16" ht="16.5" customHeight="1">
      <c r="A171" s="83"/>
      <c r="B171" s="66"/>
      <c r="D171" s="78" t="s">
        <v>130</v>
      </c>
      <c r="E171" s="129" t="s">
        <v>92</v>
      </c>
      <c r="F171" s="106"/>
      <c r="G171" s="100"/>
      <c r="H171" s="100"/>
      <c r="I171" s="100"/>
      <c r="J171" s="100"/>
      <c r="K171" s="100"/>
      <c r="L171" s="100"/>
      <c r="M171" s="100"/>
      <c r="N171" s="100"/>
      <c r="O171" s="100"/>
      <c r="P171" s="100"/>
    </row>
    <row r="172" spans="1:16" ht="18" customHeight="1">
      <c r="A172" s="83"/>
      <c r="B172" s="66"/>
      <c r="D172" s="78" t="s">
        <v>131</v>
      </c>
      <c r="E172" s="129" t="str">
        <f>IF(CurrToggle=1,"$",Sheet3!$F$4)</f>
        <v>K</v>
      </c>
      <c r="F172" s="106"/>
      <c r="G172" s="79"/>
      <c r="H172" s="100"/>
      <c r="I172" s="100"/>
      <c r="J172" s="100"/>
      <c r="K172" s="100"/>
      <c r="L172" s="100"/>
      <c r="M172" s="100"/>
      <c r="N172" s="100"/>
      <c r="O172" s="100"/>
      <c r="P172" s="100"/>
    </row>
    <row r="173" spans="1:16" ht="16.5">
      <c r="A173" s="83"/>
      <c r="B173" s="66"/>
      <c r="D173" s="78"/>
      <c r="F173" s="92"/>
      <c r="G173" s="92"/>
      <c r="H173" s="92"/>
      <c r="I173" s="92"/>
      <c r="J173" s="92"/>
      <c r="K173" s="92"/>
      <c r="L173" s="92"/>
      <c r="M173" s="92"/>
      <c r="N173" s="92"/>
      <c r="O173" s="92"/>
      <c r="P173" s="92"/>
    </row>
    <row r="174" spans="1:16" ht="16.5">
      <c r="A174" s="83"/>
      <c r="B174" s="66"/>
      <c r="D174" s="86" t="s">
        <v>132</v>
      </c>
      <c r="E174" s="78"/>
      <c r="F174" s="91"/>
      <c r="G174" s="91"/>
      <c r="H174" s="91"/>
      <c r="I174" s="91"/>
      <c r="J174" s="91"/>
      <c r="K174" s="91"/>
      <c r="L174" s="91"/>
      <c r="M174" s="91"/>
      <c r="N174" s="91"/>
      <c r="O174" s="91"/>
      <c r="P174" s="91"/>
    </row>
    <row r="175" spans="1:16" ht="15.75" customHeight="1">
      <c r="A175" s="83"/>
      <c r="B175" s="66"/>
      <c r="D175" s="89" t="s">
        <v>133</v>
      </c>
      <c r="E175" s="78"/>
      <c r="F175" s="91"/>
      <c r="G175" s="91"/>
      <c r="H175" s="91"/>
      <c r="I175" s="91"/>
      <c r="J175" s="91"/>
      <c r="K175" s="91"/>
      <c r="L175" s="91"/>
      <c r="M175" s="91"/>
      <c r="N175" s="91"/>
      <c r="O175" s="91"/>
      <c r="P175" s="91"/>
    </row>
    <row r="176" spans="1:16" ht="16.5">
      <c r="A176" s="83"/>
      <c r="B176" s="66"/>
      <c r="F176" s="92"/>
      <c r="G176" s="92"/>
      <c r="H176" s="92"/>
      <c r="I176" s="92"/>
      <c r="J176" s="92"/>
      <c r="K176" s="92"/>
      <c r="L176" s="92"/>
      <c r="M176" s="92"/>
      <c r="N176" s="92"/>
      <c r="O176" s="92"/>
      <c r="P176" s="92"/>
    </row>
    <row r="177" spans="1:16" ht="16.5">
      <c r="A177" s="83"/>
      <c r="B177" s="66"/>
      <c r="E177" s="85" t="s">
        <v>134</v>
      </c>
      <c r="F177" s="107" t="s">
        <v>135</v>
      </c>
      <c r="G177" s="107" t="s">
        <v>136</v>
      </c>
      <c r="H177" s="107" t="s">
        <v>137</v>
      </c>
      <c r="I177" s="107" t="s">
        <v>138</v>
      </c>
      <c r="J177" s="107" t="s">
        <v>139</v>
      </c>
      <c r="K177" s="107" t="s">
        <v>140</v>
      </c>
      <c r="L177" s="107" t="s">
        <v>141</v>
      </c>
      <c r="M177" s="107" t="s">
        <v>142</v>
      </c>
      <c r="N177" s="107" t="s">
        <v>143</v>
      </c>
      <c r="O177" s="107" t="s">
        <v>144</v>
      </c>
      <c r="P177" s="107" t="s">
        <v>145</v>
      </c>
    </row>
    <row r="178" spans="1:16" ht="16.5">
      <c r="A178" s="83"/>
      <c r="B178" s="66"/>
      <c r="D178" s="78" t="s">
        <v>146</v>
      </c>
      <c r="E178" s="139">
        <f t="shared" ref="E178:P178" si="36">E179*(BaseVolume1)</f>
        <v>0</v>
      </c>
      <c r="F178" s="139">
        <f t="shared" si="36"/>
        <v>0</v>
      </c>
      <c r="G178" s="139">
        <f t="shared" si="36"/>
        <v>0</v>
      </c>
      <c r="H178" s="139">
        <f t="shared" si="36"/>
        <v>0</v>
      </c>
      <c r="I178" s="139">
        <f t="shared" si="36"/>
        <v>0</v>
      </c>
      <c r="J178" s="139">
        <f t="shared" si="36"/>
        <v>0</v>
      </c>
      <c r="K178" s="139">
        <f t="shared" si="36"/>
        <v>0</v>
      </c>
      <c r="L178" s="139">
        <f t="shared" si="36"/>
        <v>0</v>
      </c>
      <c r="M178" s="139">
        <f t="shared" si="36"/>
        <v>0</v>
      </c>
      <c r="N178" s="139">
        <f t="shared" si="36"/>
        <v>0</v>
      </c>
      <c r="O178" s="139">
        <f t="shared" si="36"/>
        <v>0</v>
      </c>
      <c r="P178" s="139">
        <f t="shared" si="36"/>
        <v>0</v>
      </c>
    </row>
    <row r="179" spans="1:16" ht="17" thickBot="1">
      <c r="A179" s="83"/>
      <c r="B179" s="66"/>
      <c r="D179" s="78" t="s">
        <v>147</v>
      </c>
      <c r="E179" s="108">
        <v>1</v>
      </c>
      <c r="F179" s="108">
        <v>1</v>
      </c>
      <c r="G179" s="108">
        <v>1</v>
      </c>
      <c r="H179" s="108">
        <v>1</v>
      </c>
      <c r="I179" s="108">
        <v>1</v>
      </c>
      <c r="J179" s="108">
        <v>1</v>
      </c>
      <c r="K179" s="108">
        <v>1</v>
      </c>
      <c r="L179" s="108">
        <v>1</v>
      </c>
      <c r="M179" s="108">
        <v>1</v>
      </c>
      <c r="N179" s="108">
        <v>1</v>
      </c>
      <c r="O179" s="108">
        <v>1</v>
      </c>
      <c r="P179" s="108">
        <v>1</v>
      </c>
    </row>
    <row r="180" spans="1:16" ht="17.5" thickTop="1" thickBot="1">
      <c r="A180" s="83"/>
      <c r="B180" s="66"/>
      <c r="D180" s="78" t="s">
        <v>148</v>
      </c>
      <c r="E180" s="109"/>
      <c r="F180" s="109"/>
      <c r="G180" s="109"/>
      <c r="H180" s="109"/>
      <c r="I180" s="109"/>
      <c r="J180" s="109"/>
      <c r="K180" s="109"/>
      <c r="L180" s="109"/>
      <c r="M180" s="109"/>
      <c r="N180" s="109"/>
      <c r="O180" s="109"/>
      <c r="P180" s="109"/>
    </row>
    <row r="181" spans="1:16" ht="17" thickTop="1">
      <c r="A181" s="83"/>
      <c r="B181" s="66"/>
      <c r="E181" s="78"/>
      <c r="F181" s="78"/>
      <c r="G181" s="78"/>
      <c r="H181" s="78"/>
      <c r="I181" s="78"/>
      <c r="J181" s="78"/>
      <c r="K181" s="78"/>
      <c r="L181" s="78"/>
      <c r="M181" s="78"/>
      <c r="N181" s="78"/>
      <c r="O181" s="78"/>
      <c r="P181" s="78"/>
    </row>
    <row r="182" spans="1:16" ht="16.5">
      <c r="A182" s="83"/>
      <c r="B182" s="66"/>
      <c r="E182" s="78"/>
      <c r="F182" s="78"/>
      <c r="G182" s="78"/>
      <c r="H182" s="78"/>
      <c r="I182" s="78"/>
      <c r="J182" s="78"/>
      <c r="K182" s="78"/>
      <c r="L182" s="78"/>
      <c r="M182" s="78"/>
      <c r="N182" s="78"/>
      <c r="O182" s="78"/>
      <c r="P182" s="78"/>
    </row>
    <row r="183" spans="1:16" ht="16.5">
      <c r="A183" s="83"/>
      <c r="B183" s="66"/>
      <c r="E183" s="78"/>
      <c r="F183" s="78"/>
      <c r="G183" s="78"/>
      <c r="H183" s="78"/>
      <c r="I183" s="78"/>
      <c r="J183" s="78"/>
      <c r="K183" s="78"/>
      <c r="L183" s="78"/>
      <c r="M183" s="78"/>
      <c r="N183" s="78"/>
      <c r="O183" s="78"/>
      <c r="P183" s="78"/>
    </row>
    <row r="184" spans="1:16" ht="16.5">
      <c r="A184" s="83"/>
      <c r="B184" s="66"/>
      <c r="E184" s="78"/>
      <c r="F184" s="78"/>
      <c r="G184" s="78"/>
      <c r="H184" s="78"/>
      <c r="I184" s="78"/>
      <c r="J184" s="78"/>
      <c r="K184" s="78"/>
      <c r="L184" s="78"/>
      <c r="M184" s="78"/>
      <c r="N184" s="78"/>
      <c r="O184" s="78"/>
      <c r="P184" s="78"/>
    </row>
    <row r="185" spans="1:16" ht="16.5">
      <c r="A185" s="83"/>
      <c r="B185" s="66"/>
      <c r="E185" s="78"/>
      <c r="F185" s="78"/>
      <c r="G185" s="78"/>
      <c r="H185" s="78"/>
      <c r="I185" s="78"/>
      <c r="J185" s="78"/>
      <c r="K185" s="78"/>
      <c r="L185" s="78"/>
      <c r="M185" s="78"/>
      <c r="N185" s="78"/>
      <c r="O185" s="78"/>
      <c r="P185" s="78"/>
    </row>
    <row r="186" spans="1:16" ht="16.5">
      <c r="A186" s="83"/>
      <c r="B186" s="66"/>
      <c r="E186" s="78"/>
      <c r="F186" s="78"/>
      <c r="G186" s="78"/>
      <c r="H186" s="78"/>
      <c r="I186" s="78"/>
      <c r="J186" s="78"/>
      <c r="K186" s="78"/>
      <c r="L186" s="78"/>
      <c r="M186" s="78"/>
      <c r="N186" s="78"/>
      <c r="O186" s="78"/>
      <c r="P186" s="78"/>
    </row>
    <row r="187" spans="1:16" ht="16.5">
      <c r="A187" s="83"/>
      <c r="B187" s="66"/>
      <c r="E187" s="78"/>
      <c r="F187" s="78"/>
      <c r="G187" s="78"/>
      <c r="H187" s="78"/>
      <c r="I187" s="78"/>
      <c r="J187" s="78"/>
      <c r="K187" s="78"/>
      <c r="L187" s="78"/>
      <c r="M187" s="78"/>
      <c r="N187" s="78"/>
      <c r="O187" s="78"/>
      <c r="P187" s="78"/>
    </row>
    <row r="188" spans="1:16" ht="16.5">
      <c r="A188" s="83"/>
      <c r="B188" s="66"/>
    </row>
    <row r="189" spans="1:16" ht="16.5">
      <c r="A189" s="83"/>
      <c r="B189" s="66"/>
      <c r="F189" s="172" t="s">
        <v>149</v>
      </c>
    </row>
    <row r="190" spans="1:16" ht="16.5">
      <c r="A190" s="83"/>
      <c r="B190" s="66"/>
      <c r="D190" s="78" t="s">
        <v>150</v>
      </c>
      <c r="E190" s="129" t="s">
        <v>92</v>
      </c>
      <c r="F190" s="140">
        <f>SUM(E178:P178)</f>
        <v>0</v>
      </c>
      <c r="G190" s="140">
        <f>F190*(1+G$35)</f>
        <v>0</v>
      </c>
      <c r="H190" s="140">
        <f t="shared" ref="H190:O190" si="37">G190*(1+H$35)</f>
        <v>0</v>
      </c>
      <c r="I190" s="140">
        <f t="shared" si="37"/>
        <v>0</v>
      </c>
      <c r="J190" s="140">
        <f t="shared" si="37"/>
        <v>0</v>
      </c>
      <c r="K190" s="140">
        <f t="shared" si="37"/>
        <v>0</v>
      </c>
      <c r="L190" s="140">
        <f t="shared" si="37"/>
        <v>0</v>
      </c>
      <c r="M190" s="140">
        <f t="shared" si="37"/>
        <v>0</v>
      </c>
      <c r="N190" s="140">
        <f t="shared" si="37"/>
        <v>0</v>
      </c>
      <c r="O190" s="140">
        <f t="shared" si="37"/>
        <v>0</v>
      </c>
      <c r="P190" s="140">
        <f>O190*(1+P$35)</f>
        <v>0</v>
      </c>
    </row>
    <row r="191" spans="1:16" ht="16.5">
      <c r="A191" s="83"/>
      <c r="B191" s="66"/>
      <c r="D191" s="78" t="s">
        <v>151</v>
      </c>
      <c r="E191" s="129" t="str">
        <f>IF(CurrToggle=1,"$",Sheet3!$F$4)</f>
        <v>K</v>
      </c>
      <c r="F191" s="140">
        <f>BasePrice1</f>
        <v>0</v>
      </c>
      <c r="G191" s="140">
        <f>F191*(1+G$36)</f>
        <v>0</v>
      </c>
      <c r="H191" s="140">
        <f t="shared" ref="H191:O191" si="38">G191*(1+H$36)</f>
        <v>0</v>
      </c>
      <c r="I191" s="140">
        <f t="shared" si="38"/>
        <v>0</v>
      </c>
      <c r="J191" s="140">
        <f t="shared" si="38"/>
        <v>0</v>
      </c>
      <c r="K191" s="140">
        <f t="shared" si="38"/>
        <v>0</v>
      </c>
      <c r="L191" s="140">
        <f t="shared" si="38"/>
        <v>0</v>
      </c>
      <c r="M191" s="140">
        <f t="shared" si="38"/>
        <v>0</v>
      </c>
      <c r="N191" s="140">
        <f t="shared" si="38"/>
        <v>0</v>
      </c>
      <c r="O191" s="140">
        <f t="shared" si="38"/>
        <v>0</v>
      </c>
      <c r="P191" s="140">
        <f>O191*(1+P$36)</f>
        <v>0</v>
      </c>
    </row>
    <row r="192" spans="1:16" ht="16.5">
      <c r="A192" s="83"/>
      <c r="B192" s="66"/>
      <c r="E192" s="133"/>
      <c r="F192" s="110"/>
      <c r="G192" s="111"/>
      <c r="H192" s="92"/>
      <c r="I192" s="92"/>
      <c r="J192" s="92"/>
      <c r="K192" s="92"/>
      <c r="L192" s="92"/>
      <c r="M192" s="92"/>
      <c r="N192" s="92"/>
      <c r="O192" s="92"/>
      <c r="P192" s="92"/>
    </row>
    <row r="193" spans="1:16" ht="16.5">
      <c r="A193" s="83"/>
      <c r="B193" s="66"/>
      <c r="D193" s="206" t="str">
        <f>D37</f>
        <v>Product/Service 2</v>
      </c>
      <c r="E193" s="136"/>
      <c r="F193" s="100"/>
      <c r="G193" s="100"/>
      <c r="H193" s="100"/>
      <c r="I193" s="100"/>
      <c r="J193" s="100"/>
      <c r="K193" s="100"/>
      <c r="L193" s="100"/>
      <c r="M193" s="100"/>
      <c r="N193" s="100"/>
      <c r="O193" s="100"/>
      <c r="P193" s="100"/>
    </row>
    <row r="194" spans="1:16" ht="16.5">
      <c r="A194" s="83"/>
      <c r="B194" s="66"/>
      <c r="D194" s="78" t="s">
        <v>130</v>
      </c>
      <c r="E194" s="129" t="s">
        <v>92</v>
      </c>
      <c r="F194" s="106"/>
      <c r="G194" s="100"/>
      <c r="H194" s="100"/>
      <c r="I194" s="100"/>
      <c r="J194" s="100"/>
      <c r="K194" s="100"/>
      <c r="L194" s="100"/>
      <c r="M194" s="100"/>
      <c r="N194" s="100"/>
      <c r="O194" s="100"/>
      <c r="P194" s="100"/>
    </row>
    <row r="195" spans="1:16" ht="16.5">
      <c r="A195" s="83"/>
      <c r="B195" s="66"/>
      <c r="D195" s="78" t="s">
        <v>131</v>
      </c>
      <c r="E195" s="129" t="str">
        <f>IF(CurrToggle=1,"$",Sheet3!$F$4)</f>
        <v>K</v>
      </c>
      <c r="F195" s="106"/>
      <c r="G195" s="79"/>
      <c r="H195" s="100"/>
      <c r="I195" s="100"/>
      <c r="J195" s="100"/>
      <c r="K195" s="100"/>
      <c r="L195" s="100"/>
      <c r="M195" s="100"/>
      <c r="N195" s="100"/>
      <c r="O195" s="100"/>
      <c r="P195" s="100"/>
    </row>
    <row r="196" spans="1:16" ht="16.5">
      <c r="A196" s="83"/>
      <c r="B196" s="66"/>
      <c r="D196" s="78"/>
      <c r="F196" s="92"/>
      <c r="G196" s="92"/>
      <c r="H196" s="92"/>
      <c r="I196" s="92"/>
      <c r="J196" s="92"/>
      <c r="K196" s="92"/>
      <c r="L196" s="92"/>
      <c r="M196" s="92"/>
      <c r="N196" s="92"/>
      <c r="O196" s="92"/>
      <c r="P196" s="92"/>
    </row>
    <row r="197" spans="1:16" ht="16.5">
      <c r="A197" s="83"/>
      <c r="B197" s="66"/>
      <c r="D197" s="86" t="s">
        <v>132</v>
      </c>
      <c r="E197" s="78"/>
      <c r="F197" s="91"/>
      <c r="G197" s="91"/>
      <c r="H197" s="91"/>
      <c r="I197" s="91"/>
      <c r="J197" s="91"/>
      <c r="K197" s="91"/>
      <c r="L197" s="91"/>
      <c r="M197" s="91"/>
      <c r="N197" s="91"/>
      <c r="O197" s="91"/>
      <c r="P197" s="91"/>
    </row>
    <row r="198" spans="1:16" ht="16.5">
      <c r="A198" s="83"/>
      <c r="B198" s="66"/>
      <c r="D198" s="89" t="s">
        <v>133</v>
      </c>
      <c r="E198" s="78"/>
      <c r="F198" s="91"/>
      <c r="G198" s="91"/>
      <c r="H198" s="91"/>
      <c r="I198" s="91"/>
      <c r="J198" s="91"/>
      <c r="K198" s="91"/>
      <c r="L198" s="91"/>
      <c r="M198" s="91"/>
      <c r="N198" s="91"/>
      <c r="O198" s="91"/>
      <c r="P198" s="91"/>
    </row>
    <row r="199" spans="1:16" ht="16.5">
      <c r="A199" s="83"/>
      <c r="B199" s="66"/>
      <c r="F199" s="92"/>
      <c r="G199" s="92"/>
      <c r="H199" s="92"/>
      <c r="I199" s="92"/>
      <c r="J199" s="92"/>
      <c r="K199" s="92"/>
      <c r="L199" s="92"/>
      <c r="M199" s="92"/>
      <c r="N199" s="92"/>
      <c r="O199" s="92"/>
      <c r="P199" s="92"/>
    </row>
    <row r="200" spans="1:16" ht="16.5">
      <c r="A200" s="83"/>
      <c r="B200" s="66"/>
      <c r="E200" s="85" t="s">
        <v>134</v>
      </c>
      <c r="F200" s="107" t="s">
        <v>135</v>
      </c>
      <c r="G200" s="107" t="s">
        <v>136</v>
      </c>
      <c r="H200" s="107" t="s">
        <v>137</v>
      </c>
      <c r="I200" s="107" t="s">
        <v>138</v>
      </c>
      <c r="J200" s="107" t="s">
        <v>139</v>
      </c>
      <c r="K200" s="107" t="s">
        <v>140</v>
      </c>
      <c r="L200" s="107" t="s">
        <v>141</v>
      </c>
      <c r="M200" s="107" t="s">
        <v>142</v>
      </c>
      <c r="N200" s="107" t="s">
        <v>143</v>
      </c>
      <c r="O200" s="107" t="s">
        <v>144</v>
      </c>
      <c r="P200" s="107" t="s">
        <v>145</v>
      </c>
    </row>
    <row r="201" spans="1:16" ht="16.5">
      <c r="A201" s="83"/>
      <c r="B201" s="66"/>
      <c r="D201" s="78" t="s">
        <v>146</v>
      </c>
      <c r="E201" s="139">
        <f t="shared" ref="E201:P201" si="39">E202*(BaseVolume2)</f>
        <v>0</v>
      </c>
      <c r="F201" s="139">
        <f t="shared" si="39"/>
        <v>0</v>
      </c>
      <c r="G201" s="139">
        <f t="shared" si="39"/>
        <v>0</v>
      </c>
      <c r="H201" s="139">
        <f t="shared" si="39"/>
        <v>0</v>
      </c>
      <c r="I201" s="139">
        <f t="shared" si="39"/>
        <v>0</v>
      </c>
      <c r="J201" s="139">
        <f t="shared" si="39"/>
        <v>0</v>
      </c>
      <c r="K201" s="139">
        <f t="shared" si="39"/>
        <v>0</v>
      </c>
      <c r="L201" s="139">
        <f t="shared" si="39"/>
        <v>0</v>
      </c>
      <c r="M201" s="139">
        <f t="shared" si="39"/>
        <v>0</v>
      </c>
      <c r="N201" s="139">
        <f t="shared" si="39"/>
        <v>0</v>
      </c>
      <c r="O201" s="139">
        <f t="shared" si="39"/>
        <v>0</v>
      </c>
      <c r="P201" s="139">
        <f t="shared" si="39"/>
        <v>0</v>
      </c>
    </row>
    <row r="202" spans="1:16" ht="17" thickBot="1">
      <c r="A202" s="83"/>
      <c r="B202" s="66"/>
      <c r="D202" s="78" t="s">
        <v>147</v>
      </c>
      <c r="E202" s="108">
        <v>1</v>
      </c>
      <c r="F202" s="108">
        <v>1</v>
      </c>
      <c r="G202" s="108">
        <v>1</v>
      </c>
      <c r="H202" s="108">
        <v>1</v>
      </c>
      <c r="I202" s="108">
        <v>1</v>
      </c>
      <c r="J202" s="108">
        <v>1</v>
      </c>
      <c r="K202" s="108">
        <v>1</v>
      </c>
      <c r="L202" s="108">
        <v>1</v>
      </c>
      <c r="M202" s="108">
        <v>1</v>
      </c>
      <c r="N202" s="108">
        <v>1</v>
      </c>
      <c r="O202" s="108">
        <v>1</v>
      </c>
      <c r="P202" s="108">
        <v>1</v>
      </c>
    </row>
    <row r="203" spans="1:16" ht="17.5" thickTop="1" thickBot="1">
      <c r="A203" s="83"/>
      <c r="B203" s="66"/>
      <c r="D203" s="78" t="s">
        <v>148</v>
      </c>
      <c r="E203" s="109"/>
      <c r="F203" s="109"/>
      <c r="G203" s="109"/>
      <c r="H203" s="109"/>
      <c r="I203" s="109"/>
      <c r="J203" s="109"/>
      <c r="K203" s="109"/>
      <c r="L203" s="109"/>
      <c r="M203" s="109"/>
      <c r="N203" s="109"/>
      <c r="O203" s="109"/>
      <c r="P203" s="109"/>
    </row>
    <row r="204" spans="1:16" ht="17" thickTop="1">
      <c r="A204" s="83"/>
      <c r="B204" s="66"/>
      <c r="E204" s="78"/>
      <c r="F204" s="78"/>
      <c r="G204" s="78"/>
      <c r="H204" s="78"/>
      <c r="I204" s="78"/>
      <c r="J204" s="78"/>
      <c r="K204" s="78"/>
      <c r="L204" s="78"/>
      <c r="M204" s="78"/>
      <c r="N204" s="78"/>
      <c r="O204" s="78"/>
      <c r="P204" s="78"/>
    </row>
    <row r="205" spans="1:16" ht="16.5">
      <c r="A205" s="83"/>
      <c r="B205" s="66"/>
      <c r="E205" s="78"/>
      <c r="F205" s="78"/>
      <c r="G205" s="78"/>
      <c r="H205" s="78"/>
      <c r="I205" s="78"/>
      <c r="J205" s="78"/>
      <c r="K205" s="78"/>
      <c r="L205" s="78"/>
      <c r="M205" s="78"/>
      <c r="N205" s="78"/>
      <c r="O205" s="78"/>
      <c r="P205" s="78"/>
    </row>
    <row r="206" spans="1:16" ht="16.5">
      <c r="A206" s="83"/>
      <c r="B206" s="66"/>
      <c r="E206" s="78"/>
      <c r="F206" s="78"/>
      <c r="G206" s="78"/>
      <c r="H206" s="78"/>
      <c r="I206" s="78"/>
      <c r="J206" s="78"/>
      <c r="K206" s="78"/>
      <c r="L206" s="78"/>
      <c r="M206" s="78"/>
      <c r="N206" s="78"/>
      <c r="O206" s="78"/>
      <c r="P206" s="78"/>
    </row>
    <row r="207" spans="1:16" ht="16.5">
      <c r="A207" s="83"/>
      <c r="B207" s="66"/>
      <c r="E207" s="78"/>
      <c r="F207" s="78"/>
      <c r="G207" s="78"/>
      <c r="H207" s="78"/>
      <c r="I207" s="78"/>
      <c r="J207" s="78"/>
      <c r="K207" s="78"/>
      <c r="L207" s="78"/>
      <c r="M207" s="78"/>
      <c r="N207" s="78"/>
      <c r="O207" s="78"/>
      <c r="P207" s="78"/>
    </row>
    <row r="208" spans="1:16" ht="16.5">
      <c r="A208" s="83"/>
      <c r="B208" s="66"/>
      <c r="E208" s="78"/>
      <c r="F208" s="78"/>
      <c r="G208" s="78"/>
      <c r="H208" s="78"/>
      <c r="I208" s="78"/>
      <c r="J208" s="78"/>
      <c r="K208" s="78"/>
      <c r="L208" s="78"/>
      <c r="M208" s="78"/>
      <c r="N208" s="78"/>
      <c r="O208" s="78"/>
      <c r="P208" s="78"/>
    </row>
    <row r="209" spans="1:16" ht="16.5">
      <c r="A209" s="83"/>
      <c r="B209" s="66"/>
      <c r="E209" s="78"/>
      <c r="F209" s="78"/>
      <c r="G209" s="78"/>
      <c r="H209" s="78"/>
      <c r="I209" s="78"/>
      <c r="J209" s="78"/>
      <c r="K209" s="78"/>
      <c r="L209" s="78"/>
      <c r="M209" s="78"/>
      <c r="N209" s="78"/>
      <c r="O209" s="78"/>
      <c r="P209" s="78"/>
    </row>
    <row r="210" spans="1:16" ht="16.5">
      <c r="A210" s="83"/>
      <c r="B210" s="66"/>
      <c r="E210" s="78"/>
      <c r="F210" s="78"/>
      <c r="G210" s="78"/>
      <c r="H210" s="78"/>
      <c r="I210" s="78"/>
      <c r="J210" s="78"/>
      <c r="K210" s="78"/>
      <c r="L210" s="78"/>
      <c r="M210" s="78"/>
      <c r="N210" s="78"/>
      <c r="O210" s="78"/>
      <c r="P210" s="78"/>
    </row>
    <row r="211" spans="1:16" ht="16.5">
      <c r="A211" s="83"/>
      <c r="B211" s="66"/>
    </row>
    <row r="212" spans="1:16" ht="16.5">
      <c r="A212" s="83"/>
      <c r="B212" s="66"/>
      <c r="F212" s="172" t="s">
        <v>149</v>
      </c>
    </row>
    <row r="213" spans="1:16" ht="16.5">
      <c r="A213" s="83"/>
      <c r="B213" s="66"/>
      <c r="D213" s="78" t="s">
        <v>150</v>
      </c>
      <c r="E213" s="129" t="s">
        <v>92</v>
      </c>
      <c r="F213" s="140">
        <f>SUM(E201:P201)</f>
        <v>0</v>
      </c>
      <c r="G213" s="140">
        <f t="shared" ref="G213:P213" si="40">F213*(1+G$38)</f>
        <v>0</v>
      </c>
      <c r="H213" s="140">
        <f t="shared" si="40"/>
        <v>0</v>
      </c>
      <c r="I213" s="140">
        <f t="shared" si="40"/>
        <v>0</v>
      </c>
      <c r="J213" s="140">
        <f t="shared" si="40"/>
        <v>0</v>
      </c>
      <c r="K213" s="140">
        <f t="shared" si="40"/>
        <v>0</v>
      </c>
      <c r="L213" s="140">
        <f t="shared" si="40"/>
        <v>0</v>
      </c>
      <c r="M213" s="140">
        <f t="shared" si="40"/>
        <v>0</v>
      </c>
      <c r="N213" s="140">
        <f t="shared" si="40"/>
        <v>0</v>
      </c>
      <c r="O213" s="140">
        <f t="shared" si="40"/>
        <v>0</v>
      </c>
      <c r="P213" s="140">
        <f t="shared" si="40"/>
        <v>0</v>
      </c>
    </row>
    <row r="214" spans="1:16" ht="16.5">
      <c r="A214" s="83"/>
      <c r="B214" s="66"/>
      <c r="D214" s="78" t="s">
        <v>151</v>
      </c>
      <c r="E214" s="129" t="str">
        <f>IF(CurrToggle=1,"$",Sheet3!$F$4)</f>
        <v>K</v>
      </c>
      <c r="F214" s="140">
        <f>BasePrice2</f>
        <v>0</v>
      </c>
      <c r="G214" s="140">
        <f t="shared" ref="G214:P214" si="41">F214*(1+G$39)</f>
        <v>0</v>
      </c>
      <c r="H214" s="140">
        <f t="shared" si="41"/>
        <v>0</v>
      </c>
      <c r="I214" s="140">
        <f t="shared" si="41"/>
        <v>0</v>
      </c>
      <c r="J214" s="140">
        <f t="shared" si="41"/>
        <v>0</v>
      </c>
      <c r="K214" s="140">
        <f t="shared" si="41"/>
        <v>0</v>
      </c>
      <c r="L214" s="140">
        <f t="shared" si="41"/>
        <v>0</v>
      </c>
      <c r="M214" s="140">
        <f t="shared" si="41"/>
        <v>0</v>
      </c>
      <c r="N214" s="140">
        <f t="shared" si="41"/>
        <v>0</v>
      </c>
      <c r="O214" s="140">
        <f t="shared" si="41"/>
        <v>0</v>
      </c>
      <c r="P214" s="140">
        <f t="shared" si="41"/>
        <v>0</v>
      </c>
    </row>
    <row r="215" spans="1:16" ht="16.5">
      <c r="A215" s="83"/>
      <c r="B215" s="66"/>
      <c r="E215" s="133"/>
      <c r="F215" s="110"/>
      <c r="G215" s="111"/>
      <c r="H215" s="92"/>
      <c r="I215" s="92"/>
      <c r="J215" s="92"/>
      <c r="K215" s="92"/>
      <c r="L215" s="92"/>
      <c r="M215" s="92"/>
      <c r="N215" s="92"/>
      <c r="O215" s="92"/>
      <c r="P215" s="92"/>
    </row>
    <row r="216" spans="1:16" ht="16.5">
      <c r="A216" s="83"/>
      <c r="B216" s="66"/>
      <c r="D216" s="206" t="str">
        <f>D40</f>
        <v>Product/Service 3</v>
      </c>
      <c r="E216" s="136"/>
      <c r="F216" s="100"/>
      <c r="G216" s="100"/>
      <c r="H216" s="100"/>
      <c r="I216" s="100"/>
      <c r="J216" s="100"/>
      <c r="K216" s="100"/>
      <c r="L216" s="100"/>
      <c r="M216" s="100"/>
      <c r="N216" s="100"/>
      <c r="O216" s="100"/>
      <c r="P216" s="100"/>
    </row>
    <row r="217" spans="1:16" ht="16.5">
      <c r="A217" s="83"/>
      <c r="B217" s="66"/>
      <c r="D217" s="78" t="s">
        <v>130</v>
      </c>
      <c r="E217" s="129" t="s">
        <v>92</v>
      </c>
      <c r="F217" s="106"/>
      <c r="G217" s="100"/>
      <c r="H217" s="100"/>
      <c r="I217" s="100"/>
      <c r="J217" s="100"/>
      <c r="K217" s="100"/>
      <c r="L217" s="100"/>
      <c r="M217" s="100"/>
      <c r="N217" s="100"/>
      <c r="O217" s="100"/>
      <c r="P217" s="100"/>
    </row>
    <row r="218" spans="1:16" ht="16.5">
      <c r="A218" s="83"/>
      <c r="B218" s="66"/>
      <c r="D218" s="78" t="s">
        <v>131</v>
      </c>
      <c r="E218" s="129" t="str">
        <f>IF(CurrToggle=1,"$",Sheet3!$F$4)</f>
        <v>K</v>
      </c>
      <c r="F218" s="106"/>
      <c r="G218" s="79"/>
      <c r="H218" s="100"/>
      <c r="I218" s="100"/>
      <c r="J218" s="100"/>
      <c r="K218" s="100"/>
      <c r="L218" s="100"/>
      <c r="M218" s="100"/>
      <c r="N218" s="100"/>
      <c r="O218" s="100"/>
      <c r="P218" s="100"/>
    </row>
    <row r="219" spans="1:16" ht="16.5">
      <c r="A219" s="83"/>
      <c r="B219" s="66"/>
      <c r="D219" s="78"/>
      <c r="F219" s="92"/>
      <c r="G219" s="92"/>
      <c r="H219" s="92"/>
      <c r="I219" s="92"/>
      <c r="J219" s="92"/>
      <c r="K219" s="92"/>
      <c r="L219" s="92"/>
      <c r="M219" s="92"/>
      <c r="N219" s="92"/>
      <c r="O219" s="92"/>
      <c r="P219" s="92"/>
    </row>
    <row r="220" spans="1:16" ht="16.5">
      <c r="A220" s="83"/>
      <c r="B220" s="66"/>
      <c r="D220" s="86" t="s">
        <v>132</v>
      </c>
      <c r="E220" s="78"/>
      <c r="F220" s="91"/>
      <c r="G220" s="91"/>
      <c r="H220" s="91"/>
      <c r="I220" s="91"/>
      <c r="J220" s="91"/>
      <c r="K220" s="91"/>
      <c r="L220" s="91"/>
      <c r="M220" s="91"/>
      <c r="N220" s="91"/>
      <c r="O220" s="91"/>
      <c r="P220" s="91"/>
    </row>
    <row r="221" spans="1:16" ht="16.5">
      <c r="A221" s="83"/>
      <c r="B221" s="66"/>
      <c r="D221" s="89" t="s">
        <v>133</v>
      </c>
      <c r="E221" s="78"/>
      <c r="F221" s="91"/>
      <c r="G221" s="91"/>
      <c r="H221" s="91"/>
      <c r="I221" s="91"/>
      <c r="J221" s="91"/>
      <c r="K221" s="91"/>
      <c r="L221" s="91"/>
      <c r="M221" s="91"/>
      <c r="N221" s="91"/>
      <c r="O221" s="91"/>
      <c r="P221" s="91"/>
    </row>
    <row r="222" spans="1:16" ht="16.5">
      <c r="A222" s="83"/>
      <c r="B222" s="66"/>
      <c r="F222" s="92"/>
      <c r="G222" s="92"/>
      <c r="H222" s="92"/>
      <c r="I222" s="92"/>
      <c r="J222" s="92"/>
      <c r="K222" s="92"/>
      <c r="L222" s="92"/>
      <c r="M222" s="92"/>
      <c r="N222" s="92"/>
      <c r="O222" s="92"/>
      <c r="P222" s="92"/>
    </row>
    <row r="223" spans="1:16" ht="16.5">
      <c r="A223" s="83"/>
      <c r="B223" s="66"/>
      <c r="E223" s="85" t="s">
        <v>134</v>
      </c>
      <c r="F223" s="107" t="s">
        <v>135</v>
      </c>
      <c r="G223" s="107" t="s">
        <v>136</v>
      </c>
      <c r="H223" s="107" t="s">
        <v>137</v>
      </c>
      <c r="I223" s="107" t="s">
        <v>138</v>
      </c>
      <c r="J223" s="107" t="s">
        <v>139</v>
      </c>
      <c r="K223" s="107" t="s">
        <v>140</v>
      </c>
      <c r="L223" s="107" t="s">
        <v>141</v>
      </c>
      <c r="M223" s="107" t="s">
        <v>142</v>
      </c>
      <c r="N223" s="107" t="s">
        <v>143</v>
      </c>
      <c r="O223" s="107" t="s">
        <v>144</v>
      </c>
      <c r="P223" s="107" t="s">
        <v>145</v>
      </c>
    </row>
    <row r="224" spans="1:16" ht="16.5">
      <c r="A224" s="83"/>
      <c r="B224" s="66"/>
      <c r="D224" s="78" t="s">
        <v>146</v>
      </c>
      <c r="E224" s="139">
        <f t="shared" ref="E224:P224" si="42">E225*(BaseVolume3)</f>
        <v>0</v>
      </c>
      <c r="F224" s="139">
        <f t="shared" si="42"/>
        <v>0</v>
      </c>
      <c r="G224" s="139">
        <f t="shared" si="42"/>
        <v>0</v>
      </c>
      <c r="H224" s="139">
        <f t="shared" si="42"/>
        <v>0</v>
      </c>
      <c r="I224" s="139">
        <f t="shared" si="42"/>
        <v>0</v>
      </c>
      <c r="J224" s="139">
        <f t="shared" si="42"/>
        <v>0</v>
      </c>
      <c r="K224" s="139">
        <f t="shared" si="42"/>
        <v>0</v>
      </c>
      <c r="L224" s="139">
        <f t="shared" si="42"/>
        <v>0</v>
      </c>
      <c r="M224" s="139">
        <f t="shared" si="42"/>
        <v>0</v>
      </c>
      <c r="N224" s="139">
        <f t="shared" si="42"/>
        <v>0</v>
      </c>
      <c r="O224" s="139">
        <f t="shared" si="42"/>
        <v>0</v>
      </c>
      <c r="P224" s="139">
        <f t="shared" si="42"/>
        <v>0</v>
      </c>
    </row>
    <row r="225" spans="1:16" ht="17" thickBot="1">
      <c r="A225" s="83"/>
      <c r="B225" s="66"/>
      <c r="D225" s="78" t="s">
        <v>147</v>
      </c>
      <c r="E225" s="108">
        <v>1</v>
      </c>
      <c r="F225" s="108">
        <v>1</v>
      </c>
      <c r="G225" s="108">
        <v>1</v>
      </c>
      <c r="H225" s="108">
        <v>1</v>
      </c>
      <c r="I225" s="108">
        <v>1</v>
      </c>
      <c r="J225" s="108">
        <v>1</v>
      </c>
      <c r="K225" s="108">
        <v>1</v>
      </c>
      <c r="L225" s="108">
        <v>1</v>
      </c>
      <c r="M225" s="108">
        <v>1</v>
      </c>
      <c r="N225" s="108">
        <v>1</v>
      </c>
      <c r="O225" s="108">
        <v>1</v>
      </c>
      <c r="P225" s="108">
        <v>1</v>
      </c>
    </row>
    <row r="226" spans="1:16" ht="17.5" thickTop="1" thickBot="1">
      <c r="A226" s="83"/>
      <c r="B226" s="66"/>
      <c r="D226" s="78" t="s">
        <v>148</v>
      </c>
      <c r="E226" s="109"/>
      <c r="F226" s="109"/>
      <c r="G226" s="109"/>
      <c r="H226" s="109"/>
      <c r="I226" s="109"/>
      <c r="J226" s="109"/>
      <c r="K226" s="109"/>
      <c r="L226" s="109"/>
      <c r="M226" s="109"/>
      <c r="N226" s="109"/>
      <c r="O226" s="109"/>
      <c r="P226" s="109"/>
    </row>
    <row r="227" spans="1:16" ht="17" thickTop="1">
      <c r="A227" s="83"/>
      <c r="B227" s="66"/>
      <c r="E227" s="78"/>
      <c r="F227" s="78"/>
      <c r="G227" s="78"/>
      <c r="H227" s="78"/>
      <c r="I227" s="78"/>
      <c r="J227" s="78"/>
      <c r="K227" s="78"/>
      <c r="L227" s="78"/>
      <c r="M227" s="78"/>
      <c r="N227" s="78"/>
      <c r="O227" s="78"/>
      <c r="P227" s="78"/>
    </row>
    <row r="228" spans="1:16" ht="16.5">
      <c r="A228" s="83"/>
      <c r="B228" s="66"/>
      <c r="E228" s="78"/>
      <c r="F228" s="78"/>
      <c r="G228" s="78"/>
      <c r="H228" s="78"/>
      <c r="I228" s="78"/>
      <c r="J228" s="78"/>
      <c r="K228" s="78"/>
      <c r="L228" s="78"/>
      <c r="M228" s="78"/>
      <c r="N228" s="78"/>
      <c r="O228" s="78"/>
      <c r="P228" s="78"/>
    </row>
    <row r="229" spans="1:16" ht="16.5">
      <c r="A229" s="83"/>
      <c r="B229" s="66"/>
      <c r="E229" s="78"/>
      <c r="F229" s="78"/>
      <c r="G229" s="78"/>
      <c r="H229" s="78"/>
      <c r="I229" s="78"/>
      <c r="J229" s="78"/>
      <c r="K229" s="78"/>
      <c r="L229" s="78"/>
      <c r="M229" s="78"/>
      <c r="N229" s="78"/>
      <c r="O229" s="78"/>
      <c r="P229" s="78"/>
    </row>
    <row r="230" spans="1:16" ht="16.5">
      <c r="A230" s="83"/>
      <c r="B230" s="66"/>
      <c r="E230" s="78"/>
      <c r="F230" s="78"/>
      <c r="G230" s="78"/>
      <c r="H230" s="78"/>
      <c r="I230" s="78"/>
      <c r="J230" s="78"/>
      <c r="K230" s="78"/>
      <c r="L230" s="78"/>
      <c r="M230" s="78"/>
      <c r="N230" s="78"/>
      <c r="O230" s="78"/>
      <c r="P230" s="78"/>
    </row>
    <row r="231" spans="1:16" ht="16.5">
      <c r="A231" s="83"/>
      <c r="B231" s="66"/>
      <c r="E231" s="78"/>
      <c r="F231" s="78"/>
      <c r="G231" s="78"/>
      <c r="H231" s="78"/>
      <c r="I231" s="78"/>
      <c r="J231" s="78"/>
      <c r="K231" s="78"/>
      <c r="L231" s="78"/>
      <c r="M231" s="78"/>
      <c r="N231" s="78"/>
      <c r="O231" s="78"/>
      <c r="P231" s="78"/>
    </row>
    <row r="232" spans="1:16" ht="16.5">
      <c r="A232" s="83"/>
      <c r="B232" s="66"/>
      <c r="E232" s="78"/>
      <c r="F232" s="78"/>
      <c r="G232" s="78"/>
      <c r="H232" s="78"/>
      <c r="I232" s="78"/>
      <c r="J232" s="78"/>
      <c r="K232" s="78"/>
      <c r="L232" s="78"/>
      <c r="M232" s="78"/>
      <c r="N232" s="78"/>
      <c r="O232" s="78"/>
      <c r="P232" s="78"/>
    </row>
    <row r="233" spans="1:16" ht="16.5">
      <c r="A233" s="83"/>
      <c r="B233" s="66"/>
      <c r="E233" s="78"/>
      <c r="F233" s="78"/>
      <c r="G233" s="78"/>
      <c r="H233" s="78"/>
      <c r="I233" s="78"/>
      <c r="J233" s="78"/>
      <c r="K233" s="78"/>
      <c r="L233" s="78"/>
      <c r="M233" s="78"/>
      <c r="N233" s="78"/>
      <c r="O233" s="78"/>
      <c r="P233" s="78"/>
    </row>
    <row r="234" spans="1:16" ht="16.5">
      <c r="A234" s="83"/>
      <c r="B234" s="66"/>
    </row>
    <row r="235" spans="1:16" ht="16.5">
      <c r="A235" s="83"/>
      <c r="B235" s="66"/>
      <c r="F235" s="172" t="s">
        <v>149</v>
      </c>
    </row>
    <row r="236" spans="1:16" ht="16.5">
      <c r="A236" s="83"/>
      <c r="B236" s="66"/>
      <c r="D236" s="78" t="s">
        <v>150</v>
      </c>
      <c r="E236" s="129" t="s">
        <v>92</v>
      </c>
      <c r="F236" s="140">
        <f>SUM(E224:P224)</f>
        <v>0</v>
      </c>
      <c r="G236" s="140">
        <f>F236*(1+G$41)</f>
        <v>0</v>
      </c>
      <c r="H236" s="140">
        <f t="shared" ref="H236:P236" si="43">G236*(1+H$41)</f>
        <v>0</v>
      </c>
      <c r="I236" s="140">
        <f t="shared" si="43"/>
        <v>0</v>
      </c>
      <c r="J236" s="140">
        <f t="shared" si="43"/>
        <v>0</v>
      </c>
      <c r="K236" s="140">
        <f t="shared" si="43"/>
        <v>0</v>
      </c>
      <c r="L236" s="140">
        <f t="shared" si="43"/>
        <v>0</v>
      </c>
      <c r="M236" s="140">
        <f t="shared" si="43"/>
        <v>0</v>
      </c>
      <c r="N236" s="140">
        <f t="shared" si="43"/>
        <v>0</v>
      </c>
      <c r="O236" s="140">
        <f t="shared" si="43"/>
        <v>0</v>
      </c>
      <c r="P236" s="140">
        <f t="shared" si="43"/>
        <v>0</v>
      </c>
    </row>
    <row r="237" spans="1:16" ht="16.5">
      <c r="A237" s="83"/>
      <c r="B237" s="66"/>
      <c r="D237" s="78" t="s">
        <v>151</v>
      </c>
      <c r="E237" s="129" t="str">
        <f>IF(CurrToggle=1,"$",Sheet3!$F$4)</f>
        <v>K</v>
      </c>
      <c r="F237" s="140">
        <f>BasePrice3</f>
        <v>0</v>
      </c>
      <c r="G237" s="140">
        <f t="shared" ref="G237:P237" si="44">F237*(1+G$42)</f>
        <v>0</v>
      </c>
      <c r="H237" s="140">
        <f t="shared" si="44"/>
        <v>0</v>
      </c>
      <c r="I237" s="140">
        <f t="shared" si="44"/>
        <v>0</v>
      </c>
      <c r="J237" s="140">
        <f t="shared" si="44"/>
        <v>0</v>
      </c>
      <c r="K237" s="140">
        <f t="shared" si="44"/>
        <v>0</v>
      </c>
      <c r="L237" s="140">
        <f t="shared" si="44"/>
        <v>0</v>
      </c>
      <c r="M237" s="140">
        <f t="shared" si="44"/>
        <v>0</v>
      </c>
      <c r="N237" s="140">
        <f t="shared" si="44"/>
        <v>0</v>
      </c>
      <c r="O237" s="140">
        <f t="shared" si="44"/>
        <v>0</v>
      </c>
      <c r="P237" s="140">
        <f t="shared" si="44"/>
        <v>0</v>
      </c>
    </row>
    <row r="238" spans="1:16" ht="16.5">
      <c r="A238" s="83"/>
      <c r="B238" s="66"/>
      <c r="E238" s="133"/>
      <c r="F238" s="110"/>
      <c r="G238" s="111"/>
      <c r="H238" s="92"/>
      <c r="I238" s="92"/>
      <c r="J238" s="92"/>
      <c r="K238" s="92"/>
      <c r="L238" s="92"/>
      <c r="M238" s="92"/>
      <c r="N238" s="92"/>
      <c r="O238" s="92"/>
      <c r="P238" s="92"/>
    </row>
    <row r="239" spans="1:16" ht="16.5">
      <c r="A239" s="83"/>
      <c r="B239" s="66"/>
      <c r="D239" s="75" t="s">
        <v>152</v>
      </c>
      <c r="E239" s="141"/>
      <c r="F239" s="112"/>
      <c r="G239" s="112"/>
      <c r="H239" s="112"/>
      <c r="I239" s="112"/>
      <c r="J239" s="112"/>
      <c r="K239" s="112"/>
      <c r="L239" s="112"/>
      <c r="M239" s="112"/>
      <c r="N239" s="112"/>
      <c r="O239" s="112"/>
      <c r="P239" s="112"/>
    </row>
    <row r="240" spans="1:16" ht="16.5">
      <c r="A240" s="83"/>
      <c r="B240" s="66"/>
      <c r="D240" s="229" t="s">
        <v>153</v>
      </c>
      <c r="E240" s="229"/>
      <c r="F240" s="229"/>
      <c r="G240" s="229"/>
      <c r="H240" s="229"/>
      <c r="I240" s="229"/>
      <c r="J240" s="229"/>
      <c r="K240" s="229"/>
      <c r="L240" s="229"/>
      <c r="M240" s="229"/>
      <c r="N240" s="229"/>
      <c r="O240" s="229"/>
      <c r="P240" s="229"/>
    </row>
    <row r="241" spans="1:16" ht="16.5">
      <c r="A241" s="83"/>
      <c r="B241" s="66"/>
      <c r="D241" s="229"/>
      <c r="E241" s="229"/>
      <c r="F241" s="229"/>
      <c r="G241" s="229"/>
      <c r="H241" s="229"/>
      <c r="I241" s="229"/>
      <c r="J241" s="229"/>
      <c r="K241" s="229"/>
      <c r="L241" s="229"/>
      <c r="M241" s="229"/>
      <c r="N241" s="229"/>
      <c r="O241" s="229"/>
      <c r="P241" s="229"/>
    </row>
    <row r="242" spans="1:16" ht="16.5">
      <c r="A242" s="83"/>
      <c r="B242" s="66"/>
      <c r="D242" s="229"/>
      <c r="E242" s="229"/>
      <c r="F242" s="229"/>
      <c r="G242" s="229"/>
      <c r="H242" s="229"/>
      <c r="I242" s="229"/>
      <c r="J242" s="229"/>
      <c r="K242" s="229"/>
      <c r="L242" s="229"/>
      <c r="M242" s="229"/>
      <c r="N242" s="229"/>
      <c r="O242" s="229"/>
      <c r="P242" s="229"/>
    </row>
    <row r="243" spans="1:16" ht="16.5">
      <c r="A243" s="83"/>
      <c r="B243" s="66"/>
      <c r="E243" s="136"/>
      <c r="F243" s="110"/>
      <c r="G243" s="111"/>
      <c r="H243" s="111"/>
      <c r="I243" s="111"/>
      <c r="J243" s="111"/>
      <c r="K243" s="111"/>
      <c r="L243" s="111"/>
      <c r="M243" s="111"/>
      <c r="N243" s="111"/>
      <c r="O243" s="111"/>
      <c r="P243" s="111"/>
    </row>
    <row r="244" spans="1:16" ht="16.5">
      <c r="A244" s="83"/>
      <c r="B244" s="66"/>
      <c r="D244" s="78" t="s">
        <v>154</v>
      </c>
      <c r="E244" s="129" t="s">
        <v>155</v>
      </c>
      <c r="F244" s="113"/>
    </row>
    <row r="245" spans="1:16" ht="16.5">
      <c r="A245" s="83"/>
      <c r="B245" s="66"/>
      <c r="D245" s="78" t="s">
        <v>156</v>
      </c>
      <c r="E245" s="129" t="s">
        <v>155</v>
      </c>
      <c r="F245" s="113"/>
    </row>
    <row r="246" spans="1:16" ht="16.5">
      <c r="A246" s="83"/>
      <c r="B246" s="66"/>
      <c r="D246" s="78" t="s">
        <v>157</v>
      </c>
      <c r="E246" s="129" t="s">
        <v>155</v>
      </c>
      <c r="F246" s="113"/>
    </row>
    <row r="247" spans="1:16" ht="16.5">
      <c r="A247" s="83"/>
      <c r="B247" s="66"/>
      <c r="E247" s="130"/>
      <c r="F247" s="99"/>
      <c r="G247" s="99"/>
      <c r="H247" s="99"/>
      <c r="I247" s="99"/>
      <c r="J247" s="99"/>
      <c r="K247" s="99"/>
      <c r="L247" s="99"/>
      <c r="M247" s="99"/>
      <c r="N247" s="99"/>
      <c r="O247" s="99"/>
      <c r="P247" s="99"/>
    </row>
    <row r="248" spans="1:16" ht="16.5">
      <c r="A248" s="83"/>
      <c r="B248" s="66"/>
      <c r="D248" s="101" t="s">
        <v>68</v>
      </c>
      <c r="E248" s="130"/>
      <c r="F248" s="99"/>
      <c r="G248" s="99"/>
      <c r="H248" s="99"/>
      <c r="I248" s="99"/>
      <c r="J248" s="99"/>
      <c r="K248" s="99"/>
      <c r="L248" s="99"/>
      <c r="M248" s="99"/>
      <c r="N248" s="99"/>
      <c r="O248" s="99"/>
      <c r="P248" s="99"/>
    </row>
    <row r="249" spans="1:16" ht="16.5">
      <c r="A249" s="83"/>
      <c r="B249" s="66"/>
      <c r="D249" s="160" t="s">
        <v>158</v>
      </c>
      <c r="E249" s="130"/>
      <c r="F249" s="99"/>
      <c r="G249" s="99"/>
      <c r="H249" s="99"/>
      <c r="I249" s="99"/>
      <c r="J249" s="99"/>
      <c r="K249" s="99"/>
      <c r="L249" s="99"/>
      <c r="M249" s="99"/>
      <c r="N249" s="99"/>
      <c r="O249" s="99"/>
      <c r="P249" s="99"/>
    </row>
    <row r="250" spans="1:16" ht="16.5">
      <c r="A250" s="83"/>
      <c r="B250" s="66"/>
      <c r="D250" s="160" t="s">
        <v>159</v>
      </c>
      <c r="E250" s="130"/>
      <c r="F250" s="99"/>
      <c r="G250" s="99"/>
      <c r="H250" s="99"/>
      <c r="I250" s="99"/>
      <c r="J250" s="99"/>
      <c r="K250" s="99"/>
      <c r="L250" s="99"/>
      <c r="M250" s="99"/>
      <c r="N250" s="99"/>
      <c r="O250" s="99"/>
      <c r="P250" s="99"/>
    </row>
    <row r="251" spans="1:16" ht="16.5">
      <c r="A251" s="83"/>
      <c r="B251" s="66"/>
      <c r="D251" s="160" t="s">
        <v>160</v>
      </c>
      <c r="E251" s="130"/>
      <c r="F251" s="99"/>
      <c r="G251" s="99"/>
      <c r="H251" s="99"/>
      <c r="I251" s="99"/>
      <c r="J251" s="99"/>
      <c r="K251" s="99"/>
      <c r="L251" s="99"/>
      <c r="M251" s="99"/>
      <c r="N251" s="99"/>
      <c r="O251" s="99"/>
      <c r="P251" s="99"/>
    </row>
    <row r="252" spans="1:16" ht="16.5">
      <c r="A252" s="83"/>
      <c r="B252" s="66"/>
      <c r="E252" s="130"/>
      <c r="F252" s="99"/>
      <c r="G252" s="99"/>
      <c r="H252" s="99"/>
      <c r="I252" s="99"/>
      <c r="J252" s="99"/>
      <c r="K252" s="99"/>
      <c r="L252" s="99"/>
      <c r="M252" s="99"/>
      <c r="N252" s="99"/>
      <c r="O252" s="99"/>
      <c r="P252" s="99"/>
    </row>
    <row r="253" spans="1:16" ht="16.5">
      <c r="A253" s="83"/>
      <c r="B253" s="66"/>
      <c r="D253" s="75" t="s">
        <v>161</v>
      </c>
      <c r="E253" s="132"/>
      <c r="F253" s="102"/>
      <c r="G253" s="102"/>
      <c r="H253" s="102"/>
      <c r="I253" s="102"/>
      <c r="J253" s="102"/>
      <c r="K253" s="102"/>
      <c r="L253" s="102"/>
      <c r="M253" s="102"/>
      <c r="N253" s="102"/>
      <c r="O253" s="102"/>
      <c r="P253" s="102"/>
    </row>
    <row r="254" spans="1:16" ht="16.5">
      <c r="A254" s="83"/>
      <c r="B254" s="66"/>
      <c r="D254" s="89" t="s">
        <v>162</v>
      </c>
      <c r="E254" s="130"/>
      <c r="F254" s="99"/>
      <c r="G254" s="99"/>
      <c r="H254" s="99"/>
      <c r="I254" s="99"/>
      <c r="J254" s="99"/>
      <c r="K254" s="99"/>
      <c r="L254" s="99"/>
      <c r="M254" s="99"/>
      <c r="N254" s="99"/>
      <c r="O254" s="99"/>
      <c r="P254" s="99"/>
    </row>
    <row r="255" spans="1:16" ht="16.5">
      <c r="A255" s="83"/>
      <c r="B255" s="66"/>
      <c r="D255" s="89"/>
      <c r="E255" s="130"/>
      <c r="F255" s="99"/>
      <c r="G255" s="99"/>
      <c r="H255" s="99"/>
      <c r="I255" s="99"/>
      <c r="J255" s="99"/>
      <c r="K255" s="99"/>
      <c r="L255" s="99"/>
      <c r="M255" s="99"/>
      <c r="N255" s="99"/>
      <c r="O255" s="99"/>
      <c r="P255" s="99"/>
    </row>
    <row r="256" spans="1:16" ht="16.5">
      <c r="A256" s="83"/>
      <c r="B256" s="66"/>
      <c r="D256" s="78" t="s">
        <v>163</v>
      </c>
      <c r="E256" s="129" t="s">
        <v>42</v>
      </c>
      <c r="F256" s="80"/>
      <c r="G256" s="99"/>
      <c r="H256" s="99"/>
      <c r="I256" s="99"/>
      <c r="J256" s="99"/>
      <c r="K256" s="99"/>
      <c r="L256" s="99"/>
      <c r="M256" s="99"/>
      <c r="N256" s="99"/>
      <c r="O256" s="99"/>
      <c r="P256" s="99"/>
    </row>
    <row r="257" spans="1:18" ht="16.5">
      <c r="A257" s="83"/>
      <c r="B257" s="66"/>
      <c r="D257" s="78" t="s">
        <v>164</v>
      </c>
      <c r="E257" s="129" t="s">
        <v>42</v>
      </c>
      <c r="F257" s="80"/>
      <c r="G257" s="99"/>
      <c r="H257" s="99"/>
      <c r="I257" s="99"/>
      <c r="J257" s="99"/>
      <c r="K257" s="99"/>
      <c r="L257" s="99"/>
      <c r="M257" s="99"/>
      <c r="N257" s="99"/>
      <c r="O257" s="99"/>
      <c r="P257" s="99"/>
    </row>
    <row r="258" spans="1:18" ht="16.5">
      <c r="A258" s="83"/>
      <c r="B258" s="66"/>
      <c r="D258" s="78" t="s">
        <v>165</v>
      </c>
      <c r="E258" s="129" t="s">
        <v>42</v>
      </c>
      <c r="F258" s="80"/>
      <c r="G258" s="99"/>
      <c r="H258" s="99"/>
      <c r="I258" s="99"/>
      <c r="J258" s="99"/>
      <c r="K258" s="99"/>
      <c r="L258" s="99"/>
      <c r="M258" s="99"/>
      <c r="N258" s="99"/>
      <c r="O258" s="99"/>
      <c r="P258" s="99"/>
    </row>
    <row r="259" spans="1:18" ht="16.5">
      <c r="A259" s="83"/>
      <c r="B259" s="66"/>
      <c r="D259" s="78" t="s">
        <v>166</v>
      </c>
      <c r="E259" s="129" t="s">
        <v>42</v>
      </c>
      <c r="F259" s="80"/>
      <c r="G259" s="99"/>
      <c r="H259" s="99"/>
      <c r="I259" s="99"/>
      <c r="J259" s="99"/>
      <c r="K259" s="99"/>
      <c r="L259" s="99"/>
      <c r="M259" s="99"/>
      <c r="N259" s="99"/>
      <c r="O259" s="99"/>
      <c r="P259" s="99"/>
    </row>
    <row r="260" spans="1:18" ht="16.5">
      <c r="A260" s="83"/>
      <c r="B260" s="66"/>
      <c r="F260" s="170">
        <f>SUM(F256:F259)</f>
        <v>0</v>
      </c>
      <c r="G260" s="171" t="str">
        <f>IF(F260&lt;&gt;1,"Financing proportions incorrectly entered. Recheck entries!","")</f>
        <v>Financing proportions incorrectly entered. Recheck entries!</v>
      </c>
      <c r="H260" s="99"/>
      <c r="I260" s="99"/>
      <c r="J260" s="99"/>
      <c r="K260" s="99"/>
      <c r="L260" s="99"/>
      <c r="M260" s="99"/>
      <c r="N260" s="99"/>
      <c r="O260" s="99"/>
      <c r="P260" s="99"/>
    </row>
    <row r="261" spans="1:18" ht="16.5">
      <c r="A261" s="83"/>
      <c r="B261" s="66"/>
      <c r="G261" s="99"/>
      <c r="H261" s="99"/>
      <c r="I261" s="99"/>
      <c r="J261" s="99"/>
      <c r="K261" s="99"/>
      <c r="L261" s="99"/>
      <c r="M261" s="99"/>
      <c r="N261" s="99"/>
      <c r="O261" s="99"/>
      <c r="P261" s="99"/>
    </row>
    <row r="262" spans="1:18" ht="16.5">
      <c r="A262" s="83"/>
      <c r="B262" s="66"/>
      <c r="D262" s="168" t="s">
        <v>68</v>
      </c>
      <c r="E262" s="130"/>
      <c r="F262" s="99"/>
      <c r="G262" s="99"/>
      <c r="H262" s="99"/>
      <c r="I262" s="99"/>
      <c r="J262" s="99"/>
      <c r="K262" s="99"/>
      <c r="L262" s="99"/>
      <c r="M262" s="99"/>
      <c r="N262" s="99"/>
      <c r="O262" s="99"/>
      <c r="P262" s="99"/>
    </row>
    <row r="263" spans="1:18" ht="16.5">
      <c r="A263" s="83"/>
      <c r="B263" s="66"/>
      <c r="D263" s="134" t="s">
        <v>167</v>
      </c>
      <c r="E263" s="130"/>
      <c r="F263" s="169"/>
      <c r="G263" s="169"/>
      <c r="H263" s="169"/>
      <c r="I263" s="169"/>
      <c r="J263" s="169"/>
      <c r="K263" s="169"/>
      <c r="L263" s="169"/>
      <c r="M263" s="169"/>
      <c r="N263" s="169"/>
      <c r="O263" s="169"/>
      <c r="P263" s="169"/>
    </row>
    <row r="264" spans="1:18" ht="16.5">
      <c r="A264" s="83"/>
      <c r="B264" s="66"/>
      <c r="D264" s="134" t="s">
        <v>168</v>
      </c>
      <c r="E264" s="130"/>
      <c r="F264" s="169"/>
      <c r="G264" s="169"/>
      <c r="H264" s="169"/>
      <c r="I264" s="169"/>
      <c r="J264" s="169"/>
      <c r="K264" s="169"/>
      <c r="L264" s="169"/>
      <c r="M264" s="169"/>
      <c r="N264" s="169"/>
      <c r="O264" s="169"/>
      <c r="P264" s="169"/>
    </row>
    <row r="265" spans="1:18" ht="16.5">
      <c r="A265" s="83"/>
      <c r="B265" s="66"/>
      <c r="D265" s="134" t="s">
        <v>169</v>
      </c>
      <c r="E265" s="130"/>
      <c r="F265" s="169"/>
      <c r="G265" s="169"/>
      <c r="H265" s="169"/>
      <c r="I265" s="169"/>
      <c r="J265" s="169"/>
      <c r="K265" s="169"/>
      <c r="L265" s="169"/>
      <c r="M265" s="169"/>
      <c r="N265" s="169"/>
      <c r="O265" s="169"/>
      <c r="P265" s="169"/>
      <c r="R265" s="78"/>
    </row>
    <row r="266" spans="1:18" ht="16.5">
      <c r="A266" s="83"/>
      <c r="B266" s="66"/>
      <c r="D266" s="78"/>
      <c r="E266" s="130"/>
      <c r="F266" s="99"/>
      <c r="G266" s="99"/>
      <c r="H266" s="99"/>
      <c r="I266" s="99"/>
      <c r="J266" s="99"/>
      <c r="K266" s="99"/>
      <c r="L266" s="99"/>
      <c r="M266" s="99"/>
      <c r="N266" s="99"/>
      <c r="O266" s="99"/>
      <c r="P266" s="99"/>
      <c r="R266" s="78"/>
    </row>
    <row r="267" spans="1:18" ht="16.5">
      <c r="A267" s="83"/>
      <c r="B267" s="66"/>
      <c r="D267" s="75" t="s">
        <v>170</v>
      </c>
      <c r="E267" s="132"/>
      <c r="F267" s="102"/>
      <c r="G267" s="102"/>
      <c r="H267" s="102"/>
      <c r="I267" s="102"/>
      <c r="J267" s="102"/>
      <c r="K267" s="102"/>
      <c r="L267" s="102"/>
      <c r="M267" s="102"/>
      <c r="N267" s="102"/>
      <c r="O267" s="102"/>
      <c r="P267" s="102"/>
    </row>
    <row r="268" spans="1:18" ht="16.5">
      <c r="A268" s="83"/>
      <c r="B268" s="66"/>
      <c r="D268" s="229" t="s">
        <v>171</v>
      </c>
      <c r="E268" s="229"/>
      <c r="F268" s="229"/>
      <c r="G268" s="229"/>
      <c r="H268" s="229"/>
      <c r="I268" s="229"/>
      <c r="J268" s="229"/>
      <c r="K268" s="229"/>
      <c r="L268" s="229"/>
      <c r="M268" s="229"/>
      <c r="N268" s="229"/>
      <c r="O268" s="229"/>
      <c r="P268" s="229"/>
    </row>
    <row r="269" spans="1:18" ht="16.5">
      <c r="A269" s="83"/>
      <c r="B269" s="66"/>
      <c r="D269" s="229"/>
      <c r="E269" s="229"/>
      <c r="F269" s="229"/>
      <c r="G269" s="229"/>
      <c r="H269" s="229"/>
      <c r="I269" s="229"/>
      <c r="J269" s="229"/>
      <c r="K269" s="229"/>
      <c r="L269" s="229"/>
      <c r="M269" s="229"/>
      <c r="N269" s="229"/>
      <c r="O269" s="229"/>
      <c r="P269" s="229"/>
    </row>
    <row r="270" spans="1:18" ht="16.5">
      <c r="A270" s="83"/>
      <c r="B270" s="66"/>
      <c r="E270" s="130"/>
      <c r="F270" s="99"/>
      <c r="G270" s="99"/>
      <c r="H270" s="99"/>
      <c r="I270" s="99"/>
      <c r="J270" s="99"/>
      <c r="K270" s="99"/>
      <c r="L270" s="99"/>
      <c r="M270" s="99"/>
      <c r="N270" s="99"/>
      <c r="O270" s="99"/>
      <c r="P270" s="99"/>
    </row>
    <row r="271" spans="1:18" ht="16.5">
      <c r="A271" s="83"/>
      <c r="B271" s="66"/>
      <c r="D271" s="78" t="s">
        <v>172</v>
      </c>
      <c r="E271" s="129" t="str">
        <f>IF(CurrToggle=1,"$",Sheet3!$F$4)</f>
        <v>K</v>
      </c>
      <c r="F271" s="92"/>
      <c r="G271" s="140">
        <f>F258*StartupCost</f>
        <v>0</v>
      </c>
      <c r="H271" s="106"/>
      <c r="I271" s="106"/>
      <c r="J271" s="106"/>
      <c r="K271" s="106"/>
      <c r="L271" s="106"/>
      <c r="M271" s="106"/>
      <c r="N271" s="106"/>
      <c r="O271" s="106"/>
      <c r="P271" s="106"/>
    </row>
    <row r="272" spans="1:18" ht="16.5" customHeight="1">
      <c r="A272" s="83"/>
      <c r="B272" s="66"/>
      <c r="D272" s="78" t="s">
        <v>173</v>
      </c>
      <c r="E272" s="129" t="str">
        <f>IF($E$13=1,"$",Sheet3!$F$4)</f>
        <v>K</v>
      </c>
      <c r="F272" s="92"/>
      <c r="G272" s="155"/>
      <c r="H272" s="155">
        <f>G273</f>
        <v>0</v>
      </c>
      <c r="I272" s="155">
        <f t="shared" ref="I272:P272" si="45">H273</f>
        <v>0</v>
      </c>
      <c r="J272" s="155">
        <f t="shared" si="45"/>
        <v>0</v>
      </c>
      <c r="K272" s="155">
        <f t="shared" si="45"/>
        <v>0</v>
      </c>
      <c r="L272" s="155">
        <f t="shared" si="45"/>
        <v>0</v>
      </c>
      <c r="M272" s="155">
        <f t="shared" si="45"/>
        <v>0</v>
      </c>
      <c r="N272" s="155">
        <f t="shared" si="45"/>
        <v>0</v>
      </c>
      <c r="O272" s="155">
        <f t="shared" si="45"/>
        <v>0</v>
      </c>
      <c r="P272" s="155">
        <f t="shared" si="45"/>
        <v>0</v>
      </c>
    </row>
    <row r="273" spans="1:16" ht="16.5">
      <c r="A273" s="83"/>
      <c r="B273" s="66"/>
      <c r="D273" s="78" t="s">
        <v>174</v>
      </c>
      <c r="E273" s="129" t="str">
        <f>IF($E$13=1,"$",Sheet3!$F$4)</f>
        <v>K</v>
      </c>
      <c r="F273" s="92"/>
      <c r="G273" s="155">
        <f>G272+G271</f>
        <v>0</v>
      </c>
      <c r="H273" s="155">
        <f>H272+H271</f>
        <v>0</v>
      </c>
      <c r="I273" s="155">
        <f t="shared" ref="I273:P273" si="46">I272+I271</f>
        <v>0</v>
      </c>
      <c r="J273" s="155">
        <f t="shared" si="46"/>
        <v>0</v>
      </c>
      <c r="K273" s="155">
        <f t="shared" si="46"/>
        <v>0</v>
      </c>
      <c r="L273" s="155">
        <f t="shared" si="46"/>
        <v>0</v>
      </c>
      <c r="M273" s="155">
        <f t="shared" si="46"/>
        <v>0</v>
      </c>
      <c r="N273" s="155">
        <f t="shared" si="46"/>
        <v>0</v>
      </c>
      <c r="O273" s="155">
        <f t="shared" si="46"/>
        <v>0</v>
      </c>
      <c r="P273" s="155">
        <f t="shared" si="46"/>
        <v>0</v>
      </c>
    </row>
    <row r="274" spans="1:16" ht="16.5">
      <c r="A274" s="83"/>
      <c r="B274" s="66"/>
      <c r="E274" s="130"/>
      <c r="F274" s="92"/>
      <c r="G274" s="111"/>
      <c r="H274" s="92"/>
      <c r="I274" s="92"/>
      <c r="J274" s="92"/>
      <c r="K274" s="92"/>
      <c r="L274" s="92"/>
      <c r="M274" s="92"/>
      <c r="N274" s="92"/>
      <c r="O274" s="92"/>
      <c r="P274" s="92"/>
    </row>
    <row r="275" spans="1:16" ht="16.5">
      <c r="A275" s="83"/>
      <c r="B275" s="66"/>
      <c r="D275" s="75" t="s">
        <v>175</v>
      </c>
      <c r="E275" s="132"/>
      <c r="F275" s="102"/>
      <c r="G275" s="102"/>
      <c r="H275" s="102"/>
      <c r="I275" s="102"/>
      <c r="J275" s="102"/>
      <c r="K275" s="102"/>
      <c r="L275" s="102"/>
      <c r="M275" s="102"/>
      <c r="N275" s="102"/>
      <c r="O275" s="102"/>
      <c r="P275" s="102"/>
    </row>
    <row r="276" spans="1:16" ht="16.5">
      <c r="A276" s="83"/>
      <c r="B276" s="66"/>
      <c r="D276" s="229" t="s">
        <v>176</v>
      </c>
      <c r="E276" s="229"/>
      <c r="F276" s="229"/>
      <c r="G276" s="229"/>
      <c r="H276" s="229"/>
      <c r="I276" s="229"/>
      <c r="J276" s="229"/>
      <c r="K276" s="229"/>
      <c r="L276" s="229"/>
      <c r="M276" s="229"/>
      <c r="N276" s="229"/>
      <c r="O276" s="229"/>
      <c r="P276" s="229"/>
    </row>
    <row r="277" spans="1:16" ht="16.5">
      <c r="A277" s="83"/>
      <c r="B277" s="66"/>
      <c r="D277" s="229"/>
      <c r="E277" s="229"/>
      <c r="F277" s="229"/>
      <c r="G277" s="229"/>
      <c r="H277" s="229"/>
      <c r="I277" s="229"/>
      <c r="J277" s="229"/>
      <c r="K277" s="229"/>
      <c r="L277" s="229"/>
      <c r="M277" s="229"/>
      <c r="N277" s="229"/>
      <c r="O277" s="229"/>
      <c r="P277" s="229"/>
    </row>
    <row r="278" spans="1:16" ht="16.5">
      <c r="A278" s="83"/>
      <c r="B278" s="66"/>
      <c r="D278" s="229"/>
      <c r="E278" s="229"/>
      <c r="F278" s="229"/>
      <c r="G278" s="229"/>
      <c r="H278" s="229"/>
      <c r="I278" s="229"/>
      <c r="J278" s="229"/>
      <c r="K278" s="229"/>
      <c r="L278" s="229"/>
      <c r="M278" s="229"/>
      <c r="N278" s="229"/>
      <c r="O278" s="229"/>
      <c r="P278" s="229"/>
    </row>
    <row r="279" spans="1:16" ht="16.5">
      <c r="A279" s="83"/>
      <c r="B279" s="66"/>
      <c r="E279" s="130"/>
      <c r="F279" s="92"/>
      <c r="G279" s="92"/>
      <c r="H279" s="92"/>
      <c r="I279" s="92"/>
      <c r="J279" s="92"/>
      <c r="K279" s="92"/>
      <c r="L279" s="92"/>
      <c r="M279" s="92"/>
      <c r="N279" s="92"/>
      <c r="O279" s="92"/>
      <c r="P279" s="92"/>
    </row>
    <row r="280" spans="1:16" ht="16.5">
      <c r="A280" s="83"/>
      <c r="B280" s="66"/>
      <c r="D280" s="89" t="s">
        <v>177</v>
      </c>
      <c r="E280" s="130"/>
      <c r="F280" s="92"/>
      <c r="G280" s="92"/>
      <c r="H280" s="92"/>
      <c r="I280" s="92"/>
      <c r="J280" s="92"/>
      <c r="K280" s="92"/>
      <c r="L280" s="92"/>
      <c r="M280" s="92"/>
      <c r="N280" s="92"/>
      <c r="O280" s="92"/>
      <c r="P280" s="92"/>
    </row>
    <row r="281" spans="1:16" ht="16.5">
      <c r="A281" s="83"/>
      <c r="B281" s="66"/>
      <c r="D281" s="78" t="s">
        <v>178</v>
      </c>
      <c r="E281" s="129" t="s">
        <v>179</v>
      </c>
      <c r="F281" s="113">
        <v>1</v>
      </c>
      <c r="G281" s="92"/>
      <c r="H281" s="92"/>
      <c r="I281" s="92"/>
      <c r="J281" s="92"/>
      <c r="K281" s="92"/>
      <c r="L281" s="92"/>
      <c r="M281" s="92"/>
      <c r="N281" s="92"/>
      <c r="O281" s="92"/>
      <c r="P281" s="92"/>
    </row>
    <row r="282" spans="1:16" ht="16.5">
      <c r="A282" s="83"/>
      <c r="B282" s="66"/>
      <c r="D282" s="78" t="s">
        <v>180</v>
      </c>
      <c r="E282" s="129" t="str">
        <f>IF(CurrToggle=1,"$",Sheet3!$F$4)</f>
        <v>K</v>
      </c>
      <c r="F282" s="156">
        <f>F259*StartupCost</f>
        <v>0</v>
      </c>
    </row>
    <row r="283" spans="1:16" ht="16.5">
      <c r="A283" s="83"/>
      <c r="B283" s="66"/>
      <c r="D283" s="78" t="s">
        <v>181</v>
      </c>
      <c r="E283" s="129" t="s">
        <v>182</v>
      </c>
      <c r="F283" s="113">
        <v>5</v>
      </c>
      <c r="G283" s="96"/>
    </row>
    <row r="284" spans="1:16" ht="16.5">
      <c r="A284" s="83"/>
      <c r="B284" s="66"/>
      <c r="D284" s="78" t="s">
        <v>183</v>
      </c>
      <c r="E284" s="129" t="s">
        <v>182</v>
      </c>
      <c r="F284" s="157">
        <f>F281+F283</f>
        <v>6</v>
      </c>
      <c r="G284" s="96"/>
    </row>
    <row r="285" spans="1:16" ht="16.5">
      <c r="A285" s="83"/>
      <c r="B285" s="66"/>
      <c r="D285" s="78"/>
      <c r="E285" s="130"/>
      <c r="F285" s="92"/>
      <c r="G285" s="92"/>
      <c r="H285" s="92"/>
      <c r="I285" s="92"/>
      <c r="J285" s="92"/>
      <c r="K285" s="92"/>
      <c r="L285" s="92"/>
      <c r="M285" s="92"/>
      <c r="N285" s="92"/>
      <c r="O285" s="92"/>
      <c r="P285" s="92"/>
    </row>
    <row r="286" spans="1:16" ht="16.5">
      <c r="A286" s="83"/>
      <c r="B286" s="66"/>
      <c r="D286" s="89" t="s">
        <v>184</v>
      </c>
      <c r="E286" s="130"/>
      <c r="F286" s="92"/>
      <c r="G286" s="92"/>
      <c r="H286" s="92"/>
      <c r="I286" s="92"/>
      <c r="J286" s="92"/>
      <c r="K286" s="92"/>
      <c r="L286" s="92"/>
      <c r="M286" s="92"/>
      <c r="N286" s="92"/>
      <c r="O286" s="92"/>
      <c r="P286" s="92"/>
    </row>
    <row r="287" spans="1:16" ht="16.5">
      <c r="A287" s="83"/>
      <c r="B287" s="66"/>
      <c r="D287" s="78" t="s">
        <v>178</v>
      </c>
      <c r="E287" s="129" t="s">
        <v>179</v>
      </c>
      <c r="F287" s="114">
        <v>2</v>
      </c>
      <c r="G287" s="159" t="str">
        <f>IF($F$287=$F$281,"You have already selected this year for a debt facility","")</f>
        <v/>
      </c>
      <c r="H287" s="92"/>
      <c r="I287" s="92"/>
      <c r="J287" s="92"/>
      <c r="K287" s="92"/>
      <c r="L287" s="92"/>
      <c r="M287" s="92"/>
      <c r="N287" s="92"/>
      <c r="O287" s="92"/>
      <c r="P287" s="92"/>
    </row>
    <row r="288" spans="1:16" ht="16.5">
      <c r="A288" s="83"/>
      <c r="B288" s="66"/>
      <c r="D288" s="78" t="s">
        <v>180</v>
      </c>
      <c r="E288" s="129" t="str">
        <f>IF(CurrToggle=1,"$",Sheet3!$F$4)</f>
        <v>K</v>
      </c>
      <c r="F288" s="106"/>
      <c r="G288" s="115"/>
      <c r="H288" s="115"/>
      <c r="I288" s="115"/>
      <c r="J288" s="115"/>
      <c r="K288" s="92"/>
      <c r="L288" s="92"/>
      <c r="M288" s="92"/>
      <c r="N288" s="92"/>
      <c r="O288" s="92"/>
      <c r="P288" s="92"/>
    </row>
    <row r="289" spans="1:16" ht="16.5">
      <c r="A289" s="83"/>
      <c r="B289" s="66"/>
      <c r="D289" s="78" t="s">
        <v>181</v>
      </c>
      <c r="E289" s="129" t="s">
        <v>182</v>
      </c>
      <c r="F289" s="113">
        <v>5</v>
      </c>
      <c r="G289" s="92"/>
      <c r="H289" s="92"/>
      <c r="I289" s="92"/>
      <c r="J289" s="92"/>
      <c r="K289" s="92"/>
      <c r="L289" s="92"/>
      <c r="M289" s="92"/>
      <c r="N289" s="92"/>
      <c r="O289" s="92"/>
      <c r="P289" s="92"/>
    </row>
    <row r="290" spans="1:16" ht="16.5">
      <c r="A290" s="83"/>
      <c r="B290" s="66"/>
      <c r="D290" s="78" t="s">
        <v>183</v>
      </c>
      <c r="E290" s="129" t="s">
        <v>182</v>
      </c>
      <c r="F290" s="158">
        <f>F287+F289</f>
        <v>7</v>
      </c>
      <c r="G290" s="92"/>
      <c r="H290" s="92"/>
      <c r="I290" s="92"/>
      <c r="J290" s="92"/>
      <c r="K290" s="92"/>
      <c r="L290" s="92"/>
      <c r="M290" s="92"/>
      <c r="N290" s="92"/>
      <c r="O290" s="92"/>
      <c r="P290" s="92"/>
    </row>
    <row r="291" spans="1:16" ht="16.5">
      <c r="A291" s="83"/>
      <c r="B291" s="66"/>
      <c r="D291" s="78"/>
      <c r="E291" s="130"/>
      <c r="F291" s="92"/>
      <c r="G291" s="92"/>
      <c r="H291" s="92"/>
      <c r="I291" s="92"/>
      <c r="J291" s="92"/>
      <c r="K291" s="92"/>
      <c r="L291" s="92"/>
      <c r="M291" s="92"/>
      <c r="N291" s="92"/>
      <c r="O291" s="92"/>
      <c r="P291" s="92"/>
    </row>
    <row r="292" spans="1:16" ht="16.5">
      <c r="A292" s="83"/>
      <c r="B292" s="66"/>
      <c r="D292" s="89" t="s">
        <v>185</v>
      </c>
      <c r="E292" s="130"/>
      <c r="F292" s="92"/>
      <c r="G292" s="92"/>
      <c r="H292" s="92"/>
      <c r="I292" s="92"/>
      <c r="J292" s="92"/>
      <c r="K292" s="92"/>
      <c r="L292" s="92"/>
      <c r="M292" s="92"/>
      <c r="N292" s="92"/>
      <c r="O292" s="92"/>
      <c r="P292" s="92"/>
    </row>
    <row r="293" spans="1:16" ht="16.5">
      <c r="A293" s="83"/>
      <c r="B293" s="66"/>
      <c r="D293" s="78" t="s">
        <v>178</v>
      </c>
      <c r="E293" s="129" t="s">
        <v>179</v>
      </c>
      <c r="F293" s="114">
        <v>3</v>
      </c>
      <c r="G293" s="92" t="str">
        <f>IF(OR($F$287=$F$293,$F$281=$F$293),"You have already selected this year for a debt facility","")</f>
        <v/>
      </c>
      <c r="H293" s="92"/>
      <c r="I293" s="92"/>
      <c r="J293" s="92"/>
      <c r="K293" s="92"/>
      <c r="L293" s="92"/>
      <c r="M293" s="92"/>
      <c r="N293" s="92"/>
      <c r="O293" s="92"/>
      <c r="P293" s="92"/>
    </row>
    <row r="294" spans="1:16" ht="16.5">
      <c r="A294" s="83"/>
      <c r="B294" s="66"/>
      <c r="D294" s="78" t="s">
        <v>180</v>
      </c>
      <c r="E294" s="129" t="str">
        <f>IF(CurrToggle=1,"$",Sheet3!$F$4)</f>
        <v>K</v>
      </c>
      <c r="F294" s="106"/>
      <c r="G294" s="92"/>
      <c r="H294" s="92"/>
      <c r="I294" s="92"/>
      <c r="J294" s="92"/>
      <c r="K294" s="92"/>
      <c r="L294" s="92"/>
      <c r="M294" s="92"/>
      <c r="N294" s="92"/>
      <c r="O294" s="92"/>
      <c r="P294" s="92"/>
    </row>
    <row r="295" spans="1:16" ht="16.5">
      <c r="A295" s="83"/>
      <c r="B295" s="66"/>
      <c r="D295" s="78" t="s">
        <v>181</v>
      </c>
      <c r="E295" s="129" t="s">
        <v>182</v>
      </c>
      <c r="F295" s="113">
        <v>3</v>
      </c>
      <c r="G295" s="92"/>
      <c r="H295" s="92"/>
      <c r="I295" s="92"/>
      <c r="J295" s="92"/>
      <c r="K295" s="92"/>
      <c r="L295" s="92"/>
      <c r="M295" s="92"/>
      <c r="N295" s="92"/>
      <c r="O295" s="92"/>
      <c r="P295" s="92"/>
    </row>
    <row r="296" spans="1:16" ht="16.5">
      <c r="A296" s="83"/>
      <c r="B296" s="66"/>
      <c r="D296" s="78" t="s">
        <v>183</v>
      </c>
      <c r="E296" s="129" t="s">
        <v>182</v>
      </c>
      <c r="F296" s="158">
        <f>F293+F295</f>
        <v>6</v>
      </c>
      <c r="G296" s="92"/>
      <c r="H296" s="92"/>
      <c r="I296" s="92"/>
      <c r="J296" s="92"/>
      <c r="K296" s="92"/>
      <c r="L296" s="92"/>
      <c r="M296" s="92"/>
      <c r="N296" s="92"/>
      <c r="O296" s="92"/>
      <c r="P296" s="92"/>
    </row>
    <row r="297" spans="1:16" ht="16.5">
      <c r="A297" s="83"/>
      <c r="B297" s="66"/>
      <c r="D297" s="78"/>
      <c r="E297" s="73"/>
      <c r="F297" s="92"/>
      <c r="G297" s="92"/>
      <c r="H297" s="92"/>
      <c r="I297" s="92"/>
      <c r="J297" s="92"/>
      <c r="K297" s="92"/>
      <c r="L297" s="92"/>
      <c r="M297" s="92"/>
      <c r="N297" s="92"/>
      <c r="O297" s="92"/>
      <c r="P297" s="92"/>
    </row>
    <row r="298" spans="1:16" ht="16.5">
      <c r="A298" s="83"/>
      <c r="B298" s="66"/>
      <c r="D298" s="226" t="s">
        <v>186</v>
      </c>
      <c r="E298" s="226"/>
      <c r="F298" s="226"/>
      <c r="G298" s="226"/>
    </row>
    <row r="299" spans="1:16" ht="16.5">
      <c r="A299" s="83"/>
      <c r="B299" s="66"/>
      <c r="D299" s="226"/>
      <c r="E299" s="226"/>
      <c r="F299" s="226"/>
      <c r="G299" s="226"/>
    </row>
    <row r="300" spans="1:16" ht="16.5">
      <c r="A300" s="83"/>
      <c r="B300" s="66"/>
      <c r="D300" s="226"/>
      <c r="E300" s="226"/>
      <c r="F300" s="226"/>
      <c r="G300" s="226"/>
    </row>
    <row r="301" spans="1:16" ht="16.5">
      <c r="A301" s="83"/>
      <c r="B301" s="66"/>
      <c r="D301" s="89" t="s">
        <v>187</v>
      </c>
      <c r="E301" s="73"/>
      <c r="F301" s="92"/>
      <c r="G301" s="92"/>
      <c r="H301" s="92"/>
      <c r="I301" s="92"/>
      <c r="J301" s="92"/>
      <c r="K301" s="92"/>
      <c r="L301" s="92"/>
      <c r="M301" s="92"/>
      <c r="N301" s="92"/>
      <c r="O301" s="92"/>
      <c r="P301" s="92"/>
    </row>
    <row r="302" spans="1:16" ht="16.5">
      <c r="A302" s="83"/>
      <c r="B302" s="66"/>
      <c r="D302" s="78"/>
      <c r="E302" s="73"/>
      <c r="F302" s="92"/>
      <c r="G302" s="92"/>
      <c r="H302" s="92"/>
      <c r="I302" s="92"/>
      <c r="J302" s="92"/>
      <c r="K302" s="92"/>
      <c r="L302" s="92"/>
      <c r="M302" s="92"/>
      <c r="N302" s="92"/>
      <c r="O302" s="92"/>
      <c r="P302" s="92"/>
    </row>
    <row r="303" spans="1:16" ht="16.5">
      <c r="A303" s="83"/>
      <c r="B303" s="66"/>
      <c r="D303" s="116" t="s">
        <v>188</v>
      </c>
      <c r="E303" s="117"/>
      <c r="F303" s="118"/>
      <c r="G303" s="118"/>
      <c r="H303" s="118"/>
      <c r="I303" s="118"/>
      <c r="J303" s="118"/>
      <c r="K303" s="118"/>
      <c r="L303" s="118"/>
      <c r="M303" s="118"/>
      <c r="N303" s="118"/>
      <c r="O303" s="118"/>
      <c r="P303" s="118"/>
    </row>
    <row r="304" spans="1:16" ht="16.5">
      <c r="A304" s="83"/>
      <c r="B304" s="66"/>
      <c r="D304" s="78" t="s">
        <v>189</v>
      </c>
      <c r="E304" s="91"/>
      <c r="F304" s="100"/>
      <c r="G304" s="91">
        <v>1</v>
      </c>
      <c r="H304" s="91">
        <v>2</v>
      </c>
      <c r="I304" s="91">
        <v>3</v>
      </c>
      <c r="J304" s="91">
        <v>4</v>
      </c>
      <c r="K304" s="91">
        <v>5</v>
      </c>
      <c r="L304" s="91">
        <v>6</v>
      </c>
      <c r="M304" s="91">
        <v>7</v>
      </c>
      <c r="N304" s="91">
        <v>8</v>
      </c>
      <c r="O304" s="91">
        <v>9</v>
      </c>
      <c r="P304" s="91">
        <v>10</v>
      </c>
    </row>
    <row r="305" spans="1:16" ht="16.5">
      <c r="A305" s="83"/>
      <c r="B305" s="66"/>
      <c r="D305" s="92"/>
      <c r="E305" s="73"/>
      <c r="F305" s="92"/>
      <c r="G305" s="92"/>
      <c r="H305" s="92"/>
      <c r="I305" s="92"/>
      <c r="J305" s="92"/>
      <c r="K305" s="92"/>
      <c r="L305" s="92"/>
      <c r="M305" s="92"/>
      <c r="N305" s="92"/>
      <c r="O305" s="92"/>
      <c r="P305" s="92"/>
    </row>
    <row r="306" spans="1:16" ht="16.5">
      <c r="A306" s="83"/>
      <c r="B306" s="66"/>
      <c r="D306" s="69" t="s">
        <v>177</v>
      </c>
      <c r="E306" s="119"/>
      <c r="F306" s="119"/>
      <c r="G306" s="100"/>
      <c r="H306" s="92"/>
      <c r="I306" s="92"/>
      <c r="J306" s="92"/>
      <c r="K306" s="99"/>
      <c r="L306" s="92"/>
      <c r="M306" s="92"/>
      <c r="N306" s="92"/>
      <c r="O306" s="92"/>
      <c r="P306" s="92"/>
    </row>
    <row r="307" spans="1:16" ht="16.5">
      <c r="A307" s="83"/>
      <c r="B307" s="66"/>
      <c r="D307" s="120" t="s">
        <v>190</v>
      </c>
      <c r="E307" s="129" t="str">
        <f>IF(CurrToggle=1,"$",Sheet3!$F$4)</f>
        <v>K</v>
      </c>
      <c r="F307" s="91"/>
      <c r="G307" s="188">
        <v>0</v>
      </c>
      <c r="H307" s="188">
        <f>G310</f>
        <v>0</v>
      </c>
      <c r="I307" s="188">
        <f t="shared" ref="I307:P307" si="47">H310</f>
        <v>0</v>
      </c>
      <c r="J307" s="188">
        <f t="shared" si="47"/>
        <v>0</v>
      </c>
      <c r="K307" s="188">
        <f t="shared" si="47"/>
        <v>0</v>
      </c>
      <c r="L307" s="188">
        <f t="shared" si="47"/>
        <v>0</v>
      </c>
      <c r="M307" s="188">
        <f t="shared" si="47"/>
        <v>0</v>
      </c>
      <c r="N307" s="188">
        <f t="shared" si="47"/>
        <v>0</v>
      </c>
      <c r="O307" s="188">
        <f t="shared" si="47"/>
        <v>0</v>
      </c>
      <c r="P307" s="188">
        <f t="shared" si="47"/>
        <v>0</v>
      </c>
    </row>
    <row r="308" spans="1:16" ht="16.5">
      <c r="A308" s="83"/>
      <c r="B308" s="66"/>
      <c r="D308" s="120" t="s">
        <v>191</v>
      </c>
      <c r="E308" s="129" t="str">
        <f>IF(CurrToggle=1,"$",Sheet3!$F$4)</f>
        <v>K</v>
      </c>
      <c r="F308" s="91"/>
      <c r="G308" s="188">
        <f t="shared" ref="G308:P308" si="48">IF($F$281=G$304,$F$282,0)</f>
        <v>0</v>
      </c>
      <c r="H308" s="188">
        <f t="shared" si="48"/>
        <v>0</v>
      </c>
      <c r="I308" s="188">
        <f t="shared" si="48"/>
        <v>0</v>
      </c>
      <c r="J308" s="188">
        <f t="shared" si="48"/>
        <v>0</v>
      </c>
      <c r="K308" s="188">
        <f t="shared" si="48"/>
        <v>0</v>
      </c>
      <c r="L308" s="188">
        <f t="shared" si="48"/>
        <v>0</v>
      </c>
      <c r="M308" s="188">
        <f t="shared" si="48"/>
        <v>0</v>
      </c>
      <c r="N308" s="188">
        <f t="shared" si="48"/>
        <v>0</v>
      </c>
      <c r="O308" s="188">
        <f t="shared" si="48"/>
        <v>0</v>
      </c>
      <c r="P308" s="188">
        <f t="shared" si="48"/>
        <v>0</v>
      </c>
    </row>
    <row r="309" spans="1:16" ht="16.5">
      <c r="A309" s="83"/>
      <c r="B309" s="66"/>
      <c r="D309" s="120" t="s">
        <v>192</v>
      </c>
      <c r="E309" s="129" t="str">
        <f>IF(CurrToggle=1,"$",Sheet3!$F$4)</f>
        <v>K</v>
      </c>
      <c r="F309" s="91"/>
      <c r="G309" s="188">
        <f t="shared" ref="G309:P309" si="49">IF(AND(G$304&gt;=$F$281,G$304&lt;$F$284),$F$282/$F$283,0)</f>
        <v>0</v>
      </c>
      <c r="H309" s="188">
        <f t="shared" si="49"/>
        <v>0</v>
      </c>
      <c r="I309" s="188">
        <f t="shared" si="49"/>
        <v>0</v>
      </c>
      <c r="J309" s="188">
        <f t="shared" si="49"/>
        <v>0</v>
      </c>
      <c r="K309" s="188">
        <f t="shared" si="49"/>
        <v>0</v>
      </c>
      <c r="L309" s="188">
        <f t="shared" si="49"/>
        <v>0</v>
      </c>
      <c r="M309" s="188">
        <f t="shared" si="49"/>
        <v>0</v>
      </c>
      <c r="N309" s="188">
        <f t="shared" si="49"/>
        <v>0</v>
      </c>
      <c r="O309" s="188">
        <f t="shared" si="49"/>
        <v>0</v>
      </c>
      <c r="P309" s="188">
        <f t="shared" si="49"/>
        <v>0</v>
      </c>
    </row>
    <row r="310" spans="1:16" ht="16.5">
      <c r="A310" s="83"/>
      <c r="B310" s="66"/>
      <c r="D310" s="120" t="s">
        <v>193</v>
      </c>
      <c r="E310" s="129" t="str">
        <f>IF(CurrToggle=1,"$",Sheet3!$F$4)</f>
        <v>K</v>
      </c>
      <c r="F310" s="91"/>
      <c r="G310" s="188">
        <f>SUM(G307:G308)-G309</f>
        <v>0</v>
      </c>
      <c r="H310" s="188">
        <f t="shared" ref="H310:P310" si="50">SUM(H307:H308)-H309</f>
        <v>0</v>
      </c>
      <c r="I310" s="188">
        <f t="shared" si="50"/>
        <v>0</v>
      </c>
      <c r="J310" s="188">
        <f t="shared" si="50"/>
        <v>0</v>
      </c>
      <c r="K310" s="188">
        <f t="shared" si="50"/>
        <v>0</v>
      </c>
      <c r="L310" s="188">
        <f t="shared" si="50"/>
        <v>0</v>
      </c>
      <c r="M310" s="188">
        <f t="shared" si="50"/>
        <v>0</v>
      </c>
      <c r="N310" s="188">
        <f t="shared" si="50"/>
        <v>0</v>
      </c>
      <c r="O310" s="188">
        <f t="shared" si="50"/>
        <v>0</v>
      </c>
      <c r="P310" s="188">
        <f t="shared" si="50"/>
        <v>0</v>
      </c>
    </row>
    <row r="311" spans="1:16" ht="17" thickBot="1">
      <c r="A311" s="83"/>
      <c r="B311" s="66"/>
      <c r="D311" s="120" t="s">
        <v>194</v>
      </c>
      <c r="E311" s="129" t="str">
        <f>IF(CurrToggle=1,"$",Sheet3!$F$4)</f>
        <v>K</v>
      </c>
      <c r="F311" s="91"/>
      <c r="G311" s="188">
        <f t="shared" ref="G311:P311" si="51">SUM(G307:G308)*LendingRate</f>
        <v>0</v>
      </c>
      <c r="H311" s="188">
        <f t="shared" si="51"/>
        <v>0</v>
      </c>
      <c r="I311" s="188">
        <f t="shared" si="51"/>
        <v>0</v>
      </c>
      <c r="J311" s="188">
        <f t="shared" si="51"/>
        <v>0</v>
      </c>
      <c r="K311" s="188">
        <f t="shared" si="51"/>
        <v>0</v>
      </c>
      <c r="L311" s="188">
        <f t="shared" si="51"/>
        <v>0</v>
      </c>
      <c r="M311" s="188">
        <f t="shared" si="51"/>
        <v>0</v>
      </c>
      <c r="N311" s="188">
        <f t="shared" si="51"/>
        <v>0</v>
      </c>
      <c r="O311" s="188">
        <f t="shared" si="51"/>
        <v>0</v>
      </c>
      <c r="P311" s="188">
        <f t="shared" si="51"/>
        <v>0</v>
      </c>
    </row>
    <row r="312" spans="1:16" ht="17" thickBot="1">
      <c r="A312" s="83"/>
      <c r="B312" s="66"/>
      <c r="D312" s="121" t="s">
        <v>195</v>
      </c>
      <c r="E312" s="142" t="str">
        <f>IF(CurrToggle=1,"$",Sheet3!$F$4)</f>
        <v>K</v>
      </c>
      <c r="F312" s="122"/>
      <c r="G312" s="189">
        <f t="shared" ref="G312:P312" si="52">SUM(G309,G311)</f>
        <v>0</v>
      </c>
      <c r="H312" s="189">
        <f t="shared" si="52"/>
        <v>0</v>
      </c>
      <c r="I312" s="189">
        <f t="shared" si="52"/>
        <v>0</v>
      </c>
      <c r="J312" s="189">
        <f t="shared" si="52"/>
        <v>0</v>
      </c>
      <c r="K312" s="189">
        <f t="shared" si="52"/>
        <v>0</v>
      </c>
      <c r="L312" s="189">
        <f t="shared" si="52"/>
        <v>0</v>
      </c>
      <c r="M312" s="189">
        <f t="shared" si="52"/>
        <v>0</v>
      </c>
      <c r="N312" s="189">
        <f t="shared" si="52"/>
        <v>0</v>
      </c>
      <c r="O312" s="189">
        <f t="shared" si="52"/>
        <v>0</v>
      </c>
      <c r="P312" s="189">
        <f t="shared" si="52"/>
        <v>0</v>
      </c>
    </row>
    <row r="313" spans="1:16" ht="16.5">
      <c r="A313" s="83"/>
      <c r="B313" s="66"/>
      <c r="E313" s="136"/>
      <c r="G313" s="146"/>
      <c r="H313" s="146"/>
      <c r="I313" s="146"/>
      <c r="J313" s="146"/>
      <c r="K313" s="146"/>
      <c r="L313" s="146"/>
      <c r="M313" s="146"/>
      <c r="N313" s="146"/>
      <c r="O313" s="146"/>
      <c r="P313" s="146"/>
    </row>
    <row r="314" spans="1:16" ht="16.5">
      <c r="A314" s="83"/>
      <c r="B314" s="66"/>
      <c r="D314" s="69" t="s">
        <v>184</v>
      </c>
      <c r="E314" s="143"/>
      <c r="F314" s="119"/>
      <c r="G314" s="147"/>
      <c r="H314" s="148"/>
      <c r="I314" s="148"/>
      <c r="J314" s="148"/>
      <c r="K314" s="148"/>
      <c r="L314" s="148"/>
      <c r="M314" s="148"/>
      <c r="N314" s="148"/>
      <c r="O314" s="148"/>
      <c r="P314" s="148"/>
    </row>
    <row r="315" spans="1:16" ht="16.5">
      <c r="A315" s="83"/>
      <c r="B315" s="66"/>
      <c r="D315" s="120" t="s">
        <v>190</v>
      </c>
      <c r="E315" s="129" t="str">
        <f>IF(CurrToggle=1,"$",Sheet3!$F$4)</f>
        <v>K</v>
      </c>
      <c r="F315" s="91"/>
      <c r="G315" s="188">
        <v>0</v>
      </c>
      <c r="H315" s="188">
        <f>G318</f>
        <v>0</v>
      </c>
      <c r="I315" s="188">
        <f t="shared" ref="I315:P315" si="53">H318</f>
        <v>0</v>
      </c>
      <c r="J315" s="188">
        <f t="shared" si="53"/>
        <v>0</v>
      </c>
      <c r="K315" s="188">
        <f t="shared" si="53"/>
        <v>0</v>
      </c>
      <c r="L315" s="188">
        <f t="shared" si="53"/>
        <v>0</v>
      </c>
      <c r="M315" s="188">
        <f t="shared" si="53"/>
        <v>0</v>
      </c>
      <c r="N315" s="188">
        <f t="shared" si="53"/>
        <v>0</v>
      </c>
      <c r="O315" s="188">
        <f t="shared" si="53"/>
        <v>0</v>
      </c>
      <c r="P315" s="188">
        <f t="shared" si="53"/>
        <v>0</v>
      </c>
    </row>
    <row r="316" spans="1:16" ht="16.5">
      <c r="A316" s="83"/>
      <c r="B316" s="66"/>
      <c r="D316" s="120" t="s">
        <v>191</v>
      </c>
      <c r="E316" s="129" t="str">
        <f>IF(CurrToggle=1,"$",Sheet3!$F$4)</f>
        <v>K</v>
      </c>
      <c r="F316" s="91"/>
      <c r="G316" s="188">
        <f t="shared" ref="G316:P316" si="54">IF($F$287=G$304,$F$288,0)</f>
        <v>0</v>
      </c>
      <c r="H316" s="188">
        <f t="shared" si="54"/>
        <v>0</v>
      </c>
      <c r="I316" s="188">
        <f t="shared" si="54"/>
        <v>0</v>
      </c>
      <c r="J316" s="188">
        <f t="shared" si="54"/>
        <v>0</v>
      </c>
      <c r="K316" s="188">
        <f t="shared" si="54"/>
        <v>0</v>
      </c>
      <c r="L316" s="188">
        <f t="shared" si="54"/>
        <v>0</v>
      </c>
      <c r="M316" s="188">
        <f t="shared" si="54"/>
        <v>0</v>
      </c>
      <c r="N316" s="188">
        <f t="shared" si="54"/>
        <v>0</v>
      </c>
      <c r="O316" s="188">
        <f t="shared" si="54"/>
        <v>0</v>
      </c>
      <c r="P316" s="188">
        <f t="shared" si="54"/>
        <v>0</v>
      </c>
    </row>
    <row r="317" spans="1:16" ht="16.5">
      <c r="A317" s="83"/>
      <c r="B317" s="66"/>
      <c r="D317" s="120" t="s">
        <v>192</v>
      </c>
      <c r="E317" s="129" t="str">
        <f>IF(CurrToggle=1,"$",Sheet3!$F$4)</f>
        <v>K</v>
      </c>
      <c r="F317" s="91"/>
      <c r="G317" s="188">
        <f t="shared" ref="G317:P317" si="55">IF(AND(G$304&gt;=$F$287,G$304&lt;$F$290),$F$288/$F$289,0)</f>
        <v>0</v>
      </c>
      <c r="H317" s="188">
        <f t="shared" si="55"/>
        <v>0</v>
      </c>
      <c r="I317" s="188">
        <f t="shared" si="55"/>
        <v>0</v>
      </c>
      <c r="J317" s="188">
        <f t="shared" si="55"/>
        <v>0</v>
      </c>
      <c r="K317" s="188">
        <f t="shared" si="55"/>
        <v>0</v>
      </c>
      <c r="L317" s="188">
        <f t="shared" si="55"/>
        <v>0</v>
      </c>
      <c r="M317" s="188">
        <f t="shared" si="55"/>
        <v>0</v>
      </c>
      <c r="N317" s="188">
        <f t="shared" si="55"/>
        <v>0</v>
      </c>
      <c r="O317" s="188">
        <f t="shared" si="55"/>
        <v>0</v>
      </c>
      <c r="P317" s="188">
        <f t="shared" si="55"/>
        <v>0</v>
      </c>
    </row>
    <row r="318" spans="1:16" ht="16.5">
      <c r="A318" s="83"/>
      <c r="B318" s="66"/>
      <c r="D318" s="120" t="s">
        <v>193</v>
      </c>
      <c r="E318" s="129" t="str">
        <f>IF(CurrToggle=1,"$",Sheet3!$F$4)</f>
        <v>K</v>
      </c>
      <c r="F318" s="91"/>
      <c r="G318" s="188">
        <f>SUM(G315:G316)-G317</f>
        <v>0</v>
      </c>
      <c r="H318" s="188">
        <f t="shared" ref="H318:P318" si="56">SUM(H315:H316)-H317</f>
        <v>0</v>
      </c>
      <c r="I318" s="188">
        <f t="shared" si="56"/>
        <v>0</v>
      </c>
      <c r="J318" s="188">
        <f t="shared" si="56"/>
        <v>0</v>
      </c>
      <c r="K318" s="188">
        <f t="shared" si="56"/>
        <v>0</v>
      </c>
      <c r="L318" s="188">
        <f>SUM(L315:L316)-L317</f>
        <v>0</v>
      </c>
      <c r="M318" s="188">
        <f t="shared" si="56"/>
        <v>0</v>
      </c>
      <c r="N318" s="188">
        <f t="shared" si="56"/>
        <v>0</v>
      </c>
      <c r="O318" s="188">
        <f t="shared" si="56"/>
        <v>0</v>
      </c>
      <c r="P318" s="188">
        <f t="shared" si="56"/>
        <v>0</v>
      </c>
    </row>
    <row r="319" spans="1:16" ht="17" thickBot="1">
      <c r="A319" s="83"/>
      <c r="B319" s="66"/>
      <c r="D319" s="120" t="s">
        <v>194</v>
      </c>
      <c r="E319" s="129" t="str">
        <f>IF(CurrToggle=1,"$",Sheet3!$F$4)</f>
        <v>K</v>
      </c>
      <c r="F319" s="91"/>
      <c r="G319" s="188">
        <f t="shared" ref="G319:P319" si="57">SUM(G315:G316)*LendingRate</f>
        <v>0</v>
      </c>
      <c r="H319" s="188">
        <f t="shared" si="57"/>
        <v>0</v>
      </c>
      <c r="I319" s="188">
        <f t="shared" si="57"/>
        <v>0</v>
      </c>
      <c r="J319" s="188">
        <f t="shared" si="57"/>
        <v>0</v>
      </c>
      <c r="K319" s="188">
        <f t="shared" si="57"/>
        <v>0</v>
      </c>
      <c r="L319" s="188">
        <f t="shared" si="57"/>
        <v>0</v>
      </c>
      <c r="M319" s="188">
        <f t="shared" si="57"/>
        <v>0</v>
      </c>
      <c r="N319" s="188">
        <f t="shared" si="57"/>
        <v>0</v>
      </c>
      <c r="O319" s="188">
        <f t="shared" si="57"/>
        <v>0</v>
      </c>
      <c r="P319" s="188">
        <f t="shared" si="57"/>
        <v>0</v>
      </c>
    </row>
    <row r="320" spans="1:16" ht="17" thickBot="1">
      <c r="A320" s="83"/>
      <c r="B320" s="66"/>
      <c r="D320" s="121" t="s">
        <v>195</v>
      </c>
      <c r="E320" s="142" t="str">
        <f>IF(CurrToggle=1,"$",Sheet3!$F$4)</f>
        <v>K</v>
      </c>
      <c r="F320" s="122"/>
      <c r="G320" s="189">
        <f t="shared" ref="G320:P320" si="58">SUM(G317,G319)</f>
        <v>0</v>
      </c>
      <c r="H320" s="189">
        <f t="shared" si="58"/>
        <v>0</v>
      </c>
      <c r="I320" s="189">
        <f t="shared" si="58"/>
        <v>0</v>
      </c>
      <c r="J320" s="189">
        <f t="shared" si="58"/>
        <v>0</v>
      </c>
      <c r="K320" s="189">
        <f t="shared" si="58"/>
        <v>0</v>
      </c>
      <c r="L320" s="189">
        <f t="shared" si="58"/>
        <v>0</v>
      </c>
      <c r="M320" s="189">
        <f t="shared" si="58"/>
        <v>0</v>
      </c>
      <c r="N320" s="189">
        <f t="shared" si="58"/>
        <v>0</v>
      </c>
      <c r="O320" s="189">
        <f t="shared" si="58"/>
        <v>0</v>
      </c>
      <c r="P320" s="189">
        <f t="shared" si="58"/>
        <v>0</v>
      </c>
    </row>
    <row r="321" spans="1:16" ht="16.5">
      <c r="A321" s="83"/>
      <c r="B321" s="66"/>
      <c r="E321" s="136"/>
      <c r="G321" s="146"/>
      <c r="H321" s="146"/>
      <c r="I321" s="146"/>
      <c r="J321" s="146"/>
      <c r="K321" s="146"/>
      <c r="L321" s="146"/>
      <c r="M321" s="146"/>
      <c r="N321" s="146"/>
      <c r="O321" s="146"/>
      <c r="P321" s="146"/>
    </row>
    <row r="322" spans="1:16" ht="16.5">
      <c r="A322" s="83"/>
      <c r="B322" s="66"/>
      <c r="D322" s="69" t="s">
        <v>185</v>
      </c>
      <c r="E322" s="143"/>
      <c r="F322" s="119"/>
      <c r="G322" s="147"/>
      <c r="H322" s="148"/>
      <c r="I322" s="148"/>
      <c r="J322" s="148"/>
      <c r="K322" s="148"/>
      <c r="L322" s="148"/>
      <c r="M322" s="148"/>
      <c r="N322" s="148"/>
      <c r="O322" s="148"/>
      <c r="P322" s="148"/>
    </row>
    <row r="323" spans="1:16" ht="16.5">
      <c r="A323" s="83"/>
      <c r="B323" s="66"/>
      <c r="D323" s="120" t="s">
        <v>190</v>
      </c>
      <c r="E323" s="129" t="str">
        <f>IF(CurrToggle=1,"$",Sheet3!$F$4)</f>
        <v>K</v>
      </c>
      <c r="F323" s="91"/>
      <c r="G323" s="188">
        <v>0</v>
      </c>
      <c r="H323" s="188">
        <f>G326</f>
        <v>0</v>
      </c>
      <c r="I323" s="188">
        <f t="shared" ref="I323:P323" si="59">H326</f>
        <v>0</v>
      </c>
      <c r="J323" s="188">
        <f t="shared" si="59"/>
        <v>0</v>
      </c>
      <c r="K323" s="188">
        <f t="shared" si="59"/>
        <v>0</v>
      </c>
      <c r="L323" s="188">
        <f t="shared" si="59"/>
        <v>0</v>
      </c>
      <c r="M323" s="188">
        <f t="shared" si="59"/>
        <v>0</v>
      </c>
      <c r="N323" s="188">
        <f t="shared" si="59"/>
        <v>0</v>
      </c>
      <c r="O323" s="188">
        <f t="shared" si="59"/>
        <v>0</v>
      </c>
      <c r="P323" s="188">
        <f t="shared" si="59"/>
        <v>0</v>
      </c>
    </row>
    <row r="324" spans="1:16" ht="16.5">
      <c r="A324" s="83"/>
      <c r="B324" s="66"/>
      <c r="D324" s="120" t="s">
        <v>191</v>
      </c>
      <c r="E324" s="129" t="str">
        <f>IF(CurrToggle=1,"$",Sheet3!$F$4)</f>
        <v>K</v>
      </c>
      <c r="F324" s="91"/>
      <c r="G324" s="188">
        <f t="shared" ref="G324:P324" si="60">IF($F$293=G$304,$F$294,0)</f>
        <v>0</v>
      </c>
      <c r="H324" s="188">
        <f t="shared" si="60"/>
        <v>0</v>
      </c>
      <c r="I324" s="188">
        <f t="shared" si="60"/>
        <v>0</v>
      </c>
      <c r="J324" s="188">
        <f t="shared" si="60"/>
        <v>0</v>
      </c>
      <c r="K324" s="188">
        <f t="shared" si="60"/>
        <v>0</v>
      </c>
      <c r="L324" s="188">
        <f t="shared" si="60"/>
        <v>0</v>
      </c>
      <c r="M324" s="188">
        <f t="shared" si="60"/>
        <v>0</v>
      </c>
      <c r="N324" s="188">
        <f t="shared" si="60"/>
        <v>0</v>
      </c>
      <c r="O324" s="188">
        <f t="shared" si="60"/>
        <v>0</v>
      </c>
      <c r="P324" s="188">
        <f t="shared" si="60"/>
        <v>0</v>
      </c>
    </row>
    <row r="325" spans="1:16" ht="16.5">
      <c r="A325" s="83"/>
      <c r="B325" s="66"/>
      <c r="D325" s="120" t="s">
        <v>192</v>
      </c>
      <c r="E325" s="129" t="str">
        <f>IF(CurrToggle=1,"$",Sheet3!$F$4)</f>
        <v>K</v>
      </c>
      <c r="F325" s="91"/>
      <c r="G325" s="188">
        <f t="shared" ref="G325:P325" si="61">IF(AND(G$304&gt;=$F$293,G$304&lt;$F$296),$F$294/$F$295,0)</f>
        <v>0</v>
      </c>
      <c r="H325" s="188">
        <f t="shared" si="61"/>
        <v>0</v>
      </c>
      <c r="I325" s="188">
        <f t="shared" si="61"/>
        <v>0</v>
      </c>
      <c r="J325" s="188">
        <f t="shared" si="61"/>
        <v>0</v>
      </c>
      <c r="K325" s="188">
        <f t="shared" si="61"/>
        <v>0</v>
      </c>
      <c r="L325" s="188">
        <f t="shared" si="61"/>
        <v>0</v>
      </c>
      <c r="M325" s="188">
        <f t="shared" si="61"/>
        <v>0</v>
      </c>
      <c r="N325" s="188">
        <f t="shared" si="61"/>
        <v>0</v>
      </c>
      <c r="O325" s="188">
        <f t="shared" si="61"/>
        <v>0</v>
      </c>
      <c r="P325" s="188">
        <f t="shared" si="61"/>
        <v>0</v>
      </c>
    </row>
    <row r="326" spans="1:16" ht="16.5">
      <c r="A326" s="83"/>
      <c r="B326" s="66"/>
      <c r="D326" s="120" t="s">
        <v>193</v>
      </c>
      <c r="E326" s="129" t="str">
        <f>IF(CurrToggle=1,"$",Sheet3!$F$4)</f>
        <v>K</v>
      </c>
      <c r="F326" s="91"/>
      <c r="G326" s="188">
        <f t="shared" ref="G326:P326" si="62">SUM(G323:G324)-G325</f>
        <v>0</v>
      </c>
      <c r="H326" s="188">
        <f t="shared" si="62"/>
        <v>0</v>
      </c>
      <c r="I326" s="188">
        <f t="shared" si="62"/>
        <v>0</v>
      </c>
      <c r="J326" s="188">
        <f t="shared" si="62"/>
        <v>0</v>
      </c>
      <c r="K326" s="188">
        <f t="shared" si="62"/>
        <v>0</v>
      </c>
      <c r="L326" s="188">
        <f t="shared" si="62"/>
        <v>0</v>
      </c>
      <c r="M326" s="188">
        <f t="shared" si="62"/>
        <v>0</v>
      </c>
      <c r="N326" s="188">
        <f t="shared" si="62"/>
        <v>0</v>
      </c>
      <c r="O326" s="188">
        <f t="shared" si="62"/>
        <v>0</v>
      </c>
      <c r="P326" s="188">
        <f t="shared" si="62"/>
        <v>0</v>
      </c>
    </row>
    <row r="327" spans="1:16" ht="17" thickBot="1">
      <c r="A327" s="83"/>
      <c r="B327" s="66"/>
      <c r="D327" s="120" t="s">
        <v>194</v>
      </c>
      <c r="E327" s="129" t="str">
        <f>IF(CurrToggle=1,"$",Sheet3!$F$4)</f>
        <v>K</v>
      </c>
      <c r="F327" s="91"/>
      <c r="G327" s="188">
        <f t="shared" ref="G327:P327" si="63">SUM(G323:G324)*LendingRate</f>
        <v>0</v>
      </c>
      <c r="H327" s="188">
        <f t="shared" si="63"/>
        <v>0</v>
      </c>
      <c r="I327" s="188">
        <f t="shared" si="63"/>
        <v>0</v>
      </c>
      <c r="J327" s="188">
        <f t="shared" si="63"/>
        <v>0</v>
      </c>
      <c r="K327" s="188">
        <f t="shared" si="63"/>
        <v>0</v>
      </c>
      <c r="L327" s="188">
        <f t="shared" si="63"/>
        <v>0</v>
      </c>
      <c r="M327" s="188">
        <f t="shared" si="63"/>
        <v>0</v>
      </c>
      <c r="N327" s="188">
        <f t="shared" si="63"/>
        <v>0</v>
      </c>
      <c r="O327" s="188">
        <f t="shared" si="63"/>
        <v>0</v>
      </c>
      <c r="P327" s="188">
        <f t="shared" si="63"/>
        <v>0</v>
      </c>
    </row>
    <row r="328" spans="1:16" ht="17" thickBot="1">
      <c r="A328" s="83"/>
      <c r="B328" s="66"/>
      <c r="D328" s="121" t="s">
        <v>195</v>
      </c>
      <c r="E328" s="142" t="str">
        <f>IF(CurrToggle=1,"$",Sheet3!$F$4)</f>
        <v>K</v>
      </c>
      <c r="F328" s="122"/>
      <c r="G328" s="189">
        <f t="shared" ref="G328:P328" si="64">SUM(G325,G327)</f>
        <v>0</v>
      </c>
      <c r="H328" s="189">
        <f t="shared" si="64"/>
        <v>0</v>
      </c>
      <c r="I328" s="189">
        <f t="shared" si="64"/>
        <v>0</v>
      </c>
      <c r="J328" s="189">
        <f t="shared" si="64"/>
        <v>0</v>
      </c>
      <c r="K328" s="189">
        <f t="shared" si="64"/>
        <v>0</v>
      </c>
      <c r="L328" s="189">
        <f t="shared" si="64"/>
        <v>0</v>
      </c>
      <c r="M328" s="189">
        <f t="shared" si="64"/>
        <v>0</v>
      </c>
      <c r="N328" s="189">
        <f t="shared" si="64"/>
        <v>0</v>
      </c>
      <c r="O328" s="189">
        <f t="shared" si="64"/>
        <v>0</v>
      </c>
      <c r="P328" s="189">
        <f t="shared" si="64"/>
        <v>0</v>
      </c>
    </row>
    <row r="329" spans="1:16" ht="16.5">
      <c r="A329" s="83"/>
      <c r="B329" s="66"/>
      <c r="E329" s="136"/>
      <c r="G329" s="146"/>
      <c r="H329" s="146"/>
      <c r="I329" s="146"/>
      <c r="J329" s="146"/>
      <c r="K329" s="146"/>
      <c r="L329" s="146"/>
      <c r="M329" s="146"/>
      <c r="N329" s="146"/>
      <c r="O329" s="146"/>
      <c r="P329" s="146"/>
    </row>
    <row r="330" spans="1:16" ht="17" thickBot="1">
      <c r="A330" s="83"/>
      <c r="B330" s="66"/>
      <c r="D330" s="69" t="s">
        <v>196</v>
      </c>
      <c r="E330" s="136"/>
      <c r="G330" s="146"/>
      <c r="H330" s="146"/>
      <c r="I330" s="146"/>
      <c r="J330" s="146"/>
      <c r="K330" s="146"/>
      <c r="L330" s="146"/>
      <c r="M330" s="146"/>
      <c r="N330" s="146"/>
      <c r="O330" s="146"/>
      <c r="P330" s="146"/>
    </row>
    <row r="331" spans="1:16" ht="17" thickBot="1">
      <c r="A331" s="83"/>
      <c r="B331" s="66"/>
      <c r="D331" s="123" t="s">
        <v>197</v>
      </c>
      <c r="E331" s="142" t="str">
        <f>IF(CurrToggle=1,"$",Sheet3!$F$4)</f>
        <v>K</v>
      </c>
      <c r="F331" s="122"/>
      <c r="G331" s="190">
        <f t="shared" ref="G331:P331" si="65">G324+G316+G308</f>
        <v>0</v>
      </c>
      <c r="H331" s="190">
        <f t="shared" si="65"/>
        <v>0</v>
      </c>
      <c r="I331" s="190">
        <f t="shared" si="65"/>
        <v>0</v>
      </c>
      <c r="J331" s="190">
        <f t="shared" si="65"/>
        <v>0</v>
      </c>
      <c r="K331" s="190">
        <f t="shared" si="65"/>
        <v>0</v>
      </c>
      <c r="L331" s="190">
        <f t="shared" si="65"/>
        <v>0</v>
      </c>
      <c r="M331" s="190">
        <f t="shared" si="65"/>
        <v>0</v>
      </c>
      <c r="N331" s="190">
        <f t="shared" si="65"/>
        <v>0</v>
      </c>
      <c r="O331" s="190">
        <f t="shared" si="65"/>
        <v>0</v>
      </c>
      <c r="P331" s="190">
        <f t="shared" si="65"/>
        <v>0</v>
      </c>
    </row>
    <row r="332" spans="1:16" ht="17" thickBot="1">
      <c r="A332" s="83"/>
      <c r="B332" s="66"/>
      <c r="D332" s="123" t="s">
        <v>198</v>
      </c>
      <c r="E332" s="142" t="str">
        <f>IF(CurrToggle=1,"$",Sheet3!$F$4)</f>
        <v>K</v>
      </c>
      <c r="F332" s="122"/>
      <c r="G332" s="190">
        <f t="shared" ref="G332:P332" si="66">G325+G317+G309</f>
        <v>0</v>
      </c>
      <c r="H332" s="190">
        <f t="shared" si="66"/>
        <v>0</v>
      </c>
      <c r="I332" s="190">
        <f t="shared" si="66"/>
        <v>0</v>
      </c>
      <c r="J332" s="190">
        <f t="shared" si="66"/>
        <v>0</v>
      </c>
      <c r="K332" s="190">
        <f t="shared" si="66"/>
        <v>0</v>
      </c>
      <c r="L332" s="190">
        <f t="shared" si="66"/>
        <v>0</v>
      </c>
      <c r="M332" s="190">
        <f t="shared" si="66"/>
        <v>0</v>
      </c>
      <c r="N332" s="190">
        <f t="shared" si="66"/>
        <v>0</v>
      </c>
      <c r="O332" s="190">
        <f t="shared" si="66"/>
        <v>0</v>
      </c>
      <c r="P332" s="190">
        <f t="shared" si="66"/>
        <v>0</v>
      </c>
    </row>
    <row r="333" spans="1:16" ht="17" thickBot="1">
      <c r="A333" s="83"/>
      <c r="B333" s="66"/>
      <c r="D333" s="123" t="s">
        <v>199</v>
      </c>
      <c r="E333" s="142" t="str">
        <f>IF(CurrToggle=1,"$",Sheet3!$F$4)</f>
        <v>K</v>
      </c>
      <c r="F333" s="122"/>
      <c r="G333" s="190">
        <f t="shared" ref="G333:P333" si="67">G327+G319+G311</f>
        <v>0</v>
      </c>
      <c r="H333" s="190">
        <f t="shared" si="67"/>
        <v>0</v>
      </c>
      <c r="I333" s="190">
        <f t="shared" si="67"/>
        <v>0</v>
      </c>
      <c r="J333" s="190">
        <f t="shared" si="67"/>
        <v>0</v>
      </c>
      <c r="K333" s="190">
        <f t="shared" si="67"/>
        <v>0</v>
      </c>
      <c r="L333" s="190">
        <f t="shared" si="67"/>
        <v>0</v>
      </c>
      <c r="M333" s="190">
        <f t="shared" si="67"/>
        <v>0</v>
      </c>
      <c r="N333" s="190">
        <f t="shared" si="67"/>
        <v>0</v>
      </c>
      <c r="O333" s="190">
        <f t="shared" si="67"/>
        <v>0</v>
      </c>
      <c r="P333" s="190">
        <f t="shared" si="67"/>
        <v>0</v>
      </c>
    </row>
    <row r="334" spans="1:16" ht="17" thickBot="1">
      <c r="A334" s="83"/>
      <c r="B334" s="66"/>
      <c r="D334" s="123" t="s">
        <v>200</v>
      </c>
      <c r="E334" s="142" t="str">
        <f>IF(CurrToggle=1,"$",Sheet3!$F$4)</f>
        <v>K</v>
      </c>
      <c r="F334" s="122"/>
      <c r="G334" s="190">
        <f t="shared" ref="G334:P334" si="68">G326+G318+G310</f>
        <v>0</v>
      </c>
      <c r="H334" s="190">
        <f t="shared" si="68"/>
        <v>0</v>
      </c>
      <c r="I334" s="190">
        <f t="shared" si="68"/>
        <v>0</v>
      </c>
      <c r="J334" s="190">
        <f t="shared" si="68"/>
        <v>0</v>
      </c>
      <c r="K334" s="190">
        <f t="shared" si="68"/>
        <v>0</v>
      </c>
      <c r="L334" s="190">
        <f t="shared" si="68"/>
        <v>0</v>
      </c>
      <c r="M334" s="190">
        <f t="shared" si="68"/>
        <v>0</v>
      </c>
      <c r="N334" s="190">
        <f t="shared" si="68"/>
        <v>0</v>
      </c>
      <c r="O334" s="190">
        <f t="shared" si="68"/>
        <v>0</v>
      </c>
      <c r="P334" s="190">
        <f t="shared" si="68"/>
        <v>0</v>
      </c>
    </row>
    <row r="335" spans="1:16" ht="16.5">
      <c r="A335" s="83"/>
      <c r="B335" s="66"/>
      <c r="E335" s="136"/>
    </row>
    <row r="336" spans="1:16" ht="16.5">
      <c r="A336" s="83"/>
      <c r="B336" s="66"/>
      <c r="E336" s="136"/>
    </row>
    <row r="337" spans="1:16" ht="16.5">
      <c r="A337" s="83"/>
      <c r="B337" s="66"/>
      <c r="D337" s="116" t="s">
        <v>201</v>
      </c>
      <c r="E337" s="144"/>
      <c r="F337" s="118"/>
      <c r="G337" s="118"/>
      <c r="H337" s="118"/>
      <c r="I337" s="118"/>
      <c r="J337" s="118"/>
      <c r="K337" s="118"/>
      <c r="L337" s="118"/>
      <c r="M337" s="118"/>
      <c r="N337" s="118"/>
      <c r="O337" s="118"/>
      <c r="P337" s="118"/>
    </row>
    <row r="338" spans="1:16" ht="16.5">
      <c r="A338" s="83"/>
      <c r="B338" s="66"/>
      <c r="D338" s="78"/>
      <c r="E338" s="130"/>
      <c r="F338" s="92"/>
      <c r="G338" s="92"/>
      <c r="H338" s="92"/>
      <c r="I338" s="92"/>
      <c r="J338" s="92"/>
      <c r="K338" s="92"/>
      <c r="L338" s="92"/>
      <c r="M338" s="92"/>
      <c r="N338" s="92"/>
      <c r="O338" s="92"/>
      <c r="P338" s="92"/>
    </row>
    <row r="339" spans="1:16" ht="16.5">
      <c r="A339" s="83"/>
      <c r="B339" s="66"/>
      <c r="D339" s="78" t="s">
        <v>202</v>
      </c>
      <c r="E339" s="129" t="str">
        <f>IF(CurrToggle=1,"$",Sheet3!$F$4)</f>
        <v>K</v>
      </c>
      <c r="F339" s="92"/>
      <c r="G339" s="191">
        <f t="shared" ref="G339:P339" si="69">(G190*G191)*(DaysReceivable/DaysYear)</f>
        <v>0</v>
      </c>
      <c r="H339" s="191">
        <f t="shared" si="69"/>
        <v>0</v>
      </c>
      <c r="I339" s="191">
        <f t="shared" si="69"/>
        <v>0</v>
      </c>
      <c r="J339" s="191">
        <f t="shared" si="69"/>
        <v>0</v>
      </c>
      <c r="K339" s="191">
        <f t="shared" si="69"/>
        <v>0</v>
      </c>
      <c r="L339" s="191">
        <f t="shared" si="69"/>
        <v>0</v>
      </c>
      <c r="M339" s="191">
        <f t="shared" si="69"/>
        <v>0</v>
      </c>
      <c r="N339" s="191">
        <f t="shared" si="69"/>
        <v>0</v>
      </c>
      <c r="O339" s="191">
        <f t="shared" si="69"/>
        <v>0</v>
      </c>
      <c r="P339" s="191">
        <f t="shared" si="69"/>
        <v>0</v>
      </c>
    </row>
    <row r="340" spans="1:16" ht="16.5">
      <c r="A340" s="83"/>
      <c r="B340" s="66"/>
      <c r="D340" s="78" t="s">
        <v>203</v>
      </c>
      <c r="E340" s="129" t="str">
        <f>IF(CurrToggle=1,"$",Sheet3!$F$4)</f>
        <v>K</v>
      </c>
      <c r="F340" s="92"/>
      <c r="G340" s="191">
        <f t="shared" ref="G340:P340" si="70">SUM(G147:G150)*(InventoryTurnover/DaysYear)</f>
        <v>0</v>
      </c>
      <c r="H340" s="191">
        <f t="shared" si="70"/>
        <v>0</v>
      </c>
      <c r="I340" s="191">
        <f t="shared" si="70"/>
        <v>0</v>
      </c>
      <c r="J340" s="191">
        <f t="shared" si="70"/>
        <v>0</v>
      </c>
      <c r="K340" s="191">
        <f t="shared" si="70"/>
        <v>0</v>
      </c>
      <c r="L340" s="191">
        <f t="shared" si="70"/>
        <v>0</v>
      </c>
      <c r="M340" s="191">
        <f t="shared" si="70"/>
        <v>0</v>
      </c>
      <c r="N340" s="191">
        <f t="shared" si="70"/>
        <v>0</v>
      </c>
      <c r="O340" s="191">
        <f t="shared" si="70"/>
        <v>0</v>
      </c>
      <c r="P340" s="191">
        <f t="shared" si="70"/>
        <v>0</v>
      </c>
    </row>
    <row r="341" spans="1:16" ht="16.5">
      <c r="A341" s="83"/>
      <c r="B341" s="66"/>
      <c r="D341" s="78" t="s">
        <v>204</v>
      </c>
      <c r="E341" s="129" t="str">
        <f>IF(CurrToggle=1,"$",Sheet3!$F$4)</f>
        <v>K</v>
      </c>
      <c r="F341" s="92"/>
      <c r="G341" s="191">
        <f t="shared" ref="G341:P341" si="71">SUM(G153:G161)*(DaysPayable/DaysYear)</f>
        <v>0</v>
      </c>
      <c r="H341" s="191">
        <f t="shared" si="71"/>
        <v>0</v>
      </c>
      <c r="I341" s="191">
        <f t="shared" si="71"/>
        <v>0</v>
      </c>
      <c r="J341" s="191">
        <f t="shared" si="71"/>
        <v>0</v>
      </c>
      <c r="K341" s="191">
        <f t="shared" si="71"/>
        <v>0</v>
      </c>
      <c r="L341" s="191">
        <f t="shared" si="71"/>
        <v>0</v>
      </c>
      <c r="M341" s="191">
        <f t="shared" si="71"/>
        <v>0</v>
      </c>
      <c r="N341" s="191">
        <f t="shared" si="71"/>
        <v>0</v>
      </c>
      <c r="O341" s="191">
        <f t="shared" si="71"/>
        <v>0</v>
      </c>
      <c r="P341" s="191">
        <f t="shared" si="71"/>
        <v>0</v>
      </c>
    </row>
    <row r="342" spans="1:16" ht="17" thickBot="1">
      <c r="A342" s="83"/>
      <c r="B342" s="66"/>
      <c r="D342" s="78" t="s">
        <v>205</v>
      </c>
      <c r="E342" s="129" t="str">
        <f>IF(CurrToggle=1,"$",Sheet3!$F$4)</f>
        <v>K</v>
      </c>
      <c r="F342" s="92"/>
      <c r="G342" s="191">
        <f>SUM(G339:G340)-G341</f>
        <v>0</v>
      </c>
      <c r="H342" s="191">
        <f t="shared" ref="H342:P342" si="72">SUM(H339:H340)-H341</f>
        <v>0</v>
      </c>
      <c r="I342" s="191">
        <f t="shared" si="72"/>
        <v>0</v>
      </c>
      <c r="J342" s="191">
        <f t="shared" si="72"/>
        <v>0</v>
      </c>
      <c r="K342" s="191">
        <f t="shared" si="72"/>
        <v>0</v>
      </c>
      <c r="L342" s="191">
        <f t="shared" si="72"/>
        <v>0</v>
      </c>
      <c r="M342" s="191">
        <f t="shared" si="72"/>
        <v>0</v>
      </c>
      <c r="N342" s="191">
        <f t="shared" si="72"/>
        <v>0</v>
      </c>
      <c r="O342" s="191">
        <f t="shared" si="72"/>
        <v>0</v>
      </c>
      <c r="P342" s="191">
        <f t="shared" si="72"/>
        <v>0</v>
      </c>
    </row>
    <row r="343" spans="1:16" ht="17" thickBot="1">
      <c r="A343" s="83"/>
      <c r="B343" s="66"/>
      <c r="D343" s="123" t="s">
        <v>206</v>
      </c>
      <c r="E343" s="142" t="str">
        <f>IF(CurrToggle=1,"$",Sheet3!$F$4)</f>
        <v>K</v>
      </c>
      <c r="F343" s="122"/>
      <c r="G343" s="192">
        <f>G342-F342</f>
        <v>0</v>
      </c>
      <c r="H343" s="192">
        <f t="shared" ref="H343:P343" si="73">H342-G342</f>
        <v>0</v>
      </c>
      <c r="I343" s="192">
        <f t="shared" si="73"/>
        <v>0</v>
      </c>
      <c r="J343" s="192">
        <f t="shared" si="73"/>
        <v>0</v>
      </c>
      <c r="K343" s="192">
        <f t="shared" si="73"/>
        <v>0</v>
      </c>
      <c r="L343" s="192">
        <f t="shared" si="73"/>
        <v>0</v>
      </c>
      <c r="M343" s="192">
        <f t="shared" si="73"/>
        <v>0</v>
      </c>
      <c r="N343" s="192">
        <f t="shared" si="73"/>
        <v>0</v>
      </c>
      <c r="O343" s="192">
        <f t="shared" si="73"/>
        <v>0</v>
      </c>
      <c r="P343" s="192">
        <f t="shared" si="73"/>
        <v>0</v>
      </c>
    </row>
    <row r="344" spans="1:16" ht="16.5">
      <c r="A344" s="83"/>
      <c r="B344" s="66"/>
      <c r="E344" s="136"/>
    </row>
    <row r="345" spans="1:16" ht="16.5">
      <c r="A345" s="83"/>
      <c r="B345" s="66"/>
      <c r="E345" s="136"/>
    </row>
    <row r="346" spans="1:16" ht="16.5">
      <c r="A346" s="83"/>
      <c r="B346" s="66"/>
      <c r="D346" s="116" t="s">
        <v>207</v>
      </c>
      <c r="E346" s="144"/>
      <c r="F346" s="124"/>
      <c r="G346" s="124"/>
      <c r="H346" s="124"/>
      <c r="I346" s="124"/>
      <c r="J346" s="124"/>
      <c r="K346" s="124"/>
      <c r="L346" s="124"/>
      <c r="M346" s="124"/>
      <c r="N346" s="124"/>
      <c r="O346" s="124"/>
      <c r="P346" s="124"/>
    </row>
    <row r="347" spans="1:16" ht="16.5">
      <c r="A347" s="83"/>
      <c r="B347" s="66"/>
      <c r="D347" s="78" t="s">
        <v>189</v>
      </c>
      <c r="E347" s="145"/>
      <c r="F347" s="87"/>
      <c r="G347" s="78">
        <v>1</v>
      </c>
      <c r="H347" s="78">
        <v>2</v>
      </c>
      <c r="I347" s="78">
        <v>3</v>
      </c>
      <c r="J347" s="78">
        <v>4</v>
      </c>
      <c r="K347" s="78">
        <v>5</v>
      </c>
      <c r="L347" s="78">
        <v>6</v>
      </c>
      <c r="M347" s="78">
        <v>7</v>
      </c>
      <c r="N347" s="78">
        <v>8</v>
      </c>
      <c r="O347" s="78">
        <v>9</v>
      </c>
      <c r="P347" s="78">
        <v>10</v>
      </c>
    </row>
    <row r="348" spans="1:16" ht="16.5">
      <c r="A348" s="83"/>
      <c r="B348" s="66"/>
      <c r="D348" s="78"/>
      <c r="E348" s="145"/>
      <c r="F348" s="87"/>
      <c r="G348" s="78"/>
      <c r="H348" s="78"/>
      <c r="I348" s="78"/>
      <c r="J348" s="78"/>
      <c r="K348" s="78"/>
      <c r="L348" s="78"/>
      <c r="M348" s="78"/>
      <c r="N348" s="78"/>
      <c r="O348" s="78"/>
      <c r="P348" s="78"/>
    </row>
    <row r="349" spans="1:16" ht="16.5">
      <c r="A349" s="83"/>
      <c r="B349" s="66"/>
      <c r="D349" s="69" t="s">
        <v>208</v>
      </c>
      <c r="E349" s="143"/>
      <c r="F349" s="119"/>
      <c r="G349" s="87"/>
      <c r="H349" s="87"/>
      <c r="I349" s="87"/>
      <c r="J349" s="87"/>
      <c r="K349" s="87"/>
      <c r="L349" s="87"/>
      <c r="M349" s="87"/>
      <c r="N349" s="87"/>
      <c r="O349" s="87"/>
      <c r="P349" s="87"/>
    </row>
    <row r="350" spans="1:16" ht="16.5">
      <c r="A350" s="83"/>
      <c r="B350" s="66"/>
      <c r="D350" s="125" t="s">
        <v>190</v>
      </c>
      <c r="E350" s="143"/>
      <c r="F350" s="78"/>
      <c r="G350" s="100"/>
      <c r="H350" s="100"/>
      <c r="I350" s="100"/>
      <c r="J350" s="100"/>
      <c r="K350" s="100"/>
      <c r="L350" s="100"/>
      <c r="M350" s="100"/>
      <c r="N350" s="100"/>
      <c r="O350" s="100"/>
      <c r="P350" s="100"/>
    </row>
    <row r="351" spans="1:16" ht="16.5">
      <c r="A351" s="83"/>
      <c r="B351" s="66"/>
      <c r="D351" s="120" t="s">
        <v>73</v>
      </c>
      <c r="E351" s="129" t="str">
        <f>IF(CurrToggle=1,"$",Sheet3!$F$4)</f>
        <v>K</v>
      </c>
      <c r="F351" s="78"/>
      <c r="G351" s="191">
        <v>0</v>
      </c>
      <c r="H351" s="191">
        <f>G367</f>
        <v>0</v>
      </c>
      <c r="I351" s="191">
        <f t="shared" ref="I351:P351" si="74">H367</f>
        <v>0</v>
      </c>
      <c r="J351" s="191">
        <f t="shared" si="74"/>
        <v>0</v>
      </c>
      <c r="K351" s="191">
        <f t="shared" si="74"/>
        <v>0</v>
      </c>
      <c r="L351" s="191">
        <f t="shared" si="74"/>
        <v>0</v>
      </c>
      <c r="M351" s="191">
        <f t="shared" si="74"/>
        <v>0</v>
      </c>
      <c r="N351" s="191">
        <f t="shared" si="74"/>
        <v>0</v>
      </c>
      <c r="O351" s="191">
        <f t="shared" si="74"/>
        <v>0</v>
      </c>
      <c r="P351" s="191">
        <f t="shared" si="74"/>
        <v>0</v>
      </c>
    </row>
    <row r="352" spans="1:16" ht="16.5">
      <c r="A352" s="83"/>
      <c r="B352" s="66"/>
      <c r="D352" s="120" t="s">
        <v>47</v>
      </c>
      <c r="E352" s="129" t="str">
        <f>IF(CurrToggle=1,"$",Sheet3!$F$4)</f>
        <v>K</v>
      </c>
      <c r="F352" s="78"/>
      <c r="G352" s="191">
        <v>0</v>
      </c>
      <c r="H352" s="191">
        <f>G368</f>
        <v>0</v>
      </c>
      <c r="I352" s="191">
        <f t="shared" ref="H352:P356" si="75">H368</f>
        <v>0</v>
      </c>
      <c r="J352" s="191">
        <f t="shared" si="75"/>
        <v>0</v>
      </c>
      <c r="K352" s="191">
        <f t="shared" si="75"/>
        <v>0</v>
      </c>
      <c r="L352" s="191">
        <f t="shared" si="75"/>
        <v>0</v>
      </c>
      <c r="M352" s="191">
        <f t="shared" si="75"/>
        <v>0</v>
      </c>
      <c r="N352" s="191">
        <f t="shared" si="75"/>
        <v>0</v>
      </c>
      <c r="O352" s="191">
        <f t="shared" si="75"/>
        <v>0</v>
      </c>
      <c r="P352" s="191">
        <f t="shared" si="75"/>
        <v>0</v>
      </c>
    </row>
    <row r="353" spans="1:16" ht="16.5">
      <c r="A353" s="83"/>
      <c r="B353" s="66"/>
      <c r="D353" s="120" t="s">
        <v>75</v>
      </c>
      <c r="E353" s="129" t="str">
        <f>IF(CurrToggle=1,"$",Sheet3!$F$4)</f>
        <v>K</v>
      </c>
      <c r="F353" s="78"/>
      <c r="G353" s="191">
        <v>0</v>
      </c>
      <c r="H353" s="191">
        <f t="shared" si="75"/>
        <v>0</v>
      </c>
      <c r="I353" s="191">
        <f t="shared" si="75"/>
        <v>0</v>
      </c>
      <c r="J353" s="191">
        <f t="shared" si="75"/>
        <v>0</v>
      </c>
      <c r="K353" s="191">
        <f t="shared" si="75"/>
        <v>0</v>
      </c>
      <c r="L353" s="191">
        <f t="shared" si="75"/>
        <v>0</v>
      </c>
      <c r="M353" s="191">
        <f t="shared" si="75"/>
        <v>0</v>
      </c>
      <c r="N353" s="191">
        <f t="shared" si="75"/>
        <v>0</v>
      </c>
      <c r="O353" s="191">
        <f t="shared" si="75"/>
        <v>0</v>
      </c>
      <c r="P353" s="191">
        <f t="shared" si="75"/>
        <v>0</v>
      </c>
    </row>
    <row r="354" spans="1:16" ht="16.5">
      <c r="A354" s="83"/>
      <c r="B354" s="66"/>
      <c r="D354" s="120" t="s">
        <v>76</v>
      </c>
      <c r="E354" s="129" t="str">
        <f>IF(CurrToggle=1,"$",Sheet3!$F$4)</f>
        <v>K</v>
      </c>
      <c r="F354" s="78"/>
      <c r="G354" s="191">
        <v>0</v>
      </c>
      <c r="H354" s="191">
        <f t="shared" si="75"/>
        <v>0</v>
      </c>
      <c r="I354" s="191">
        <f t="shared" si="75"/>
        <v>0</v>
      </c>
      <c r="J354" s="191">
        <f t="shared" si="75"/>
        <v>0</v>
      </c>
      <c r="K354" s="191">
        <f t="shared" si="75"/>
        <v>0</v>
      </c>
      <c r="L354" s="191">
        <f t="shared" si="75"/>
        <v>0</v>
      </c>
      <c r="M354" s="191">
        <f t="shared" si="75"/>
        <v>0</v>
      </c>
      <c r="N354" s="191">
        <f t="shared" si="75"/>
        <v>0</v>
      </c>
      <c r="O354" s="191">
        <f t="shared" si="75"/>
        <v>0</v>
      </c>
      <c r="P354" s="191">
        <f t="shared" si="75"/>
        <v>0</v>
      </c>
    </row>
    <row r="355" spans="1:16" ht="16.5">
      <c r="A355" s="83"/>
      <c r="B355" s="66"/>
      <c r="D355" s="120" t="s">
        <v>50</v>
      </c>
      <c r="E355" s="129" t="str">
        <f>IF(CurrToggle=1,"$",Sheet3!$F$4)</f>
        <v>K</v>
      </c>
      <c r="F355" s="78"/>
      <c r="G355" s="191">
        <v>0</v>
      </c>
      <c r="H355" s="191">
        <f t="shared" si="75"/>
        <v>0</v>
      </c>
      <c r="I355" s="191">
        <f t="shared" si="75"/>
        <v>0</v>
      </c>
      <c r="J355" s="191">
        <f t="shared" si="75"/>
        <v>0</v>
      </c>
      <c r="K355" s="191">
        <f t="shared" si="75"/>
        <v>0</v>
      </c>
      <c r="L355" s="191">
        <f t="shared" si="75"/>
        <v>0</v>
      </c>
      <c r="M355" s="191">
        <f t="shared" si="75"/>
        <v>0</v>
      </c>
      <c r="N355" s="191">
        <f t="shared" si="75"/>
        <v>0</v>
      </c>
      <c r="O355" s="191">
        <f t="shared" si="75"/>
        <v>0</v>
      </c>
      <c r="P355" s="191">
        <f t="shared" si="75"/>
        <v>0</v>
      </c>
    </row>
    <row r="356" spans="1:16" ht="17" thickBot="1">
      <c r="A356" s="83"/>
      <c r="B356" s="66"/>
      <c r="D356" s="120" t="s">
        <v>51</v>
      </c>
      <c r="E356" s="129" t="str">
        <f>IF(CurrToggle=1,"$",Sheet3!$F$4)</f>
        <v>K</v>
      </c>
      <c r="F356" s="78"/>
      <c r="G356" s="191">
        <v>0</v>
      </c>
      <c r="H356" s="191">
        <f t="shared" si="75"/>
        <v>0</v>
      </c>
      <c r="I356" s="191">
        <f t="shared" si="75"/>
        <v>0</v>
      </c>
      <c r="J356" s="191">
        <f t="shared" si="75"/>
        <v>0</v>
      </c>
      <c r="K356" s="191">
        <f t="shared" si="75"/>
        <v>0</v>
      </c>
      <c r="L356" s="191">
        <f t="shared" si="75"/>
        <v>0</v>
      </c>
      <c r="M356" s="191">
        <f t="shared" si="75"/>
        <v>0</v>
      </c>
      <c r="N356" s="191">
        <f t="shared" si="75"/>
        <v>0</v>
      </c>
      <c r="O356" s="191">
        <f t="shared" si="75"/>
        <v>0</v>
      </c>
      <c r="P356" s="191">
        <f t="shared" si="75"/>
        <v>0</v>
      </c>
    </row>
    <row r="357" spans="1:16" ht="17" thickBot="1">
      <c r="A357" s="83"/>
      <c r="B357" s="66"/>
      <c r="D357" s="121" t="s">
        <v>83</v>
      </c>
      <c r="E357" s="142" t="str">
        <f>IF(CurrToggle=1,"$",Sheet3!$F$4)</f>
        <v>K</v>
      </c>
      <c r="F357" s="126"/>
      <c r="G357" s="193">
        <f>SUM(G351:G356)</f>
        <v>0</v>
      </c>
      <c r="H357" s="193">
        <f t="shared" ref="H357:P357" si="76">SUM(H351:H356)</f>
        <v>0</v>
      </c>
      <c r="I357" s="193">
        <f t="shared" si="76"/>
        <v>0</v>
      </c>
      <c r="J357" s="193">
        <f t="shared" si="76"/>
        <v>0</v>
      </c>
      <c r="K357" s="193">
        <f t="shared" si="76"/>
        <v>0</v>
      </c>
      <c r="L357" s="193">
        <f t="shared" si="76"/>
        <v>0</v>
      </c>
      <c r="M357" s="193">
        <f t="shared" si="76"/>
        <v>0</v>
      </c>
      <c r="N357" s="193">
        <f t="shared" si="76"/>
        <v>0</v>
      </c>
      <c r="O357" s="193">
        <f t="shared" si="76"/>
        <v>0</v>
      </c>
      <c r="P357" s="193">
        <f t="shared" si="76"/>
        <v>0</v>
      </c>
    </row>
    <row r="358" spans="1:16" ht="16.5">
      <c r="A358" s="83"/>
      <c r="B358" s="66"/>
      <c r="D358" s="125" t="s">
        <v>209</v>
      </c>
      <c r="E358" s="129"/>
      <c r="F358" s="78"/>
      <c r="G358" s="191"/>
      <c r="H358" s="191"/>
      <c r="I358" s="191"/>
      <c r="J358" s="191"/>
      <c r="K358" s="191"/>
      <c r="L358" s="191"/>
      <c r="M358" s="191"/>
      <c r="N358" s="191"/>
      <c r="O358" s="191"/>
      <c r="P358" s="191"/>
    </row>
    <row r="359" spans="1:16" ht="16.5">
      <c r="A359" s="83"/>
      <c r="B359" s="66"/>
      <c r="D359" s="120" t="s">
        <v>73</v>
      </c>
      <c r="E359" s="129" t="str">
        <f>IF(CurrToggle=1,"$",Sheet3!$F$4)</f>
        <v>K</v>
      </c>
      <c r="F359" s="78"/>
      <c r="G359" s="191">
        <f t="shared" ref="G359:G364" si="77">F61</f>
        <v>0</v>
      </c>
      <c r="H359" s="191">
        <v>0</v>
      </c>
      <c r="I359" s="191">
        <v>0</v>
      </c>
      <c r="J359" s="191">
        <v>0</v>
      </c>
      <c r="K359" s="191">
        <v>0</v>
      </c>
      <c r="L359" s="191">
        <v>0</v>
      </c>
      <c r="M359" s="191">
        <v>0</v>
      </c>
      <c r="N359" s="191">
        <v>0</v>
      </c>
      <c r="O359" s="191">
        <v>0</v>
      </c>
      <c r="P359" s="191">
        <v>0</v>
      </c>
    </row>
    <row r="360" spans="1:16" ht="16.5">
      <c r="A360" s="83"/>
      <c r="B360" s="66"/>
      <c r="D360" s="120" t="s">
        <v>47</v>
      </c>
      <c r="E360" s="129" t="str">
        <f>IF(CurrToggle=1,"$",Sheet3!$F$4)</f>
        <v>K</v>
      </c>
      <c r="F360" s="78"/>
      <c r="G360" s="191">
        <f t="shared" si="77"/>
        <v>0</v>
      </c>
      <c r="H360" s="191">
        <f t="shared" ref="H360:P360" si="78">IF(MOD(H$347,1/Dep_Building)&lt;1,($F62*(1+Inflation)^H$347),0)</f>
        <v>0</v>
      </c>
      <c r="I360" s="191">
        <f t="shared" si="78"/>
        <v>0</v>
      </c>
      <c r="J360" s="191">
        <f t="shared" si="78"/>
        <v>0</v>
      </c>
      <c r="K360" s="191">
        <f t="shared" si="78"/>
        <v>0</v>
      </c>
      <c r="L360" s="191">
        <f t="shared" si="78"/>
        <v>0</v>
      </c>
      <c r="M360" s="191">
        <f t="shared" si="78"/>
        <v>0</v>
      </c>
      <c r="N360" s="191">
        <f t="shared" si="78"/>
        <v>0</v>
      </c>
      <c r="O360" s="191">
        <f t="shared" si="78"/>
        <v>0</v>
      </c>
      <c r="P360" s="191">
        <f t="shared" si="78"/>
        <v>0</v>
      </c>
    </row>
    <row r="361" spans="1:16" ht="16.5">
      <c r="A361" s="83"/>
      <c r="B361" s="66"/>
      <c r="D361" s="120" t="s">
        <v>75</v>
      </c>
      <c r="E361" s="129" t="str">
        <f>IF(CurrToggle=1,"$",Sheet3!$F$4)</f>
        <v>K</v>
      </c>
      <c r="F361" s="78"/>
      <c r="G361" s="191">
        <f t="shared" si="77"/>
        <v>0</v>
      </c>
      <c r="H361" s="191">
        <f t="shared" ref="H361:P361" si="79">IF(MOD(H$347,1/Dep_Furniture)&lt;1,($F63*(1+Inflation)^H$347),0)</f>
        <v>0</v>
      </c>
      <c r="I361" s="191">
        <f t="shared" si="79"/>
        <v>0</v>
      </c>
      <c r="J361" s="191">
        <f t="shared" si="79"/>
        <v>0</v>
      </c>
      <c r="K361" s="191">
        <f t="shared" si="79"/>
        <v>0</v>
      </c>
      <c r="L361" s="191">
        <f t="shared" si="79"/>
        <v>0</v>
      </c>
      <c r="M361" s="191">
        <f t="shared" si="79"/>
        <v>0</v>
      </c>
      <c r="N361" s="191">
        <f t="shared" si="79"/>
        <v>0</v>
      </c>
      <c r="O361" s="191">
        <f t="shared" si="79"/>
        <v>0</v>
      </c>
      <c r="P361" s="191">
        <f t="shared" si="79"/>
        <v>0</v>
      </c>
    </row>
    <row r="362" spans="1:16" ht="16.5">
      <c r="A362" s="83"/>
      <c r="B362" s="66"/>
      <c r="D362" s="120" t="s">
        <v>76</v>
      </c>
      <c r="E362" s="129" t="str">
        <f>IF(CurrToggle=1,"$",Sheet3!$F$4)</f>
        <v>K</v>
      </c>
      <c r="F362" s="78"/>
      <c r="G362" s="191">
        <f t="shared" si="77"/>
        <v>0</v>
      </c>
      <c r="H362" s="191">
        <f t="shared" ref="H362:P362" si="80">IF(MOD(H$347,1/Dep_Equipment)&lt;1,($F64*(1+Inflation)^H$347),0)</f>
        <v>0</v>
      </c>
      <c r="I362" s="191">
        <f t="shared" si="80"/>
        <v>0</v>
      </c>
      <c r="J362" s="191">
        <f t="shared" si="80"/>
        <v>0</v>
      </c>
      <c r="K362" s="191">
        <f t="shared" si="80"/>
        <v>0</v>
      </c>
      <c r="L362" s="191">
        <f t="shared" si="80"/>
        <v>0</v>
      </c>
      <c r="M362" s="191">
        <f t="shared" si="80"/>
        <v>0</v>
      </c>
      <c r="N362" s="191">
        <f t="shared" si="80"/>
        <v>0</v>
      </c>
      <c r="O362" s="191">
        <f t="shared" si="80"/>
        <v>0</v>
      </c>
      <c r="P362" s="191">
        <f t="shared" si="80"/>
        <v>0</v>
      </c>
    </row>
    <row r="363" spans="1:16" ht="16.5">
      <c r="A363" s="83"/>
      <c r="B363" s="66"/>
      <c r="D363" s="120" t="s">
        <v>50</v>
      </c>
      <c r="E363" s="129" t="str">
        <f>IF(CurrToggle=1,"$",Sheet3!$F$4)</f>
        <v>K</v>
      </c>
      <c r="F363" s="78"/>
      <c r="G363" s="191">
        <f t="shared" si="77"/>
        <v>0</v>
      </c>
      <c r="H363" s="191">
        <f t="shared" ref="H363:P363" si="81">IF(MOD(H$347,1/Dep_Vehicle)&lt;1,($F65*(1+Inflation)^H$347),0)</f>
        <v>0</v>
      </c>
      <c r="I363" s="191">
        <f t="shared" si="81"/>
        <v>0</v>
      </c>
      <c r="J363" s="191">
        <f t="shared" si="81"/>
        <v>0</v>
      </c>
      <c r="K363" s="191">
        <f t="shared" si="81"/>
        <v>0</v>
      </c>
      <c r="L363" s="191">
        <f t="shared" si="81"/>
        <v>0</v>
      </c>
      <c r="M363" s="191">
        <f t="shared" si="81"/>
        <v>0</v>
      </c>
      <c r="N363" s="191">
        <f t="shared" si="81"/>
        <v>0</v>
      </c>
      <c r="O363" s="191">
        <f t="shared" si="81"/>
        <v>0</v>
      </c>
      <c r="P363" s="191">
        <f t="shared" si="81"/>
        <v>0</v>
      </c>
    </row>
    <row r="364" spans="1:16" ht="17" thickBot="1">
      <c r="A364" s="83"/>
      <c r="B364" s="66"/>
      <c r="D364" s="120" t="s">
        <v>51</v>
      </c>
      <c r="E364" s="129" t="str">
        <f>IF(CurrToggle=1,"$",Sheet3!$F$4)</f>
        <v>K</v>
      </c>
      <c r="F364" s="78"/>
      <c r="G364" s="191">
        <f t="shared" si="77"/>
        <v>0</v>
      </c>
      <c r="H364" s="191">
        <f t="shared" ref="H364:P364" si="82">IF(MOD(H$347,1/Dep_Installation)&lt;1,($F66*(1+Inflation)^H$347),0)</f>
        <v>0</v>
      </c>
      <c r="I364" s="191">
        <f t="shared" si="82"/>
        <v>0</v>
      </c>
      <c r="J364" s="191">
        <f t="shared" si="82"/>
        <v>0</v>
      </c>
      <c r="K364" s="191">
        <f t="shared" si="82"/>
        <v>0</v>
      </c>
      <c r="L364" s="191">
        <f t="shared" si="82"/>
        <v>0</v>
      </c>
      <c r="M364" s="191">
        <f t="shared" si="82"/>
        <v>0</v>
      </c>
      <c r="N364" s="191">
        <f t="shared" si="82"/>
        <v>0</v>
      </c>
      <c r="O364" s="191">
        <f t="shared" si="82"/>
        <v>0</v>
      </c>
      <c r="P364" s="191">
        <f t="shared" si="82"/>
        <v>0</v>
      </c>
    </row>
    <row r="365" spans="1:16" ht="17" thickBot="1">
      <c r="A365" s="83"/>
      <c r="B365" s="66"/>
      <c r="D365" s="121" t="s">
        <v>83</v>
      </c>
      <c r="E365" s="142" t="str">
        <f>IF(CurrToggle=1,"$",Sheet3!$F$4)</f>
        <v>K</v>
      </c>
      <c r="F365" s="126"/>
      <c r="G365" s="193">
        <f>SUM(G359:G364)</f>
        <v>0</v>
      </c>
      <c r="H365" s="193">
        <f t="shared" ref="H365" si="83">SUM(H359:H364)</f>
        <v>0</v>
      </c>
      <c r="I365" s="193">
        <f t="shared" ref="I365" si="84">SUM(I359:I364)</f>
        <v>0</v>
      </c>
      <c r="J365" s="193">
        <f t="shared" ref="J365" si="85">SUM(J359:J364)</f>
        <v>0</v>
      </c>
      <c r="K365" s="193">
        <f t="shared" ref="K365" si="86">SUM(K359:K364)</f>
        <v>0</v>
      </c>
      <c r="L365" s="193">
        <f t="shared" ref="L365" si="87">SUM(L359:L364)</f>
        <v>0</v>
      </c>
      <c r="M365" s="193">
        <f t="shared" ref="M365" si="88">SUM(M359:M364)</f>
        <v>0</v>
      </c>
      <c r="N365" s="193">
        <f t="shared" ref="N365" si="89">SUM(N359:N364)</f>
        <v>0</v>
      </c>
      <c r="O365" s="193">
        <f t="shared" ref="O365" si="90">SUM(O359:O364)</f>
        <v>0</v>
      </c>
      <c r="P365" s="193">
        <f t="shared" ref="P365" si="91">SUM(P359:P364)</f>
        <v>0</v>
      </c>
    </row>
    <row r="366" spans="1:16" ht="16.5">
      <c r="A366" s="83"/>
      <c r="B366" s="66"/>
      <c r="D366" s="125" t="s">
        <v>193</v>
      </c>
      <c r="E366" s="129"/>
      <c r="F366" s="78"/>
      <c r="G366" s="191"/>
      <c r="H366" s="191"/>
      <c r="I366" s="191"/>
      <c r="J366" s="191"/>
      <c r="K366" s="191"/>
      <c r="L366" s="191"/>
      <c r="M366" s="191"/>
      <c r="N366" s="191"/>
      <c r="O366" s="191"/>
      <c r="P366" s="191"/>
    </row>
    <row r="367" spans="1:16" ht="16.5">
      <c r="A367" s="83"/>
      <c r="B367" s="66"/>
      <c r="D367" s="120" t="s">
        <v>73</v>
      </c>
      <c r="E367" s="129" t="str">
        <f>IF(CurrToggle=1,"$",Sheet3!$F$4)</f>
        <v>K</v>
      </c>
      <c r="F367" s="78"/>
      <c r="G367" s="191">
        <f>SUM(G351,G359)</f>
        <v>0</v>
      </c>
      <c r="H367" s="191">
        <f t="shared" ref="H367:P367" si="92">SUM(H351,H359)</f>
        <v>0</v>
      </c>
      <c r="I367" s="191">
        <f t="shared" si="92"/>
        <v>0</v>
      </c>
      <c r="J367" s="191">
        <f t="shared" si="92"/>
        <v>0</v>
      </c>
      <c r="K367" s="191">
        <f t="shared" si="92"/>
        <v>0</v>
      </c>
      <c r="L367" s="191">
        <f t="shared" si="92"/>
        <v>0</v>
      </c>
      <c r="M367" s="191">
        <f t="shared" si="92"/>
        <v>0</v>
      </c>
      <c r="N367" s="191">
        <f t="shared" si="92"/>
        <v>0</v>
      </c>
      <c r="O367" s="191">
        <f t="shared" si="92"/>
        <v>0</v>
      </c>
      <c r="P367" s="191">
        <f t="shared" si="92"/>
        <v>0</v>
      </c>
    </row>
    <row r="368" spans="1:16" ht="16.5">
      <c r="A368" s="83"/>
      <c r="B368" s="66"/>
      <c r="D368" s="120" t="s">
        <v>47</v>
      </c>
      <c r="E368" s="129" t="str">
        <f>IF(CurrToggle=1,"$",Sheet3!$F$4)</f>
        <v>K</v>
      </c>
      <c r="F368" s="78"/>
      <c r="G368" s="191">
        <f>SUM(G352,G360)</f>
        <v>0</v>
      </c>
      <c r="H368" s="191">
        <f t="shared" ref="G368:P372" si="93">SUM(H352,H360)</f>
        <v>0</v>
      </c>
      <c r="I368" s="191">
        <f t="shared" si="93"/>
        <v>0</v>
      </c>
      <c r="J368" s="191">
        <f t="shared" si="93"/>
        <v>0</v>
      </c>
      <c r="K368" s="191">
        <f t="shared" si="93"/>
        <v>0</v>
      </c>
      <c r="L368" s="191">
        <f t="shared" si="93"/>
        <v>0</v>
      </c>
      <c r="M368" s="191">
        <f t="shared" si="93"/>
        <v>0</v>
      </c>
      <c r="N368" s="191">
        <f t="shared" si="93"/>
        <v>0</v>
      </c>
      <c r="O368" s="191">
        <f t="shared" si="93"/>
        <v>0</v>
      </c>
      <c r="P368" s="191">
        <f t="shared" si="93"/>
        <v>0</v>
      </c>
    </row>
    <row r="369" spans="1:16" ht="16.5">
      <c r="A369" s="83"/>
      <c r="B369" s="66"/>
      <c r="D369" s="120" t="s">
        <v>75</v>
      </c>
      <c r="E369" s="129" t="str">
        <f>IF(CurrToggle=1,"$",Sheet3!$F$4)</f>
        <v>K</v>
      </c>
      <c r="F369" s="78"/>
      <c r="G369" s="191">
        <f t="shared" si="93"/>
        <v>0</v>
      </c>
      <c r="H369" s="191">
        <f t="shared" si="93"/>
        <v>0</v>
      </c>
      <c r="I369" s="191">
        <f t="shared" si="93"/>
        <v>0</v>
      </c>
      <c r="J369" s="191">
        <f t="shared" si="93"/>
        <v>0</v>
      </c>
      <c r="K369" s="191">
        <f t="shared" si="93"/>
        <v>0</v>
      </c>
      <c r="L369" s="191">
        <f t="shared" si="93"/>
        <v>0</v>
      </c>
      <c r="M369" s="191">
        <f t="shared" si="93"/>
        <v>0</v>
      </c>
      <c r="N369" s="191">
        <f t="shared" si="93"/>
        <v>0</v>
      </c>
      <c r="O369" s="191">
        <f t="shared" si="93"/>
        <v>0</v>
      </c>
      <c r="P369" s="191">
        <f t="shared" si="93"/>
        <v>0</v>
      </c>
    </row>
    <row r="370" spans="1:16" ht="16.5">
      <c r="A370" s="83"/>
      <c r="B370" s="66"/>
      <c r="D370" s="120" t="s">
        <v>76</v>
      </c>
      <c r="E370" s="129" t="str">
        <f>IF(CurrToggle=1,"$",Sheet3!$F$4)</f>
        <v>K</v>
      </c>
      <c r="F370" s="78"/>
      <c r="G370" s="191">
        <f t="shared" si="93"/>
        <v>0</v>
      </c>
      <c r="H370" s="191">
        <f t="shared" si="93"/>
        <v>0</v>
      </c>
      <c r="I370" s="191">
        <f t="shared" si="93"/>
        <v>0</v>
      </c>
      <c r="J370" s="191">
        <f t="shared" si="93"/>
        <v>0</v>
      </c>
      <c r="K370" s="191">
        <f t="shared" si="93"/>
        <v>0</v>
      </c>
      <c r="L370" s="191">
        <f t="shared" si="93"/>
        <v>0</v>
      </c>
      <c r="M370" s="191">
        <f t="shared" si="93"/>
        <v>0</v>
      </c>
      <c r="N370" s="191">
        <f t="shared" si="93"/>
        <v>0</v>
      </c>
      <c r="O370" s="191">
        <f t="shared" si="93"/>
        <v>0</v>
      </c>
      <c r="P370" s="191">
        <f t="shared" si="93"/>
        <v>0</v>
      </c>
    </row>
    <row r="371" spans="1:16" ht="16.5">
      <c r="A371" s="83"/>
      <c r="B371" s="66"/>
      <c r="D371" s="120" t="s">
        <v>50</v>
      </c>
      <c r="E371" s="129" t="str">
        <f>IF(CurrToggle=1,"$",Sheet3!$F$4)</f>
        <v>K</v>
      </c>
      <c r="F371" s="78"/>
      <c r="G371" s="191">
        <f t="shared" si="93"/>
        <v>0</v>
      </c>
      <c r="H371" s="191">
        <f t="shared" si="93"/>
        <v>0</v>
      </c>
      <c r="I371" s="191">
        <f t="shared" si="93"/>
        <v>0</v>
      </c>
      <c r="J371" s="191">
        <f t="shared" si="93"/>
        <v>0</v>
      </c>
      <c r="K371" s="191">
        <f t="shared" si="93"/>
        <v>0</v>
      </c>
      <c r="L371" s="191">
        <f t="shared" si="93"/>
        <v>0</v>
      </c>
      <c r="M371" s="191">
        <f t="shared" si="93"/>
        <v>0</v>
      </c>
      <c r="N371" s="191">
        <f t="shared" si="93"/>
        <v>0</v>
      </c>
      <c r="O371" s="191">
        <f t="shared" si="93"/>
        <v>0</v>
      </c>
      <c r="P371" s="191">
        <f t="shared" si="93"/>
        <v>0</v>
      </c>
    </row>
    <row r="372" spans="1:16" ht="17" thickBot="1">
      <c r="A372" s="83"/>
      <c r="B372" s="66"/>
      <c r="D372" s="120" t="s">
        <v>51</v>
      </c>
      <c r="E372" s="129" t="str">
        <f>IF(CurrToggle=1,"$",Sheet3!$F$4)</f>
        <v>K</v>
      </c>
      <c r="F372" s="78"/>
      <c r="G372" s="191">
        <f t="shared" si="93"/>
        <v>0</v>
      </c>
      <c r="H372" s="191">
        <f t="shared" si="93"/>
        <v>0</v>
      </c>
      <c r="I372" s="191">
        <f t="shared" si="93"/>
        <v>0</v>
      </c>
      <c r="J372" s="191">
        <f t="shared" si="93"/>
        <v>0</v>
      </c>
      <c r="K372" s="191">
        <f t="shared" si="93"/>
        <v>0</v>
      </c>
      <c r="L372" s="191">
        <f t="shared" si="93"/>
        <v>0</v>
      </c>
      <c r="M372" s="191">
        <f t="shared" si="93"/>
        <v>0</v>
      </c>
      <c r="N372" s="191">
        <f t="shared" si="93"/>
        <v>0</v>
      </c>
      <c r="O372" s="191">
        <f t="shared" si="93"/>
        <v>0</v>
      </c>
      <c r="P372" s="191">
        <f t="shared" si="93"/>
        <v>0</v>
      </c>
    </row>
    <row r="373" spans="1:16" ht="17" thickBot="1">
      <c r="A373" s="83"/>
      <c r="B373" s="66"/>
      <c r="D373" s="121" t="s">
        <v>83</v>
      </c>
      <c r="E373" s="142" t="str">
        <f>IF(CurrToggle=1,"$",Sheet3!$F$4)</f>
        <v>K</v>
      </c>
      <c r="F373" s="126"/>
      <c r="G373" s="193">
        <f>SUM(G367:G372)</f>
        <v>0</v>
      </c>
      <c r="H373" s="193">
        <f t="shared" ref="H373" si="94">SUM(H367:H372)</f>
        <v>0</v>
      </c>
      <c r="I373" s="193">
        <f t="shared" ref="I373" si="95">SUM(I367:I372)</f>
        <v>0</v>
      </c>
      <c r="J373" s="193">
        <f t="shared" ref="J373" si="96">SUM(J367:J372)</f>
        <v>0</v>
      </c>
      <c r="K373" s="193">
        <f t="shared" ref="K373" si="97">SUM(K367:K372)</f>
        <v>0</v>
      </c>
      <c r="L373" s="193">
        <f t="shared" ref="L373" si="98">SUM(L367:L372)</f>
        <v>0</v>
      </c>
      <c r="M373" s="193">
        <f t="shared" ref="M373" si="99">SUM(M367:M372)</f>
        <v>0</v>
      </c>
      <c r="N373" s="193">
        <f t="shared" ref="N373" si="100">SUM(N367:N372)</f>
        <v>0</v>
      </c>
      <c r="O373" s="193">
        <f t="shared" ref="O373" si="101">SUM(O367:O372)</f>
        <v>0</v>
      </c>
      <c r="P373" s="193">
        <f t="shared" ref="P373" si="102">SUM(P367:P372)</f>
        <v>0</v>
      </c>
    </row>
    <row r="374" spans="1:16" ht="16.5">
      <c r="A374" s="83"/>
      <c r="B374" s="66"/>
      <c r="D374" s="69" t="s">
        <v>210</v>
      </c>
      <c r="E374" s="129"/>
      <c r="F374" s="78"/>
      <c r="G374" s="194"/>
      <c r="H374" s="194"/>
      <c r="I374" s="194"/>
      <c r="J374" s="194"/>
      <c r="K374" s="194"/>
      <c r="L374" s="194"/>
      <c r="M374" s="194"/>
      <c r="N374" s="194"/>
      <c r="O374" s="194"/>
      <c r="P374" s="194"/>
    </row>
    <row r="375" spans="1:16" ht="16.5">
      <c r="A375" s="83"/>
      <c r="B375" s="66"/>
      <c r="D375" s="125" t="s">
        <v>190</v>
      </c>
      <c r="E375" s="129"/>
      <c r="F375" s="78"/>
      <c r="G375" s="194"/>
      <c r="H375" s="194"/>
      <c r="I375" s="194"/>
      <c r="J375" s="194"/>
      <c r="K375" s="194"/>
      <c r="L375" s="194"/>
      <c r="M375" s="194"/>
      <c r="N375" s="194"/>
      <c r="O375" s="194"/>
      <c r="P375" s="194"/>
    </row>
    <row r="376" spans="1:16" ht="16.5">
      <c r="A376" s="83"/>
      <c r="B376" s="66"/>
      <c r="D376" s="120" t="s">
        <v>73</v>
      </c>
      <c r="E376" s="129" t="str">
        <f>IF(CurrToggle=1,"$",Sheet3!$F$4)</f>
        <v>K</v>
      </c>
      <c r="F376" s="78"/>
      <c r="G376" s="191">
        <v>0</v>
      </c>
      <c r="H376" s="191">
        <f>G392</f>
        <v>0</v>
      </c>
      <c r="I376" s="191">
        <f t="shared" ref="I376:P376" si="103">H392</f>
        <v>0</v>
      </c>
      <c r="J376" s="191">
        <f t="shared" si="103"/>
        <v>0</v>
      </c>
      <c r="K376" s="191">
        <f t="shared" si="103"/>
        <v>0</v>
      </c>
      <c r="L376" s="191">
        <f t="shared" si="103"/>
        <v>0</v>
      </c>
      <c r="M376" s="191">
        <f t="shared" si="103"/>
        <v>0</v>
      </c>
      <c r="N376" s="191">
        <f t="shared" si="103"/>
        <v>0</v>
      </c>
      <c r="O376" s="191">
        <f t="shared" si="103"/>
        <v>0</v>
      </c>
      <c r="P376" s="191">
        <f t="shared" si="103"/>
        <v>0</v>
      </c>
    </row>
    <row r="377" spans="1:16" ht="16.5">
      <c r="A377" s="83"/>
      <c r="B377" s="66"/>
      <c r="D377" s="120" t="s">
        <v>47</v>
      </c>
      <c r="E377" s="129" t="str">
        <f>IF(CurrToggle=1,"$",Sheet3!$F$4)</f>
        <v>K</v>
      </c>
      <c r="F377" s="78"/>
      <c r="G377" s="191">
        <v>0</v>
      </c>
      <c r="H377" s="191">
        <f t="shared" ref="H377:P381" si="104">G393</f>
        <v>0</v>
      </c>
      <c r="I377" s="191">
        <f t="shared" si="104"/>
        <v>0</v>
      </c>
      <c r="J377" s="191">
        <f t="shared" si="104"/>
        <v>0</v>
      </c>
      <c r="K377" s="191">
        <f t="shared" si="104"/>
        <v>0</v>
      </c>
      <c r="L377" s="191">
        <f t="shared" si="104"/>
        <v>0</v>
      </c>
      <c r="M377" s="191">
        <f t="shared" si="104"/>
        <v>0</v>
      </c>
      <c r="N377" s="191">
        <f t="shared" si="104"/>
        <v>0</v>
      </c>
      <c r="O377" s="191">
        <f t="shared" si="104"/>
        <v>0</v>
      </c>
      <c r="P377" s="191">
        <f t="shared" si="104"/>
        <v>0</v>
      </c>
    </row>
    <row r="378" spans="1:16" ht="16.5">
      <c r="A378" s="83"/>
      <c r="B378" s="66"/>
      <c r="D378" s="120" t="s">
        <v>75</v>
      </c>
      <c r="E378" s="129" t="str">
        <f>IF(CurrToggle=1,"$",Sheet3!$F$4)</f>
        <v>K</v>
      </c>
      <c r="F378" s="78"/>
      <c r="G378" s="191">
        <v>0</v>
      </c>
      <c r="H378" s="191">
        <f t="shared" si="104"/>
        <v>0</v>
      </c>
      <c r="I378" s="191">
        <f t="shared" si="104"/>
        <v>0</v>
      </c>
      <c r="J378" s="191">
        <f t="shared" si="104"/>
        <v>0</v>
      </c>
      <c r="K378" s="191">
        <f t="shared" si="104"/>
        <v>0</v>
      </c>
      <c r="L378" s="191">
        <f t="shared" si="104"/>
        <v>0</v>
      </c>
      <c r="M378" s="191">
        <f t="shared" si="104"/>
        <v>0</v>
      </c>
      <c r="N378" s="191">
        <f t="shared" si="104"/>
        <v>0</v>
      </c>
      <c r="O378" s="191">
        <f t="shared" si="104"/>
        <v>0</v>
      </c>
      <c r="P378" s="191">
        <f t="shared" si="104"/>
        <v>0</v>
      </c>
    </row>
    <row r="379" spans="1:16" ht="16.5">
      <c r="A379" s="83"/>
      <c r="B379" s="66"/>
      <c r="D379" s="120" t="s">
        <v>76</v>
      </c>
      <c r="E379" s="129" t="str">
        <f>IF(CurrToggle=1,"$",Sheet3!$F$4)</f>
        <v>K</v>
      </c>
      <c r="F379" s="78"/>
      <c r="G379" s="191">
        <v>0</v>
      </c>
      <c r="H379" s="191">
        <f t="shared" si="104"/>
        <v>0</v>
      </c>
      <c r="I379" s="191">
        <f t="shared" si="104"/>
        <v>0</v>
      </c>
      <c r="J379" s="191">
        <f t="shared" si="104"/>
        <v>0</v>
      </c>
      <c r="K379" s="191">
        <f t="shared" si="104"/>
        <v>0</v>
      </c>
      <c r="L379" s="191">
        <f t="shared" si="104"/>
        <v>0</v>
      </c>
      <c r="M379" s="191">
        <f t="shared" si="104"/>
        <v>0</v>
      </c>
      <c r="N379" s="191">
        <f t="shared" si="104"/>
        <v>0</v>
      </c>
      <c r="O379" s="191">
        <f t="shared" si="104"/>
        <v>0</v>
      </c>
      <c r="P379" s="191">
        <f t="shared" si="104"/>
        <v>0</v>
      </c>
    </row>
    <row r="380" spans="1:16" ht="16.5">
      <c r="A380" s="83"/>
      <c r="B380" s="66"/>
      <c r="D380" s="120" t="s">
        <v>50</v>
      </c>
      <c r="E380" s="129" t="str">
        <f>IF(CurrToggle=1,"$",Sheet3!$F$4)</f>
        <v>K</v>
      </c>
      <c r="F380" s="78"/>
      <c r="G380" s="191">
        <v>0</v>
      </c>
      <c r="H380" s="191">
        <f t="shared" si="104"/>
        <v>0</v>
      </c>
      <c r="I380" s="191">
        <f t="shared" si="104"/>
        <v>0</v>
      </c>
      <c r="J380" s="191">
        <f t="shared" si="104"/>
        <v>0</v>
      </c>
      <c r="K380" s="191">
        <f t="shared" si="104"/>
        <v>0</v>
      </c>
      <c r="L380" s="191">
        <f t="shared" si="104"/>
        <v>0</v>
      </c>
      <c r="M380" s="191">
        <f t="shared" si="104"/>
        <v>0</v>
      </c>
      <c r="N380" s="191">
        <f t="shared" si="104"/>
        <v>0</v>
      </c>
      <c r="O380" s="191">
        <f t="shared" si="104"/>
        <v>0</v>
      </c>
      <c r="P380" s="191">
        <f t="shared" si="104"/>
        <v>0</v>
      </c>
    </row>
    <row r="381" spans="1:16" ht="17" thickBot="1">
      <c r="A381" s="83"/>
      <c r="B381" s="66"/>
      <c r="D381" s="120" t="s">
        <v>51</v>
      </c>
      <c r="E381" s="129" t="str">
        <f>IF(CurrToggle=1,"$",Sheet3!$F$4)</f>
        <v>K</v>
      </c>
      <c r="F381" s="78"/>
      <c r="G381" s="191">
        <v>0</v>
      </c>
      <c r="H381" s="191">
        <f t="shared" si="104"/>
        <v>0</v>
      </c>
      <c r="I381" s="191">
        <f t="shared" si="104"/>
        <v>0</v>
      </c>
      <c r="J381" s="191">
        <f t="shared" si="104"/>
        <v>0</v>
      </c>
      <c r="K381" s="191">
        <f t="shared" si="104"/>
        <v>0</v>
      </c>
      <c r="L381" s="191">
        <f t="shared" si="104"/>
        <v>0</v>
      </c>
      <c r="M381" s="191">
        <f t="shared" si="104"/>
        <v>0</v>
      </c>
      <c r="N381" s="191">
        <f t="shared" si="104"/>
        <v>0</v>
      </c>
      <c r="O381" s="191">
        <f t="shared" si="104"/>
        <v>0</v>
      </c>
      <c r="P381" s="191">
        <f t="shared" si="104"/>
        <v>0</v>
      </c>
    </row>
    <row r="382" spans="1:16" ht="17" thickBot="1">
      <c r="A382" s="83"/>
      <c r="B382" s="66"/>
      <c r="D382" s="121" t="s">
        <v>83</v>
      </c>
      <c r="E382" s="142" t="str">
        <f>IF(CurrToggle=1,"$",Sheet3!$F$4)</f>
        <v>K</v>
      </c>
      <c r="F382" s="126"/>
      <c r="G382" s="193">
        <f>SUM(G376:G381)</f>
        <v>0</v>
      </c>
      <c r="H382" s="193">
        <f t="shared" ref="H382:P382" si="105">SUM(H376:H381)</f>
        <v>0</v>
      </c>
      <c r="I382" s="193">
        <f t="shared" si="105"/>
        <v>0</v>
      </c>
      <c r="J382" s="193">
        <f t="shared" si="105"/>
        <v>0</v>
      </c>
      <c r="K382" s="193">
        <f t="shared" si="105"/>
        <v>0</v>
      </c>
      <c r="L382" s="193">
        <f t="shared" si="105"/>
        <v>0</v>
      </c>
      <c r="M382" s="193">
        <f t="shared" si="105"/>
        <v>0</v>
      </c>
      <c r="N382" s="193">
        <f t="shared" si="105"/>
        <v>0</v>
      </c>
      <c r="O382" s="193">
        <f t="shared" si="105"/>
        <v>0</v>
      </c>
      <c r="P382" s="193">
        <f t="shared" si="105"/>
        <v>0</v>
      </c>
    </row>
    <row r="383" spans="1:16" ht="16.5">
      <c r="A383" s="83"/>
      <c r="B383" s="66"/>
      <c r="D383" s="125" t="s">
        <v>211</v>
      </c>
      <c r="E383" s="129"/>
      <c r="F383" s="78"/>
      <c r="G383" s="191"/>
      <c r="H383" s="191"/>
      <c r="I383" s="191"/>
      <c r="J383" s="191"/>
      <c r="K383" s="191"/>
      <c r="L383" s="191"/>
      <c r="M383" s="191"/>
      <c r="N383" s="191"/>
      <c r="O383" s="191"/>
      <c r="P383" s="191"/>
    </row>
    <row r="384" spans="1:16" ht="16.5">
      <c r="A384" s="83"/>
      <c r="B384" s="66"/>
      <c r="D384" s="120" t="s">
        <v>73</v>
      </c>
      <c r="E384" s="129" t="str">
        <f>IF(CurrToggle=1,"$",Sheet3!$F$4)</f>
        <v>K</v>
      </c>
      <c r="F384" s="78"/>
      <c r="G384" s="191">
        <v>0</v>
      </c>
      <c r="H384" s="191">
        <v>0</v>
      </c>
      <c r="I384" s="191">
        <v>0</v>
      </c>
      <c r="J384" s="191">
        <v>0</v>
      </c>
      <c r="K384" s="191">
        <v>0</v>
      </c>
      <c r="L384" s="191">
        <v>0</v>
      </c>
      <c r="M384" s="191">
        <v>0</v>
      </c>
      <c r="N384" s="191">
        <v>0</v>
      </c>
      <c r="O384" s="191">
        <v>0</v>
      </c>
      <c r="P384" s="191">
        <v>0</v>
      </c>
    </row>
    <row r="385" spans="1:16" ht="16.5">
      <c r="A385" s="83"/>
      <c r="B385" s="66"/>
      <c r="D385" s="120" t="s">
        <v>47</v>
      </c>
      <c r="E385" s="129" t="str">
        <f>IF(CurrToggle=1,"$",Sheet3!$F$4)</f>
        <v>K</v>
      </c>
      <c r="F385" s="78"/>
      <c r="G385" s="191">
        <f t="shared" ref="G385:P385" si="106">G368*Dep_Building</f>
        <v>0</v>
      </c>
      <c r="H385" s="191">
        <f t="shared" si="106"/>
        <v>0</v>
      </c>
      <c r="I385" s="191">
        <f t="shared" si="106"/>
        <v>0</v>
      </c>
      <c r="J385" s="191">
        <f t="shared" si="106"/>
        <v>0</v>
      </c>
      <c r="K385" s="191">
        <f t="shared" si="106"/>
        <v>0</v>
      </c>
      <c r="L385" s="191">
        <f t="shared" si="106"/>
        <v>0</v>
      </c>
      <c r="M385" s="191">
        <f t="shared" si="106"/>
        <v>0</v>
      </c>
      <c r="N385" s="191">
        <f t="shared" si="106"/>
        <v>0</v>
      </c>
      <c r="O385" s="191">
        <f t="shared" si="106"/>
        <v>0</v>
      </c>
      <c r="P385" s="191">
        <f t="shared" si="106"/>
        <v>0</v>
      </c>
    </row>
    <row r="386" spans="1:16" ht="16.5">
      <c r="A386" s="83"/>
      <c r="B386" s="66"/>
      <c r="D386" s="120" t="s">
        <v>75</v>
      </c>
      <c r="E386" s="129" t="str">
        <f>IF(CurrToggle=1,"$",Sheet3!$F$4)</f>
        <v>K</v>
      </c>
      <c r="F386" s="78"/>
      <c r="G386" s="191">
        <f t="shared" ref="G386:P386" si="107">G369*Dep_Furniture</f>
        <v>0</v>
      </c>
      <c r="H386" s="191">
        <f t="shared" si="107"/>
        <v>0</v>
      </c>
      <c r="I386" s="191">
        <f t="shared" si="107"/>
        <v>0</v>
      </c>
      <c r="J386" s="191">
        <f t="shared" si="107"/>
        <v>0</v>
      </c>
      <c r="K386" s="191">
        <f t="shared" si="107"/>
        <v>0</v>
      </c>
      <c r="L386" s="191">
        <f t="shared" si="107"/>
        <v>0</v>
      </c>
      <c r="M386" s="191">
        <f t="shared" si="107"/>
        <v>0</v>
      </c>
      <c r="N386" s="191">
        <f t="shared" si="107"/>
        <v>0</v>
      </c>
      <c r="O386" s="191">
        <f t="shared" si="107"/>
        <v>0</v>
      </c>
      <c r="P386" s="191">
        <f t="shared" si="107"/>
        <v>0</v>
      </c>
    </row>
    <row r="387" spans="1:16" ht="16.5">
      <c r="A387" s="83"/>
      <c r="B387" s="66"/>
      <c r="D387" s="120" t="s">
        <v>76</v>
      </c>
      <c r="E387" s="129" t="str">
        <f>IF(CurrToggle=1,"$",Sheet3!$F$4)</f>
        <v>K</v>
      </c>
      <c r="F387" s="78"/>
      <c r="G387" s="191">
        <f t="shared" ref="G387:P387" si="108">G370*Dep_Equipment</f>
        <v>0</v>
      </c>
      <c r="H387" s="191">
        <f t="shared" si="108"/>
        <v>0</v>
      </c>
      <c r="I387" s="191">
        <f t="shared" si="108"/>
        <v>0</v>
      </c>
      <c r="J387" s="191">
        <f t="shared" si="108"/>
        <v>0</v>
      </c>
      <c r="K387" s="191">
        <f t="shared" si="108"/>
        <v>0</v>
      </c>
      <c r="L387" s="191">
        <f t="shared" si="108"/>
        <v>0</v>
      </c>
      <c r="M387" s="191">
        <f t="shared" si="108"/>
        <v>0</v>
      </c>
      <c r="N387" s="191">
        <f t="shared" si="108"/>
        <v>0</v>
      </c>
      <c r="O387" s="191">
        <f t="shared" si="108"/>
        <v>0</v>
      </c>
      <c r="P387" s="191">
        <f t="shared" si="108"/>
        <v>0</v>
      </c>
    </row>
    <row r="388" spans="1:16" ht="16.5">
      <c r="A388" s="83"/>
      <c r="B388" s="66"/>
      <c r="D388" s="120" t="s">
        <v>50</v>
      </c>
      <c r="E388" s="129" t="str">
        <f>IF(CurrToggle=1,"$",Sheet3!$F$4)</f>
        <v>K</v>
      </c>
      <c r="F388" s="78"/>
      <c r="G388" s="191">
        <f t="shared" ref="G388:P388" si="109">G371*Dep_Vehicle</f>
        <v>0</v>
      </c>
      <c r="H388" s="191">
        <f t="shared" si="109"/>
        <v>0</v>
      </c>
      <c r="I388" s="191">
        <f t="shared" si="109"/>
        <v>0</v>
      </c>
      <c r="J388" s="191">
        <f t="shared" si="109"/>
        <v>0</v>
      </c>
      <c r="K388" s="191">
        <f t="shared" si="109"/>
        <v>0</v>
      </c>
      <c r="L388" s="191">
        <f t="shared" si="109"/>
        <v>0</v>
      </c>
      <c r="M388" s="191">
        <f t="shared" si="109"/>
        <v>0</v>
      </c>
      <c r="N388" s="191">
        <f t="shared" si="109"/>
        <v>0</v>
      </c>
      <c r="O388" s="191">
        <f t="shared" si="109"/>
        <v>0</v>
      </c>
      <c r="P388" s="191">
        <f t="shared" si="109"/>
        <v>0</v>
      </c>
    </row>
    <row r="389" spans="1:16" ht="17" thickBot="1">
      <c r="A389" s="83"/>
      <c r="B389" s="66"/>
      <c r="D389" s="120" t="s">
        <v>51</v>
      </c>
      <c r="E389" s="129" t="str">
        <f>IF(CurrToggle=1,"$",Sheet3!$F$4)</f>
        <v>K</v>
      </c>
      <c r="F389" s="78"/>
      <c r="G389" s="191">
        <f t="shared" ref="G389:P389" si="110">G372*Dep_Installation</f>
        <v>0</v>
      </c>
      <c r="H389" s="191">
        <f t="shared" si="110"/>
        <v>0</v>
      </c>
      <c r="I389" s="191">
        <f t="shared" si="110"/>
        <v>0</v>
      </c>
      <c r="J389" s="191">
        <f t="shared" si="110"/>
        <v>0</v>
      </c>
      <c r="K389" s="191">
        <f t="shared" si="110"/>
        <v>0</v>
      </c>
      <c r="L389" s="191">
        <f t="shared" si="110"/>
        <v>0</v>
      </c>
      <c r="M389" s="191">
        <f t="shared" si="110"/>
        <v>0</v>
      </c>
      <c r="N389" s="191">
        <f t="shared" si="110"/>
        <v>0</v>
      </c>
      <c r="O389" s="191">
        <f t="shared" si="110"/>
        <v>0</v>
      </c>
      <c r="P389" s="191">
        <f t="shared" si="110"/>
        <v>0</v>
      </c>
    </row>
    <row r="390" spans="1:16" ht="17" thickBot="1">
      <c r="A390" s="83"/>
      <c r="B390" s="66"/>
      <c r="D390" s="121" t="s">
        <v>83</v>
      </c>
      <c r="E390" s="142" t="str">
        <f>IF(CurrToggle=1,"$",Sheet3!$F$4)</f>
        <v>K</v>
      </c>
      <c r="F390" s="126"/>
      <c r="G390" s="193">
        <f>SUM(G384:G389)</f>
        <v>0</v>
      </c>
      <c r="H390" s="193">
        <f t="shared" ref="H390" si="111">SUM(H384:H389)</f>
        <v>0</v>
      </c>
      <c r="I390" s="193">
        <f t="shared" ref="I390" si="112">SUM(I384:I389)</f>
        <v>0</v>
      </c>
      <c r="J390" s="193">
        <f t="shared" ref="J390" si="113">SUM(J384:J389)</f>
        <v>0</v>
      </c>
      <c r="K390" s="193">
        <f t="shared" ref="K390" si="114">SUM(K384:K389)</f>
        <v>0</v>
      </c>
      <c r="L390" s="193">
        <f t="shared" ref="L390" si="115">SUM(L384:L389)</f>
        <v>0</v>
      </c>
      <c r="M390" s="193">
        <f t="shared" ref="M390" si="116">SUM(M384:M389)</f>
        <v>0</v>
      </c>
      <c r="N390" s="193">
        <f t="shared" ref="N390" si="117">SUM(N384:N389)</f>
        <v>0</v>
      </c>
      <c r="O390" s="193">
        <f t="shared" ref="O390" si="118">SUM(O384:O389)</f>
        <v>0</v>
      </c>
      <c r="P390" s="193">
        <f t="shared" ref="P390" si="119">SUM(P384:P389)</f>
        <v>0</v>
      </c>
    </row>
    <row r="391" spans="1:16" ht="16.5">
      <c r="A391" s="83"/>
      <c r="B391" s="66"/>
      <c r="D391" s="125" t="s">
        <v>193</v>
      </c>
      <c r="E391" s="129"/>
      <c r="F391" s="78"/>
      <c r="G391" s="191"/>
      <c r="H391" s="191"/>
      <c r="I391" s="191"/>
      <c r="J391" s="191"/>
      <c r="K391" s="191"/>
      <c r="L391" s="191"/>
      <c r="M391" s="191"/>
      <c r="N391" s="191"/>
      <c r="O391" s="191"/>
      <c r="P391" s="191"/>
    </row>
    <row r="392" spans="1:16" ht="16.5">
      <c r="A392" s="83"/>
      <c r="B392" s="66"/>
      <c r="D392" s="120" t="s">
        <v>73</v>
      </c>
      <c r="E392" s="129" t="str">
        <f>IF(CurrToggle=1,"$",Sheet3!$F$4)</f>
        <v>K</v>
      </c>
      <c r="F392" s="78"/>
      <c r="G392" s="191">
        <f>SUM(G376,G384)</f>
        <v>0</v>
      </c>
      <c r="H392" s="191">
        <f t="shared" ref="H392:P392" si="120">SUM(H376,H384)</f>
        <v>0</v>
      </c>
      <c r="I392" s="191">
        <f t="shared" si="120"/>
        <v>0</v>
      </c>
      <c r="J392" s="191">
        <f t="shared" si="120"/>
        <v>0</v>
      </c>
      <c r="K392" s="191">
        <f t="shared" si="120"/>
        <v>0</v>
      </c>
      <c r="L392" s="191">
        <f t="shared" si="120"/>
        <v>0</v>
      </c>
      <c r="M392" s="191">
        <f t="shared" si="120"/>
        <v>0</v>
      </c>
      <c r="N392" s="191">
        <f t="shared" si="120"/>
        <v>0</v>
      </c>
      <c r="O392" s="191">
        <f t="shared" si="120"/>
        <v>0</v>
      </c>
      <c r="P392" s="191">
        <f t="shared" si="120"/>
        <v>0</v>
      </c>
    </row>
    <row r="393" spans="1:16" ht="16.5">
      <c r="A393" s="83"/>
      <c r="B393" s="66"/>
      <c r="D393" s="120" t="s">
        <v>47</v>
      </c>
      <c r="E393" s="129" t="str">
        <f>IF(CurrToggle=1,"$",Sheet3!$F$4)</f>
        <v>K</v>
      </c>
      <c r="F393" s="78"/>
      <c r="G393" s="191">
        <f t="shared" ref="G393:P397" si="121">SUM(G377,G385)</f>
        <v>0</v>
      </c>
      <c r="H393" s="191">
        <f t="shared" si="121"/>
        <v>0</v>
      </c>
      <c r="I393" s="191">
        <f t="shared" si="121"/>
        <v>0</v>
      </c>
      <c r="J393" s="191">
        <f t="shared" si="121"/>
        <v>0</v>
      </c>
      <c r="K393" s="191">
        <f t="shared" si="121"/>
        <v>0</v>
      </c>
      <c r="L393" s="191">
        <f t="shared" si="121"/>
        <v>0</v>
      </c>
      <c r="M393" s="191">
        <f t="shared" si="121"/>
        <v>0</v>
      </c>
      <c r="N393" s="191">
        <f t="shared" si="121"/>
        <v>0</v>
      </c>
      <c r="O393" s="191">
        <f t="shared" si="121"/>
        <v>0</v>
      </c>
      <c r="P393" s="191">
        <f t="shared" si="121"/>
        <v>0</v>
      </c>
    </row>
    <row r="394" spans="1:16" ht="16.5">
      <c r="A394" s="83"/>
      <c r="B394" s="66"/>
      <c r="D394" s="120" t="s">
        <v>75</v>
      </c>
      <c r="E394" s="129" t="str">
        <f>IF(CurrToggle=1,"$",Sheet3!$F$4)</f>
        <v>K</v>
      </c>
      <c r="F394" s="78"/>
      <c r="G394" s="191">
        <f t="shared" si="121"/>
        <v>0</v>
      </c>
      <c r="H394" s="191">
        <f t="shared" si="121"/>
        <v>0</v>
      </c>
      <c r="I394" s="191">
        <f t="shared" si="121"/>
        <v>0</v>
      </c>
      <c r="J394" s="191">
        <f t="shared" si="121"/>
        <v>0</v>
      </c>
      <c r="K394" s="191">
        <f t="shared" si="121"/>
        <v>0</v>
      </c>
      <c r="L394" s="191">
        <f t="shared" si="121"/>
        <v>0</v>
      </c>
      <c r="M394" s="191">
        <f t="shared" si="121"/>
        <v>0</v>
      </c>
      <c r="N394" s="191">
        <f t="shared" si="121"/>
        <v>0</v>
      </c>
      <c r="O394" s="191">
        <f t="shared" si="121"/>
        <v>0</v>
      </c>
      <c r="P394" s="191">
        <f t="shared" si="121"/>
        <v>0</v>
      </c>
    </row>
    <row r="395" spans="1:16" ht="16.5">
      <c r="A395" s="83"/>
      <c r="B395" s="66"/>
      <c r="D395" s="120" t="s">
        <v>76</v>
      </c>
      <c r="E395" s="129" t="str">
        <f>IF(CurrToggle=1,"$",Sheet3!$F$4)</f>
        <v>K</v>
      </c>
      <c r="F395" s="78"/>
      <c r="G395" s="191">
        <f t="shared" si="121"/>
        <v>0</v>
      </c>
      <c r="H395" s="191">
        <f t="shared" si="121"/>
        <v>0</v>
      </c>
      <c r="I395" s="191">
        <f t="shared" si="121"/>
        <v>0</v>
      </c>
      <c r="J395" s="191">
        <f t="shared" si="121"/>
        <v>0</v>
      </c>
      <c r="K395" s="191">
        <f t="shared" si="121"/>
        <v>0</v>
      </c>
      <c r="L395" s="191">
        <f t="shared" si="121"/>
        <v>0</v>
      </c>
      <c r="M395" s="191">
        <f t="shared" si="121"/>
        <v>0</v>
      </c>
      <c r="N395" s="191">
        <f t="shared" si="121"/>
        <v>0</v>
      </c>
      <c r="O395" s="191">
        <f t="shared" si="121"/>
        <v>0</v>
      </c>
      <c r="P395" s="191">
        <f t="shared" si="121"/>
        <v>0</v>
      </c>
    </row>
    <row r="396" spans="1:16" ht="16.5">
      <c r="A396" s="83"/>
      <c r="B396" s="66"/>
      <c r="D396" s="120" t="s">
        <v>50</v>
      </c>
      <c r="E396" s="129" t="str">
        <f>IF(CurrToggle=1,"$",Sheet3!$F$4)</f>
        <v>K</v>
      </c>
      <c r="F396" s="78"/>
      <c r="G396" s="191">
        <f t="shared" si="121"/>
        <v>0</v>
      </c>
      <c r="H396" s="191">
        <f t="shared" si="121"/>
        <v>0</v>
      </c>
      <c r="I396" s="191">
        <f t="shared" si="121"/>
        <v>0</v>
      </c>
      <c r="J396" s="191">
        <f t="shared" si="121"/>
        <v>0</v>
      </c>
      <c r="K396" s="191">
        <f t="shared" si="121"/>
        <v>0</v>
      </c>
      <c r="L396" s="191">
        <f t="shared" si="121"/>
        <v>0</v>
      </c>
      <c r="M396" s="191">
        <f t="shared" si="121"/>
        <v>0</v>
      </c>
      <c r="N396" s="191">
        <f t="shared" si="121"/>
        <v>0</v>
      </c>
      <c r="O396" s="191">
        <f t="shared" si="121"/>
        <v>0</v>
      </c>
      <c r="P396" s="191">
        <f t="shared" si="121"/>
        <v>0</v>
      </c>
    </row>
    <row r="397" spans="1:16" ht="17" thickBot="1">
      <c r="A397" s="83"/>
      <c r="B397" s="66"/>
      <c r="D397" s="120" t="s">
        <v>51</v>
      </c>
      <c r="E397" s="129" t="str">
        <f>IF(CurrToggle=1,"$",Sheet3!$F$4)</f>
        <v>K</v>
      </c>
      <c r="F397" s="78"/>
      <c r="G397" s="191">
        <f t="shared" si="121"/>
        <v>0</v>
      </c>
      <c r="H397" s="191">
        <f t="shared" si="121"/>
        <v>0</v>
      </c>
      <c r="I397" s="191">
        <f t="shared" si="121"/>
        <v>0</v>
      </c>
      <c r="J397" s="191">
        <f t="shared" si="121"/>
        <v>0</v>
      </c>
      <c r="K397" s="191">
        <f t="shared" si="121"/>
        <v>0</v>
      </c>
      <c r="L397" s="191">
        <f t="shared" si="121"/>
        <v>0</v>
      </c>
      <c r="M397" s="191">
        <f t="shared" si="121"/>
        <v>0</v>
      </c>
      <c r="N397" s="191">
        <f t="shared" si="121"/>
        <v>0</v>
      </c>
      <c r="O397" s="191">
        <f t="shared" si="121"/>
        <v>0</v>
      </c>
      <c r="P397" s="191">
        <f t="shared" si="121"/>
        <v>0</v>
      </c>
    </row>
    <row r="398" spans="1:16" ht="17" thickBot="1">
      <c r="A398" s="83"/>
      <c r="B398" s="66"/>
      <c r="D398" s="121" t="s">
        <v>83</v>
      </c>
      <c r="E398" s="142" t="str">
        <f>IF(CurrToggle=1,"$",Sheet3!$F$4)</f>
        <v>K</v>
      </c>
      <c r="F398" s="126"/>
      <c r="G398" s="193">
        <f>SUM(G392:G397)</f>
        <v>0</v>
      </c>
      <c r="H398" s="193">
        <f t="shared" ref="H398" si="122">SUM(H392:H397)</f>
        <v>0</v>
      </c>
      <c r="I398" s="193">
        <f t="shared" ref="I398" si="123">SUM(I392:I397)</f>
        <v>0</v>
      </c>
      <c r="J398" s="193">
        <f t="shared" ref="J398" si="124">SUM(J392:J397)</f>
        <v>0</v>
      </c>
      <c r="K398" s="193">
        <f t="shared" ref="K398" si="125">SUM(K392:K397)</f>
        <v>0</v>
      </c>
      <c r="L398" s="193">
        <f t="shared" ref="L398" si="126">SUM(L392:L397)</f>
        <v>0</v>
      </c>
      <c r="M398" s="193">
        <f t="shared" ref="M398" si="127">SUM(M392:M397)</f>
        <v>0</v>
      </c>
      <c r="N398" s="193">
        <f t="shared" ref="N398" si="128">SUM(N392:N397)</f>
        <v>0</v>
      </c>
      <c r="O398" s="193">
        <f t="shared" ref="O398" si="129">SUM(O392:O397)</f>
        <v>0</v>
      </c>
      <c r="P398" s="193">
        <f t="shared" ref="P398" si="130">SUM(P392:P397)</f>
        <v>0</v>
      </c>
    </row>
    <row r="399" spans="1:16" ht="16.5">
      <c r="A399" s="83"/>
      <c r="B399" s="66"/>
      <c r="D399" s="69" t="s">
        <v>212</v>
      </c>
      <c r="E399" s="129"/>
      <c r="F399" s="78"/>
      <c r="G399" s="194"/>
      <c r="H399" s="194"/>
      <c r="I399" s="194"/>
      <c r="J399" s="194"/>
      <c r="K399" s="194"/>
      <c r="L399" s="194"/>
      <c r="M399" s="194"/>
      <c r="N399" s="194"/>
      <c r="O399" s="194"/>
      <c r="P399" s="194"/>
    </row>
    <row r="400" spans="1:16" ht="16.5">
      <c r="A400" s="83"/>
      <c r="B400" s="66"/>
      <c r="D400" s="120" t="s">
        <v>73</v>
      </c>
      <c r="E400" s="129" t="str">
        <f>IF(CurrToggle=1,"$",Sheet3!$F$4)</f>
        <v>K</v>
      </c>
      <c r="F400" s="78"/>
      <c r="G400" s="195">
        <f>G367-G392</f>
        <v>0</v>
      </c>
      <c r="H400" s="195">
        <f t="shared" ref="H400:P400" si="131">H367-H392</f>
        <v>0</v>
      </c>
      <c r="I400" s="195">
        <f t="shared" si="131"/>
        <v>0</v>
      </c>
      <c r="J400" s="195">
        <f t="shared" si="131"/>
        <v>0</v>
      </c>
      <c r="K400" s="195">
        <f t="shared" si="131"/>
        <v>0</v>
      </c>
      <c r="L400" s="195">
        <f t="shared" si="131"/>
        <v>0</v>
      </c>
      <c r="M400" s="195">
        <f t="shared" si="131"/>
        <v>0</v>
      </c>
      <c r="N400" s="195">
        <f t="shared" si="131"/>
        <v>0</v>
      </c>
      <c r="O400" s="195">
        <f t="shared" si="131"/>
        <v>0</v>
      </c>
      <c r="P400" s="195">
        <f t="shared" si="131"/>
        <v>0</v>
      </c>
    </row>
    <row r="401" spans="1:16" ht="16.5">
      <c r="A401" s="83"/>
      <c r="B401" s="66"/>
      <c r="D401" s="120" t="s">
        <v>47</v>
      </c>
      <c r="E401" s="129" t="str">
        <f>IF(CurrToggle=1,"$",Sheet3!$F$4)</f>
        <v>K</v>
      </c>
      <c r="F401" s="78"/>
      <c r="G401" s="195">
        <f t="shared" ref="G401:P405" si="132">G368-G393</f>
        <v>0</v>
      </c>
      <c r="H401" s="195">
        <f t="shared" si="132"/>
        <v>0</v>
      </c>
      <c r="I401" s="195">
        <f t="shared" si="132"/>
        <v>0</v>
      </c>
      <c r="J401" s="195">
        <f t="shared" si="132"/>
        <v>0</v>
      </c>
      <c r="K401" s="195">
        <f t="shared" si="132"/>
        <v>0</v>
      </c>
      <c r="L401" s="195">
        <f t="shared" si="132"/>
        <v>0</v>
      </c>
      <c r="M401" s="195">
        <f t="shared" si="132"/>
        <v>0</v>
      </c>
      <c r="N401" s="195">
        <f t="shared" si="132"/>
        <v>0</v>
      </c>
      <c r="O401" s="195">
        <f t="shared" si="132"/>
        <v>0</v>
      </c>
      <c r="P401" s="195">
        <f t="shared" si="132"/>
        <v>0</v>
      </c>
    </row>
    <row r="402" spans="1:16" ht="16.5">
      <c r="A402" s="83"/>
      <c r="B402" s="66"/>
      <c r="D402" s="120" t="s">
        <v>75</v>
      </c>
      <c r="E402" s="129" t="str">
        <f>IF(CurrToggle=1,"$",Sheet3!$F$4)</f>
        <v>K</v>
      </c>
      <c r="F402" s="78"/>
      <c r="G402" s="195">
        <f t="shared" si="132"/>
        <v>0</v>
      </c>
      <c r="H402" s="195">
        <f t="shared" si="132"/>
        <v>0</v>
      </c>
      <c r="I402" s="195">
        <f t="shared" si="132"/>
        <v>0</v>
      </c>
      <c r="J402" s="195">
        <f t="shared" si="132"/>
        <v>0</v>
      </c>
      <c r="K402" s="195">
        <f t="shared" si="132"/>
        <v>0</v>
      </c>
      <c r="L402" s="195">
        <f t="shared" si="132"/>
        <v>0</v>
      </c>
      <c r="M402" s="195">
        <f t="shared" si="132"/>
        <v>0</v>
      </c>
      <c r="N402" s="195">
        <f t="shared" si="132"/>
        <v>0</v>
      </c>
      <c r="O402" s="195">
        <f t="shared" si="132"/>
        <v>0</v>
      </c>
      <c r="P402" s="195">
        <f t="shared" si="132"/>
        <v>0</v>
      </c>
    </row>
    <row r="403" spans="1:16" ht="16.5">
      <c r="A403" s="83"/>
      <c r="B403" s="66"/>
      <c r="D403" s="120" t="s">
        <v>76</v>
      </c>
      <c r="E403" s="129" t="str">
        <f>IF(CurrToggle=1,"$",Sheet3!$F$4)</f>
        <v>K</v>
      </c>
      <c r="F403" s="78"/>
      <c r="G403" s="195">
        <f t="shared" si="132"/>
        <v>0</v>
      </c>
      <c r="H403" s="195">
        <f t="shared" si="132"/>
        <v>0</v>
      </c>
      <c r="I403" s="195">
        <f t="shared" si="132"/>
        <v>0</v>
      </c>
      <c r="J403" s="195">
        <f t="shared" si="132"/>
        <v>0</v>
      </c>
      <c r="K403" s="195">
        <f t="shared" si="132"/>
        <v>0</v>
      </c>
      <c r="L403" s="195">
        <f t="shared" si="132"/>
        <v>0</v>
      </c>
      <c r="M403" s="195">
        <f t="shared" si="132"/>
        <v>0</v>
      </c>
      <c r="N403" s="195">
        <f t="shared" si="132"/>
        <v>0</v>
      </c>
      <c r="O403" s="195">
        <f t="shared" si="132"/>
        <v>0</v>
      </c>
      <c r="P403" s="195">
        <f t="shared" si="132"/>
        <v>0</v>
      </c>
    </row>
    <row r="404" spans="1:16" ht="16.5">
      <c r="A404" s="83"/>
      <c r="B404" s="66"/>
      <c r="D404" s="120" t="s">
        <v>50</v>
      </c>
      <c r="E404" s="129" t="str">
        <f>IF(CurrToggle=1,"$",Sheet3!$F$4)</f>
        <v>K</v>
      </c>
      <c r="F404" s="78"/>
      <c r="G404" s="195">
        <f t="shared" si="132"/>
        <v>0</v>
      </c>
      <c r="H404" s="195">
        <f t="shared" si="132"/>
        <v>0</v>
      </c>
      <c r="I404" s="195">
        <f t="shared" si="132"/>
        <v>0</v>
      </c>
      <c r="J404" s="195">
        <f t="shared" si="132"/>
        <v>0</v>
      </c>
      <c r="K404" s="195">
        <f t="shared" si="132"/>
        <v>0</v>
      </c>
      <c r="L404" s="195">
        <f t="shared" si="132"/>
        <v>0</v>
      </c>
      <c r="M404" s="195">
        <f t="shared" si="132"/>
        <v>0</v>
      </c>
      <c r="N404" s="195">
        <f t="shared" si="132"/>
        <v>0</v>
      </c>
      <c r="O404" s="195">
        <f t="shared" si="132"/>
        <v>0</v>
      </c>
      <c r="P404" s="195">
        <f t="shared" si="132"/>
        <v>0</v>
      </c>
    </row>
    <row r="405" spans="1:16" ht="17" thickBot="1">
      <c r="A405" s="83"/>
      <c r="B405" s="66"/>
      <c r="D405" s="120" t="s">
        <v>51</v>
      </c>
      <c r="E405" s="129" t="str">
        <f>IF(CurrToggle=1,"$",Sheet3!$F$4)</f>
        <v>K</v>
      </c>
      <c r="F405" s="78"/>
      <c r="G405" s="195">
        <f t="shared" si="132"/>
        <v>0</v>
      </c>
      <c r="H405" s="195">
        <f t="shared" si="132"/>
        <v>0</v>
      </c>
      <c r="I405" s="195">
        <f t="shared" si="132"/>
        <v>0</v>
      </c>
      <c r="J405" s="195">
        <f t="shared" si="132"/>
        <v>0</v>
      </c>
      <c r="K405" s="195">
        <f t="shared" si="132"/>
        <v>0</v>
      </c>
      <c r="L405" s="195">
        <f t="shared" si="132"/>
        <v>0</v>
      </c>
      <c r="M405" s="195">
        <f t="shared" si="132"/>
        <v>0</v>
      </c>
      <c r="N405" s="195">
        <f t="shared" si="132"/>
        <v>0</v>
      </c>
      <c r="O405" s="195">
        <f t="shared" si="132"/>
        <v>0</v>
      </c>
      <c r="P405" s="195">
        <f t="shared" si="132"/>
        <v>0</v>
      </c>
    </row>
    <row r="406" spans="1:16" ht="17" thickBot="1">
      <c r="A406" s="83"/>
      <c r="B406" s="66"/>
      <c r="D406" s="121" t="s">
        <v>83</v>
      </c>
      <c r="E406" s="142" t="str">
        <f>IF(CurrToggle=1,"$",Sheet3!$F$4)</f>
        <v>K</v>
      </c>
      <c r="F406" s="126"/>
      <c r="G406" s="193">
        <f>SUM(G400:G405)</f>
        <v>0</v>
      </c>
      <c r="H406" s="193">
        <f t="shared" ref="H406:P406" si="133">SUM(H400:H405)</f>
        <v>0</v>
      </c>
      <c r="I406" s="193">
        <f t="shared" si="133"/>
        <v>0</v>
      </c>
      <c r="J406" s="193">
        <f t="shared" si="133"/>
        <v>0</v>
      </c>
      <c r="K406" s="193">
        <f t="shared" si="133"/>
        <v>0</v>
      </c>
      <c r="L406" s="193">
        <f t="shared" si="133"/>
        <v>0</v>
      </c>
      <c r="M406" s="193">
        <f t="shared" si="133"/>
        <v>0</v>
      </c>
      <c r="N406" s="193">
        <f t="shared" si="133"/>
        <v>0</v>
      </c>
      <c r="O406" s="193">
        <f t="shared" si="133"/>
        <v>0</v>
      </c>
      <c r="P406" s="193">
        <f t="shared" si="133"/>
        <v>0</v>
      </c>
    </row>
    <row r="407" spans="1:16" ht="16.5">
      <c r="A407" s="83"/>
      <c r="B407" s="66"/>
      <c r="D407" s="78"/>
      <c r="E407" s="119"/>
      <c r="F407" s="78"/>
      <c r="G407" s="78"/>
      <c r="H407" s="78"/>
      <c r="I407" s="78"/>
      <c r="J407" s="78"/>
      <c r="K407" s="78"/>
      <c r="L407" s="78"/>
      <c r="M407" s="78"/>
      <c r="N407" s="78"/>
      <c r="O407" s="78"/>
      <c r="P407" s="78"/>
    </row>
    <row r="408" spans="1:16" ht="16.5">
      <c r="A408" s="83"/>
      <c r="B408" s="66"/>
      <c r="D408" s="78"/>
      <c r="E408" s="119"/>
      <c r="F408" s="78"/>
      <c r="G408" s="78"/>
      <c r="H408" s="78"/>
      <c r="I408" s="78"/>
      <c r="J408" s="78"/>
      <c r="K408" s="78"/>
      <c r="L408" s="78"/>
      <c r="M408" s="78"/>
      <c r="N408" s="78"/>
      <c r="O408" s="78"/>
      <c r="P408" s="78"/>
    </row>
    <row r="409" spans="1:16" ht="16.5">
      <c r="A409" s="83"/>
      <c r="B409" s="66"/>
      <c r="D409" s="78"/>
      <c r="E409" s="78"/>
      <c r="F409" s="78"/>
      <c r="G409" s="78"/>
      <c r="H409" s="78"/>
      <c r="I409" s="78"/>
      <c r="J409" s="78"/>
      <c r="K409" s="78"/>
      <c r="L409" s="78"/>
      <c r="M409" s="78"/>
      <c r="N409" s="78"/>
      <c r="O409" s="78"/>
      <c r="P409" s="78"/>
    </row>
    <row r="410" spans="1:16" ht="16.5">
      <c r="A410" s="83"/>
      <c r="B410" s="66"/>
      <c r="D410" s="78"/>
      <c r="E410" s="78"/>
      <c r="F410" s="78"/>
      <c r="G410" s="78"/>
      <c r="H410" s="78"/>
      <c r="I410" s="78"/>
      <c r="J410" s="78"/>
      <c r="K410" s="78"/>
      <c r="L410" s="78"/>
      <c r="M410" s="78"/>
      <c r="N410" s="78"/>
      <c r="O410" s="78"/>
      <c r="P410" s="78"/>
    </row>
    <row r="411" spans="1:16" ht="16.5">
      <c r="A411" s="83"/>
      <c r="B411" s="66"/>
      <c r="D411" s="78"/>
      <c r="E411" s="78"/>
      <c r="F411" s="78"/>
      <c r="G411" s="78"/>
      <c r="H411" s="78"/>
      <c r="I411" s="78"/>
      <c r="J411" s="78"/>
      <c r="K411" s="78"/>
      <c r="L411" s="78"/>
      <c r="M411" s="78"/>
      <c r="N411" s="78"/>
      <c r="O411" s="78"/>
      <c r="P411" s="78"/>
    </row>
    <row r="412" spans="1:16" ht="16.5">
      <c r="A412" s="83"/>
      <c r="B412" s="66"/>
      <c r="D412" s="78"/>
      <c r="E412" s="78"/>
      <c r="F412" s="78"/>
      <c r="G412" s="78"/>
      <c r="H412" s="78"/>
      <c r="I412" s="78"/>
      <c r="J412" s="78"/>
      <c r="K412" s="78"/>
      <c r="L412" s="78"/>
      <c r="M412" s="78"/>
      <c r="N412" s="78"/>
      <c r="O412" s="78"/>
      <c r="P412" s="78"/>
    </row>
    <row r="413" spans="1:16" ht="16.5">
      <c r="A413" s="83"/>
      <c r="B413" s="66"/>
      <c r="D413" s="78"/>
      <c r="E413" s="78"/>
      <c r="F413" s="78"/>
      <c r="G413" s="78"/>
      <c r="H413" s="78"/>
      <c r="I413" s="78"/>
      <c r="J413" s="78"/>
      <c r="K413" s="78"/>
      <c r="L413" s="78"/>
      <c r="M413" s="78"/>
      <c r="N413" s="78"/>
      <c r="O413" s="78"/>
      <c r="P413" s="78"/>
    </row>
    <row r="414" spans="1:16" ht="16.5">
      <c r="A414" s="83"/>
      <c r="B414" s="66"/>
      <c r="D414" s="78"/>
      <c r="E414" s="78"/>
      <c r="F414" s="78"/>
      <c r="G414" s="78"/>
      <c r="H414" s="78"/>
      <c r="I414" s="78"/>
      <c r="J414" s="78"/>
      <c r="K414" s="78"/>
      <c r="L414" s="78"/>
      <c r="M414" s="78"/>
      <c r="N414" s="78"/>
      <c r="O414" s="78"/>
      <c r="P414" s="78"/>
    </row>
    <row r="415" spans="1:16" ht="16.5">
      <c r="A415" s="83"/>
      <c r="B415" s="66"/>
      <c r="D415" s="78"/>
      <c r="E415" s="78"/>
      <c r="F415" s="78"/>
      <c r="G415" s="78"/>
      <c r="H415" s="78"/>
      <c r="I415" s="78"/>
      <c r="J415" s="78"/>
      <c r="K415" s="78"/>
      <c r="L415" s="78"/>
      <c r="M415" s="78"/>
      <c r="N415" s="78"/>
      <c r="O415" s="78"/>
      <c r="P415" s="78"/>
    </row>
    <row r="416" spans="1:16" ht="16.5">
      <c r="A416" s="83"/>
      <c r="B416" s="66"/>
      <c r="D416" s="78"/>
      <c r="E416" s="78"/>
      <c r="F416" s="78"/>
      <c r="G416" s="78"/>
      <c r="H416" s="78"/>
      <c r="I416" s="78"/>
      <c r="J416" s="78"/>
      <c r="K416" s="78"/>
      <c r="L416" s="78"/>
      <c r="M416" s="78"/>
      <c r="N416" s="78"/>
      <c r="O416" s="78"/>
      <c r="P416" s="78"/>
    </row>
    <row r="417" spans="1:16" ht="16.5">
      <c r="A417" s="83"/>
      <c r="B417" s="66"/>
      <c r="D417" s="78"/>
      <c r="E417" s="78"/>
      <c r="F417" s="78"/>
      <c r="G417" s="78"/>
      <c r="H417" s="78"/>
      <c r="I417" s="78"/>
      <c r="J417" s="78"/>
      <c r="K417" s="78"/>
      <c r="L417" s="78"/>
      <c r="M417" s="78"/>
      <c r="N417" s="78"/>
      <c r="O417" s="78"/>
      <c r="P417" s="78"/>
    </row>
    <row r="418" spans="1:16" ht="16.5">
      <c r="A418" s="83"/>
      <c r="B418" s="66"/>
    </row>
    <row r="419" spans="1:16" ht="16.5">
      <c r="A419" s="83"/>
      <c r="B419" s="66"/>
    </row>
    <row r="420" spans="1:16" ht="16.5">
      <c r="A420" s="83"/>
      <c r="B420" s="66"/>
    </row>
    <row r="421" spans="1:16" ht="16.5">
      <c r="A421" s="83"/>
      <c r="B421" s="66"/>
    </row>
    <row r="422" spans="1:16" ht="16.5">
      <c r="A422" s="83"/>
      <c r="B422" s="66"/>
    </row>
    <row r="423" spans="1:16" ht="16.5">
      <c r="A423" s="83"/>
      <c r="B423" s="66"/>
    </row>
    <row r="424" spans="1:16" ht="16.5">
      <c r="A424" s="83"/>
      <c r="B424" s="66"/>
    </row>
    <row r="425" spans="1:16" ht="16.5">
      <c r="A425" s="83"/>
      <c r="B425" s="66"/>
    </row>
    <row r="426" spans="1:16" ht="16.5">
      <c r="A426" s="83"/>
      <c r="B426" s="66"/>
    </row>
    <row r="427" spans="1:16" ht="16.5">
      <c r="A427" s="83"/>
      <c r="B427" s="66"/>
    </row>
    <row r="428" spans="1:16" ht="16.5">
      <c r="A428" s="83"/>
      <c r="B428" s="66"/>
    </row>
    <row r="429" spans="1:16" ht="16.5">
      <c r="A429" s="83"/>
      <c r="B429" s="66"/>
    </row>
    <row r="430" spans="1:16" ht="16.5">
      <c r="A430" s="83"/>
      <c r="B430" s="66"/>
    </row>
    <row r="431" spans="1:16" ht="16.5">
      <c r="A431" s="83"/>
      <c r="B431" s="66"/>
    </row>
    <row r="432" spans="1:16" ht="16.5">
      <c r="A432" s="83"/>
      <c r="B432" s="66"/>
    </row>
    <row r="433" spans="1:2" ht="16.5">
      <c r="A433" s="83"/>
      <c r="B433" s="66"/>
    </row>
    <row r="434" spans="1:2" ht="16.5">
      <c r="A434" s="83"/>
      <c r="B434" s="66"/>
    </row>
    <row r="435" spans="1:2" ht="16.5">
      <c r="A435" s="83"/>
      <c r="B435" s="66"/>
    </row>
    <row r="436" spans="1:2" ht="16.5">
      <c r="A436" s="83"/>
      <c r="B436" s="66"/>
    </row>
    <row r="437" spans="1:2" ht="16.5">
      <c r="A437" s="83"/>
      <c r="B437" s="66"/>
    </row>
    <row r="438" spans="1:2" ht="16.5">
      <c r="A438" s="83"/>
      <c r="B438" s="66"/>
    </row>
    <row r="439" spans="1:2" ht="16.5">
      <c r="A439" s="83"/>
      <c r="B439" s="66"/>
    </row>
    <row r="440" spans="1:2" ht="16.5">
      <c r="A440" s="83"/>
      <c r="B440" s="66"/>
    </row>
    <row r="441" spans="1:2" ht="16.5">
      <c r="A441" s="83"/>
      <c r="B441" s="66"/>
    </row>
    <row r="442" spans="1:2" ht="16.5">
      <c r="A442" s="83"/>
      <c r="B442" s="66"/>
    </row>
    <row r="443" spans="1:2" ht="16.5">
      <c r="A443" s="83"/>
      <c r="B443" s="66"/>
    </row>
    <row r="444" spans="1:2" ht="16.5">
      <c r="A444" s="83"/>
      <c r="B444" s="66"/>
    </row>
    <row r="445" spans="1:2" ht="16.5">
      <c r="A445" s="83"/>
      <c r="B445" s="66"/>
    </row>
    <row r="446" spans="1:2" ht="16.5">
      <c r="A446" s="83"/>
      <c r="B446" s="66"/>
    </row>
    <row r="447" spans="1:2" ht="16.5">
      <c r="A447" s="83"/>
      <c r="B447" s="66"/>
    </row>
    <row r="448" spans="1:2" ht="16.5">
      <c r="A448" s="83"/>
      <c r="B448" s="66"/>
    </row>
    <row r="449" spans="1:2" ht="16.5">
      <c r="A449" s="83"/>
      <c r="B449" s="66"/>
    </row>
    <row r="450" spans="1:2" ht="16.5">
      <c r="A450" s="83"/>
      <c r="B450" s="66"/>
    </row>
    <row r="451" spans="1:2" ht="16.5">
      <c r="A451" s="83"/>
      <c r="B451" s="66"/>
    </row>
    <row r="452" spans="1:2" ht="16.5">
      <c r="A452" s="83"/>
      <c r="B452" s="66"/>
    </row>
    <row r="453" spans="1:2" ht="16.5">
      <c r="A453" s="83"/>
      <c r="B453" s="66"/>
    </row>
    <row r="454" spans="1:2" ht="16.5">
      <c r="A454" s="83"/>
      <c r="B454" s="66"/>
    </row>
    <row r="455" spans="1:2" ht="16.5">
      <c r="A455" s="83"/>
      <c r="B455" s="66"/>
    </row>
    <row r="456" spans="1:2" ht="16.5">
      <c r="A456" s="83"/>
      <c r="B456" s="66"/>
    </row>
    <row r="457" spans="1:2" ht="16.5">
      <c r="A457" s="83"/>
      <c r="B457" s="66"/>
    </row>
    <row r="458" spans="1:2" ht="16.5">
      <c r="A458" s="83"/>
      <c r="B458" s="66"/>
    </row>
    <row r="459" spans="1:2" ht="16.5">
      <c r="A459" s="83"/>
      <c r="B459" s="66"/>
    </row>
    <row r="460" spans="1:2" ht="16.5">
      <c r="A460" s="83"/>
      <c r="B460" s="66"/>
    </row>
    <row r="461" spans="1:2" ht="16.5">
      <c r="A461" s="83"/>
      <c r="B461" s="66"/>
    </row>
    <row r="462" spans="1:2" ht="16.5">
      <c r="A462" s="83"/>
      <c r="B462" s="66"/>
    </row>
    <row r="463" spans="1:2" ht="16.5">
      <c r="A463" s="83"/>
      <c r="B463" s="66"/>
    </row>
    <row r="464" spans="1:2" ht="16.5">
      <c r="A464" s="83"/>
      <c r="B464" s="66"/>
    </row>
    <row r="465" spans="1:2" ht="16.5">
      <c r="A465" s="83"/>
      <c r="B465" s="66"/>
    </row>
    <row r="466" spans="1:2" ht="16.5">
      <c r="A466" s="83"/>
      <c r="B466" s="66"/>
    </row>
    <row r="467" spans="1:2" ht="16.5">
      <c r="A467" s="83"/>
      <c r="B467" s="66"/>
    </row>
    <row r="468" spans="1:2" ht="16.5">
      <c r="A468" s="83"/>
      <c r="B468" s="66"/>
    </row>
    <row r="469" spans="1:2" ht="16.5">
      <c r="A469" s="83"/>
      <c r="B469" s="66"/>
    </row>
    <row r="470" spans="1:2" ht="16.5">
      <c r="A470" s="83"/>
      <c r="B470" s="66"/>
    </row>
  </sheetData>
  <sheetProtection algorithmName="SHA-512" hashValue="qCkjT5MO/8dFfo4fvOld5c7a1oqXDum+RbQyEmnIVnurWx0v61IFu+gwStMoN5U4WczA6RD1OeMYnj3mzAIwSg==" saltValue="Cwn3UUk62OC2eL4gASbDBg==" spinCount="100000" sheet="1" objects="1" scenarios="1"/>
  <mergeCells count="16">
    <mergeCell ref="D298:G300"/>
    <mergeCell ref="D2:G4"/>
    <mergeCell ref="A10:A12"/>
    <mergeCell ref="A14:A16"/>
    <mergeCell ref="A18:A20"/>
    <mergeCell ref="A2:A4"/>
    <mergeCell ref="A6:A8"/>
    <mergeCell ref="D276:P278"/>
    <mergeCell ref="H2:L2"/>
    <mergeCell ref="H3:L3"/>
    <mergeCell ref="D140:P141"/>
    <mergeCell ref="D268:P269"/>
    <mergeCell ref="D240:P242"/>
    <mergeCell ref="E16:G16"/>
    <mergeCell ref="E17:G17"/>
    <mergeCell ref="E18:G18"/>
  </mergeCells>
  <conditionalFormatting sqref="F260">
    <cfRule type="cellIs" dxfId="1" priority="1" operator="notEqual">
      <formula>1</formula>
    </cfRule>
  </conditionalFormatting>
  <conditionalFormatting sqref="G281 G287 G293">
    <cfRule type="cellIs" dxfId="0" priority="2" operator="equal">
      <formula>"You have already selected this year for a debt facility"</formula>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5" r:id="rId4" name="Drop Down 3">
              <controlPr defaultSize="0" autoLine="0" autoPict="0">
                <anchor moveWithCells="1">
                  <from>
                    <xdr:col>4</xdr:col>
                    <xdr:colOff>25400</xdr:colOff>
                    <xdr:row>9</xdr:row>
                    <xdr:rowOff>184150</xdr:rowOff>
                  </from>
                  <to>
                    <xdr:col>6</xdr:col>
                    <xdr:colOff>387350</xdr:colOff>
                    <xdr:row>10</xdr:row>
                    <xdr:rowOff>184150</xdr:rowOff>
                  </to>
                </anchor>
              </controlPr>
            </control>
          </mc:Choice>
        </mc:AlternateContent>
        <mc:AlternateContent xmlns:mc="http://schemas.openxmlformats.org/markup-compatibility/2006">
          <mc:Choice Requires="x14">
            <control shapeId="3076" r:id="rId5" name="Drop Down 4">
              <controlPr defaultSize="0" autoLine="0" autoPict="0">
                <anchor moveWithCells="1">
                  <from>
                    <xdr:col>4</xdr:col>
                    <xdr:colOff>25400</xdr:colOff>
                    <xdr:row>11</xdr:row>
                    <xdr:rowOff>184150</xdr:rowOff>
                  </from>
                  <to>
                    <xdr:col>6</xdr:col>
                    <xdr:colOff>387350</xdr:colOff>
                    <xdr:row>12</xdr:row>
                    <xdr:rowOff>184150</xdr:rowOff>
                  </to>
                </anchor>
              </controlPr>
            </control>
          </mc:Choice>
        </mc:AlternateContent>
        <mc:AlternateContent xmlns:mc="http://schemas.openxmlformats.org/markup-compatibility/2006">
          <mc:Choice Requires="x14">
            <control shapeId="3077" r:id="rId6" name="Drop Down 5">
              <controlPr defaultSize="0" autoLine="0" autoPict="0">
                <anchor moveWithCells="1">
                  <from>
                    <xdr:col>7</xdr:col>
                    <xdr:colOff>25400</xdr:colOff>
                    <xdr:row>68</xdr:row>
                    <xdr:rowOff>31750</xdr:rowOff>
                  </from>
                  <to>
                    <xdr:col>8</xdr:col>
                    <xdr:colOff>1174750</xdr:colOff>
                    <xdr:row>68</xdr:row>
                    <xdr:rowOff>190500</xdr:rowOff>
                  </to>
                </anchor>
              </controlPr>
            </control>
          </mc:Choice>
        </mc:AlternateContent>
        <mc:AlternateContent xmlns:mc="http://schemas.openxmlformats.org/markup-compatibility/2006">
          <mc:Choice Requires="x14">
            <control shapeId="3078" r:id="rId7" name="Drop Down 6">
              <controlPr defaultSize="0" autoLine="0" autoPict="0">
                <anchor moveWithCells="1">
                  <from>
                    <xdr:col>7</xdr:col>
                    <xdr:colOff>25400</xdr:colOff>
                    <xdr:row>69</xdr:row>
                    <xdr:rowOff>31750</xdr:rowOff>
                  </from>
                  <to>
                    <xdr:col>8</xdr:col>
                    <xdr:colOff>1174750</xdr:colOff>
                    <xdr:row>69</xdr:row>
                    <xdr:rowOff>190500</xdr:rowOff>
                  </to>
                </anchor>
              </controlPr>
            </control>
          </mc:Choice>
        </mc:AlternateContent>
        <mc:AlternateContent xmlns:mc="http://schemas.openxmlformats.org/markup-compatibility/2006">
          <mc:Choice Requires="x14">
            <control shapeId="3080" r:id="rId8" name="Spinner 8">
              <controlPr defaultSize="0" autoPict="0">
                <anchor moveWithCells="1" sizeWithCells="1">
                  <from>
                    <xdr:col>7</xdr:col>
                    <xdr:colOff>31750</xdr:colOff>
                    <xdr:row>70</xdr:row>
                    <xdr:rowOff>38100</xdr:rowOff>
                  </from>
                  <to>
                    <xdr:col>7</xdr:col>
                    <xdr:colOff>311150</xdr:colOff>
                    <xdr:row>70</xdr:row>
                    <xdr:rowOff>190500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Sheet3!$Q$7:$Q$16</xm:f>
          </x14:formula1>
          <xm:sqref>F281 F287 F293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38"/>
  <sheetViews>
    <sheetView showGridLines="0" showRowColHeaders="0" zoomScale="80" zoomScaleNormal="80" workbookViewId="0">
      <pane xSplit="2" ySplit="5" topLeftCell="C9" activePane="bottomRight" state="frozen"/>
      <selection pane="topRight" activeCell="G10" sqref="G10"/>
      <selection pane="bottomLeft" activeCell="G10" sqref="G10"/>
      <selection pane="bottomRight" activeCell="E10" sqref="E10"/>
    </sheetView>
  </sheetViews>
  <sheetFormatPr defaultColWidth="0" defaultRowHeight="14.5"/>
  <cols>
    <col min="1" max="1" width="20.1796875" customWidth="1"/>
    <col min="2" max="2" width="1.1796875" customWidth="1"/>
    <col min="3" max="3" width="4.7265625" customWidth="1"/>
    <col min="4" max="4" width="3.7265625" customWidth="1"/>
    <col min="5" max="5" width="32.81640625" customWidth="1"/>
    <col min="6" max="6" width="6.7265625" customWidth="1"/>
    <col min="7" max="16" width="16.26953125" customWidth="1"/>
    <col min="17" max="20" width="9.1796875" customWidth="1"/>
    <col min="21" max="32" width="0" hidden="1" customWidth="1"/>
    <col min="33" max="16384" width="9.1796875" hidden="1"/>
  </cols>
  <sheetData>
    <row r="1" spans="1:19" ht="3" customHeight="1"/>
    <row r="2" spans="1:19" ht="17.25" customHeight="1">
      <c r="A2" s="13"/>
      <c r="B2" s="7"/>
      <c r="C2" s="3"/>
      <c r="D2" s="238" t="s">
        <v>31</v>
      </c>
      <c r="E2" s="238"/>
      <c r="F2" s="238"/>
      <c r="G2" s="29"/>
      <c r="H2" s="29"/>
      <c r="I2" s="29"/>
      <c r="J2" s="29"/>
      <c r="K2" s="29"/>
      <c r="L2" s="29"/>
      <c r="M2" s="29"/>
      <c r="N2" s="29"/>
      <c r="O2" s="29"/>
      <c r="P2" s="16"/>
      <c r="Q2" s="16"/>
    </row>
    <row r="3" spans="1:19" ht="17.25" customHeight="1">
      <c r="A3" s="13"/>
      <c r="B3" s="7"/>
      <c r="C3" s="3"/>
      <c r="D3" s="238"/>
      <c r="E3" s="238"/>
      <c r="F3" s="238"/>
      <c r="G3" s="16"/>
      <c r="H3" s="16"/>
      <c r="I3" s="16"/>
      <c r="J3" s="16"/>
      <c r="K3" s="16"/>
      <c r="L3" s="16"/>
      <c r="M3" s="16"/>
      <c r="N3" s="16"/>
      <c r="O3" s="16"/>
      <c r="P3" s="16"/>
      <c r="Q3" s="16"/>
    </row>
    <row r="4" spans="1:19" ht="17.25" customHeight="1">
      <c r="A4" s="13"/>
      <c r="B4" s="7"/>
      <c r="C4" s="3"/>
      <c r="D4" s="238"/>
      <c r="E4" s="238"/>
      <c r="F4" s="238"/>
      <c r="G4" s="17"/>
      <c r="H4" s="17"/>
      <c r="I4" s="17"/>
      <c r="J4" s="17"/>
      <c r="K4" s="17"/>
      <c r="L4" s="17"/>
      <c r="M4" s="17"/>
      <c r="N4" s="17"/>
      <c r="O4" s="17"/>
      <c r="P4" s="16"/>
      <c r="Q4" s="16"/>
    </row>
    <row r="5" spans="1:19" ht="17.25" customHeight="1">
      <c r="A5" s="13" t="s">
        <v>14</v>
      </c>
      <c r="B5" s="7"/>
      <c r="C5" s="3"/>
      <c r="D5" s="179" t="s">
        <v>213</v>
      </c>
      <c r="E5" s="16"/>
      <c r="F5" s="26" t="s">
        <v>17</v>
      </c>
      <c r="G5" s="166" t="s">
        <v>19</v>
      </c>
      <c r="H5" s="166" t="s">
        <v>20</v>
      </c>
      <c r="I5" s="166" t="s">
        <v>21</v>
      </c>
      <c r="J5" s="166" t="s">
        <v>22</v>
      </c>
      <c r="K5" s="166" t="s">
        <v>23</v>
      </c>
      <c r="L5" s="166" t="s">
        <v>24</v>
      </c>
      <c r="M5" s="166" t="s">
        <v>25</v>
      </c>
      <c r="N5" s="166" t="s">
        <v>26</v>
      </c>
      <c r="O5" s="166" t="s">
        <v>27</v>
      </c>
      <c r="P5" s="166" t="s">
        <v>28</v>
      </c>
      <c r="Q5" s="16"/>
    </row>
    <row r="6" spans="1:19" ht="17.25" customHeight="1">
      <c r="A6" s="240"/>
      <c r="B6" s="8"/>
      <c r="C6" s="3"/>
      <c r="D6" s="16"/>
      <c r="E6" s="16"/>
      <c r="F6" s="16"/>
      <c r="G6" s="178" t="s">
        <v>214</v>
      </c>
      <c r="H6" s="178" t="s">
        <v>214</v>
      </c>
      <c r="I6" s="178" t="s">
        <v>214</v>
      </c>
      <c r="J6" s="178" t="s">
        <v>214</v>
      </c>
      <c r="K6" s="178" t="s">
        <v>214</v>
      </c>
      <c r="L6" s="178" t="s">
        <v>214</v>
      </c>
      <c r="M6" s="178" t="s">
        <v>214</v>
      </c>
      <c r="N6" s="178" t="s">
        <v>214</v>
      </c>
      <c r="O6" s="178" t="s">
        <v>214</v>
      </c>
      <c r="P6" s="178" t="s">
        <v>214</v>
      </c>
      <c r="Q6" s="16"/>
    </row>
    <row r="7" spans="1:19" ht="17.25" customHeight="1">
      <c r="A7" s="240"/>
      <c r="B7" s="7"/>
      <c r="C7" s="3"/>
      <c r="D7" s="17" t="s">
        <v>54</v>
      </c>
      <c r="E7" s="16"/>
      <c r="Q7" s="16"/>
    </row>
    <row r="8" spans="1:19" ht="17.25" customHeight="1">
      <c r="A8" s="240"/>
      <c r="B8" s="7"/>
      <c r="C8" s="3"/>
      <c r="D8" s="17"/>
      <c r="E8" s="24" t="str">
        <f>ASSUMPTIONS!D34</f>
        <v>Product/Service 1</v>
      </c>
      <c r="F8" s="28" t="str">
        <f>IF(CurrToggle=1,"$",Sheet3!$F$4)</f>
        <v>K</v>
      </c>
      <c r="G8" s="176">
        <f>ASSUMPTIONS!G190*ASSUMPTIONS!G191</f>
        <v>0</v>
      </c>
      <c r="H8" s="176">
        <f>ASSUMPTIONS!H190*ASSUMPTIONS!H191</f>
        <v>0</v>
      </c>
      <c r="I8" s="176">
        <f>ASSUMPTIONS!I190*ASSUMPTIONS!I191</f>
        <v>0</v>
      </c>
      <c r="J8" s="176">
        <f>ASSUMPTIONS!J190*ASSUMPTIONS!J191</f>
        <v>0</v>
      </c>
      <c r="K8" s="176">
        <f>ASSUMPTIONS!K190*ASSUMPTIONS!K191</f>
        <v>0</v>
      </c>
      <c r="L8" s="176">
        <f>ASSUMPTIONS!L190*ASSUMPTIONS!L191</f>
        <v>0</v>
      </c>
      <c r="M8" s="176">
        <f>ASSUMPTIONS!M190*ASSUMPTIONS!M191</f>
        <v>0</v>
      </c>
      <c r="N8" s="176">
        <f>ASSUMPTIONS!N190*ASSUMPTIONS!N191</f>
        <v>0</v>
      </c>
      <c r="O8" s="176">
        <f>ASSUMPTIONS!O190*ASSUMPTIONS!O191</f>
        <v>0</v>
      </c>
      <c r="P8" s="176">
        <f>ASSUMPTIONS!P190*ASSUMPTIONS!P191</f>
        <v>0</v>
      </c>
      <c r="Q8" s="16"/>
    </row>
    <row r="9" spans="1:19" ht="17.25" customHeight="1">
      <c r="A9" s="15" t="s">
        <v>31</v>
      </c>
      <c r="B9" s="7"/>
      <c r="C9" s="3"/>
      <c r="D9" s="17"/>
      <c r="E9" s="24" t="str">
        <f>ASSUMPTIONS!D37</f>
        <v>Product/Service 2</v>
      </c>
      <c r="F9" s="28" t="str">
        <f>IF(CurrToggle=1,"$",Sheet3!$F$4)</f>
        <v>K</v>
      </c>
      <c r="G9" s="176">
        <f>ASSUMPTIONS!G213*ASSUMPTIONS!G214</f>
        <v>0</v>
      </c>
      <c r="H9" s="176">
        <f>ASSUMPTIONS!H213*ASSUMPTIONS!H214</f>
        <v>0</v>
      </c>
      <c r="I9" s="176">
        <f>ASSUMPTIONS!I213*ASSUMPTIONS!I214</f>
        <v>0</v>
      </c>
      <c r="J9" s="176">
        <f>ASSUMPTIONS!J213*ASSUMPTIONS!J214</f>
        <v>0</v>
      </c>
      <c r="K9" s="176">
        <f>ASSUMPTIONS!K213*ASSUMPTIONS!K214</f>
        <v>0</v>
      </c>
      <c r="L9" s="176">
        <f>ASSUMPTIONS!L213*ASSUMPTIONS!L214</f>
        <v>0</v>
      </c>
      <c r="M9" s="176">
        <f>ASSUMPTIONS!M213*ASSUMPTIONS!M214</f>
        <v>0</v>
      </c>
      <c r="N9" s="176">
        <f>ASSUMPTIONS!N213*ASSUMPTIONS!N214</f>
        <v>0</v>
      </c>
      <c r="O9" s="176">
        <f>ASSUMPTIONS!O213*ASSUMPTIONS!O214</f>
        <v>0</v>
      </c>
      <c r="P9" s="176">
        <f>ASSUMPTIONS!P213*ASSUMPTIONS!P214</f>
        <v>0</v>
      </c>
      <c r="Q9" s="16"/>
    </row>
    <row r="10" spans="1:19" ht="17.25" customHeight="1">
      <c r="A10" s="239"/>
      <c r="B10" s="7"/>
      <c r="C10" s="3"/>
      <c r="D10" s="17"/>
      <c r="E10" s="24" t="str">
        <f>ASSUMPTIONS!D40</f>
        <v>Product/Service 3</v>
      </c>
      <c r="F10" s="28" t="str">
        <f>IF(CurrToggle=1,"$",Sheet3!$F$4)</f>
        <v>K</v>
      </c>
      <c r="G10" s="176">
        <f>ASSUMPTIONS!G236*ASSUMPTIONS!G237</f>
        <v>0</v>
      </c>
      <c r="H10" s="176">
        <f>ASSUMPTIONS!H236*ASSUMPTIONS!H237</f>
        <v>0</v>
      </c>
      <c r="I10" s="176">
        <f>ASSUMPTIONS!I236*ASSUMPTIONS!I237</f>
        <v>0</v>
      </c>
      <c r="J10" s="176">
        <f>ASSUMPTIONS!J236*ASSUMPTIONS!J237</f>
        <v>0</v>
      </c>
      <c r="K10" s="176">
        <f>ASSUMPTIONS!K236*ASSUMPTIONS!K237</f>
        <v>0</v>
      </c>
      <c r="L10" s="176">
        <f>ASSUMPTIONS!L236*ASSUMPTIONS!L237</f>
        <v>0</v>
      </c>
      <c r="M10" s="176">
        <f>ASSUMPTIONS!M236*ASSUMPTIONS!M237</f>
        <v>0</v>
      </c>
      <c r="N10" s="176">
        <f>ASSUMPTIONS!N236*ASSUMPTIONS!N237</f>
        <v>0</v>
      </c>
      <c r="O10" s="176">
        <f>ASSUMPTIONS!O236*ASSUMPTIONS!O237</f>
        <v>0</v>
      </c>
      <c r="P10" s="176">
        <f>ASSUMPTIONS!P236*ASSUMPTIONS!P237</f>
        <v>0</v>
      </c>
      <c r="Q10" s="16"/>
    </row>
    <row r="11" spans="1:19" ht="17.25" customHeight="1">
      <c r="A11" s="239"/>
      <c r="B11" s="7"/>
      <c r="C11" s="3"/>
      <c r="D11" s="17" t="s">
        <v>215</v>
      </c>
      <c r="E11" s="203"/>
      <c r="F11" s="204" t="str">
        <f>IF(CurrToggle=1,"$",Sheet3!$F$4)</f>
        <v>K</v>
      </c>
      <c r="G11" s="175">
        <f>SUM(G8:G10)</f>
        <v>0</v>
      </c>
      <c r="H11" s="175">
        <f t="shared" ref="H11:P11" si="0">SUM(H8:H10)</f>
        <v>0</v>
      </c>
      <c r="I11" s="175">
        <f t="shared" si="0"/>
        <v>0</v>
      </c>
      <c r="J11" s="175">
        <f t="shared" si="0"/>
        <v>0</v>
      </c>
      <c r="K11" s="175">
        <f t="shared" si="0"/>
        <v>0</v>
      </c>
      <c r="L11" s="175">
        <f t="shared" si="0"/>
        <v>0</v>
      </c>
      <c r="M11" s="175">
        <f t="shared" si="0"/>
        <v>0</v>
      </c>
      <c r="N11" s="175">
        <f t="shared" si="0"/>
        <v>0</v>
      </c>
      <c r="O11" s="175">
        <f t="shared" si="0"/>
        <v>0</v>
      </c>
      <c r="P11" s="175">
        <f t="shared" si="0"/>
        <v>0</v>
      </c>
      <c r="Q11" s="16"/>
    </row>
    <row r="12" spans="1:19" ht="17.25" customHeight="1">
      <c r="A12" s="239"/>
      <c r="B12" s="7"/>
      <c r="C12" s="3"/>
      <c r="D12" s="24" t="s">
        <v>216</v>
      </c>
      <c r="E12" s="24"/>
      <c r="F12" s="28" t="str">
        <f>IF(CurrToggle=1,"$",Sheet3!$F$4)</f>
        <v>K</v>
      </c>
      <c r="G12" s="176">
        <f>SUM(ASSUMPTIONS!G147:G150)</f>
        <v>0</v>
      </c>
      <c r="H12" s="176">
        <f>SUM(ASSUMPTIONS!H147:H150)</f>
        <v>0</v>
      </c>
      <c r="I12" s="176">
        <f>SUM(ASSUMPTIONS!I147:I150)</f>
        <v>0</v>
      </c>
      <c r="J12" s="176">
        <f>SUM(ASSUMPTIONS!J147:J150)</f>
        <v>0</v>
      </c>
      <c r="K12" s="176">
        <f>SUM(ASSUMPTIONS!K147:K150)</f>
        <v>0</v>
      </c>
      <c r="L12" s="176">
        <f>SUM(ASSUMPTIONS!L147:L150)</f>
        <v>0</v>
      </c>
      <c r="M12" s="176">
        <f>SUM(ASSUMPTIONS!M147:M150)</f>
        <v>0</v>
      </c>
      <c r="N12" s="176">
        <f>SUM(ASSUMPTIONS!N147:N150)</f>
        <v>0</v>
      </c>
      <c r="O12" s="176">
        <f>SUM(ASSUMPTIONS!O147:O150)</f>
        <v>0</v>
      </c>
      <c r="P12" s="176">
        <f>SUM(ASSUMPTIONS!P147:P150)</f>
        <v>0</v>
      </c>
      <c r="Q12" s="16"/>
      <c r="R12" s="3"/>
      <c r="S12" s="3"/>
    </row>
    <row r="13" spans="1:19" ht="17.25" customHeight="1">
      <c r="A13" s="13" t="s">
        <v>34</v>
      </c>
      <c r="B13" s="7"/>
      <c r="C13" s="3"/>
      <c r="D13" s="17" t="s">
        <v>217</v>
      </c>
      <c r="E13" s="16"/>
      <c r="F13" s="48" t="str">
        <f>IF(CurrToggle=1,"$",Sheet3!$F$4)</f>
        <v>K</v>
      </c>
      <c r="G13" s="175">
        <f>G11-G12</f>
        <v>0</v>
      </c>
      <c r="H13" s="175">
        <f t="shared" ref="H13:P13" si="1">H11-H12</f>
        <v>0</v>
      </c>
      <c r="I13" s="175">
        <f t="shared" si="1"/>
        <v>0</v>
      </c>
      <c r="J13" s="175">
        <f t="shared" si="1"/>
        <v>0</v>
      </c>
      <c r="K13" s="175">
        <f t="shared" si="1"/>
        <v>0</v>
      </c>
      <c r="L13" s="175">
        <f t="shared" si="1"/>
        <v>0</v>
      </c>
      <c r="M13" s="175">
        <f t="shared" si="1"/>
        <v>0</v>
      </c>
      <c r="N13" s="175">
        <f t="shared" si="1"/>
        <v>0</v>
      </c>
      <c r="O13" s="175">
        <f t="shared" si="1"/>
        <v>0</v>
      </c>
      <c r="P13" s="175">
        <f t="shared" si="1"/>
        <v>0</v>
      </c>
      <c r="Q13" s="16"/>
      <c r="R13" s="3"/>
      <c r="S13" s="3"/>
    </row>
    <row r="14" spans="1:19" ht="17.25" customHeight="1">
      <c r="A14" s="239"/>
      <c r="B14" s="7"/>
      <c r="C14" s="3"/>
      <c r="D14" s="16"/>
      <c r="E14" s="60" t="s">
        <v>218</v>
      </c>
      <c r="F14" s="61"/>
      <c r="G14" s="177"/>
      <c r="H14" s="177"/>
      <c r="I14" s="177"/>
      <c r="J14" s="177"/>
      <c r="K14" s="177"/>
      <c r="L14" s="177"/>
      <c r="M14" s="177"/>
      <c r="N14" s="177"/>
      <c r="O14" s="177"/>
      <c r="P14" s="177"/>
      <c r="Q14" s="16"/>
      <c r="R14" s="3"/>
      <c r="S14" s="3"/>
    </row>
    <row r="15" spans="1:19" ht="17.25" customHeight="1">
      <c r="A15" s="239"/>
      <c r="B15" s="7"/>
      <c r="C15" s="3"/>
      <c r="D15" s="16"/>
      <c r="E15" s="24" t="s">
        <v>123</v>
      </c>
      <c r="F15" s="28" t="str">
        <f>IF(CurrToggle=1,"$",Sheet3!$F$4)</f>
        <v>K</v>
      </c>
      <c r="G15" s="176">
        <f>ASSUMPTIONS!G153</f>
        <v>0</v>
      </c>
      <c r="H15" s="176">
        <f>ASSUMPTIONS!H153</f>
        <v>0</v>
      </c>
      <c r="I15" s="176">
        <f>ASSUMPTIONS!I153</f>
        <v>0</v>
      </c>
      <c r="J15" s="176">
        <f>ASSUMPTIONS!J153</f>
        <v>0</v>
      </c>
      <c r="K15" s="176">
        <f>ASSUMPTIONS!K153</f>
        <v>0</v>
      </c>
      <c r="L15" s="176">
        <f>ASSUMPTIONS!L153</f>
        <v>0</v>
      </c>
      <c r="M15" s="176">
        <f>ASSUMPTIONS!M153</f>
        <v>0</v>
      </c>
      <c r="N15" s="176">
        <f>ASSUMPTIONS!N153</f>
        <v>0</v>
      </c>
      <c r="O15" s="176">
        <f>ASSUMPTIONS!O153</f>
        <v>0</v>
      </c>
      <c r="P15" s="176">
        <f>ASSUMPTIONS!P153</f>
        <v>0</v>
      </c>
      <c r="Q15" s="16"/>
      <c r="R15" s="3"/>
      <c r="S15" s="3"/>
    </row>
    <row r="16" spans="1:19" ht="17.25" customHeight="1">
      <c r="A16" s="239"/>
      <c r="B16" s="7"/>
      <c r="C16" s="3"/>
      <c r="D16" s="16"/>
      <c r="E16" s="24" t="s">
        <v>60</v>
      </c>
      <c r="F16" s="28" t="str">
        <f>IF(CurrToggle=1,"$",Sheet3!$F$4)</f>
        <v>K</v>
      </c>
      <c r="G16" s="176">
        <f>ASSUMPTIONS!G154</f>
        <v>0</v>
      </c>
      <c r="H16" s="176">
        <f>ASSUMPTIONS!H154</f>
        <v>0</v>
      </c>
      <c r="I16" s="176">
        <f>ASSUMPTIONS!I154</f>
        <v>0</v>
      </c>
      <c r="J16" s="176">
        <f>ASSUMPTIONS!J154</f>
        <v>0</v>
      </c>
      <c r="K16" s="176">
        <f>ASSUMPTIONS!K154</f>
        <v>0</v>
      </c>
      <c r="L16" s="176">
        <f>ASSUMPTIONS!L154</f>
        <v>0</v>
      </c>
      <c r="M16" s="176">
        <f>ASSUMPTIONS!M154</f>
        <v>0</v>
      </c>
      <c r="N16" s="176">
        <f>ASSUMPTIONS!N154</f>
        <v>0</v>
      </c>
      <c r="O16" s="176">
        <f>ASSUMPTIONS!O154</f>
        <v>0</v>
      </c>
      <c r="P16" s="176">
        <f>ASSUMPTIONS!P154</f>
        <v>0</v>
      </c>
      <c r="Q16" s="16"/>
      <c r="R16" s="3"/>
      <c r="S16" s="3"/>
    </row>
    <row r="17" spans="1:19" ht="17.25" customHeight="1">
      <c r="A17" s="14" t="s">
        <v>38</v>
      </c>
      <c r="B17" s="7"/>
      <c r="C17" s="3"/>
      <c r="D17" s="16"/>
      <c r="E17" s="24" t="s">
        <v>124</v>
      </c>
      <c r="F17" s="28" t="str">
        <f>IF(CurrToggle=1,"$",Sheet3!$F$4)</f>
        <v>K</v>
      </c>
      <c r="G17" s="176">
        <f>ASSUMPTIONS!G155</f>
        <v>0</v>
      </c>
      <c r="H17" s="176">
        <f>ASSUMPTIONS!H155</f>
        <v>0</v>
      </c>
      <c r="I17" s="176">
        <f>ASSUMPTIONS!I155</f>
        <v>0</v>
      </c>
      <c r="J17" s="176">
        <f>ASSUMPTIONS!J155</f>
        <v>0</v>
      </c>
      <c r="K17" s="176">
        <f>ASSUMPTIONS!K155</f>
        <v>0</v>
      </c>
      <c r="L17" s="176">
        <f>ASSUMPTIONS!L155</f>
        <v>0</v>
      </c>
      <c r="M17" s="176">
        <f>ASSUMPTIONS!M155</f>
        <v>0</v>
      </c>
      <c r="N17" s="176">
        <f>ASSUMPTIONS!N155</f>
        <v>0</v>
      </c>
      <c r="O17" s="176">
        <f>ASSUMPTIONS!O155</f>
        <v>0</v>
      </c>
      <c r="P17" s="176">
        <f>ASSUMPTIONS!P155</f>
        <v>0</v>
      </c>
      <c r="Q17" s="16"/>
      <c r="R17" s="3"/>
      <c r="S17" s="3"/>
    </row>
    <row r="18" spans="1:19" ht="17.25" customHeight="1">
      <c r="A18" s="239"/>
      <c r="B18" s="7"/>
      <c r="C18" s="3"/>
      <c r="D18" s="16"/>
      <c r="E18" s="24" t="s">
        <v>62</v>
      </c>
      <c r="F18" s="28" t="str">
        <f>IF(CurrToggle=1,"$",Sheet3!$F$4)</f>
        <v>K</v>
      </c>
      <c r="G18" s="176">
        <f>ASSUMPTIONS!G156</f>
        <v>0</v>
      </c>
      <c r="H18" s="176">
        <f>ASSUMPTIONS!H156</f>
        <v>0</v>
      </c>
      <c r="I18" s="176">
        <f>ASSUMPTIONS!I156</f>
        <v>0</v>
      </c>
      <c r="J18" s="176">
        <f>ASSUMPTIONS!J156</f>
        <v>0</v>
      </c>
      <c r="K18" s="176">
        <f>ASSUMPTIONS!K156</f>
        <v>0</v>
      </c>
      <c r="L18" s="176">
        <f>ASSUMPTIONS!L156</f>
        <v>0</v>
      </c>
      <c r="M18" s="176">
        <f>ASSUMPTIONS!M156</f>
        <v>0</v>
      </c>
      <c r="N18" s="176">
        <f>ASSUMPTIONS!N156</f>
        <v>0</v>
      </c>
      <c r="O18" s="176">
        <f>ASSUMPTIONS!O156</f>
        <v>0</v>
      </c>
      <c r="P18" s="176">
        <f>ASSUMPTIONS!P156</f>
        <v>0</v>
      </c>
      <c r="Q18" s="16"/>
      <c r="R18" s="3"/>
      <c r="S18" s="3"/>
    </row>
    <row r="19" spans="1:19" ht="17.25" customHeight="1">
      <c r="A19" s="239"/>
      <c r="B19" s="7"/>
      <c r="C19" s="3"/>
      <c r="D19" s="16"/>
      <c r="E19" s="24" t="s">
        <v>63</v>
      </c>
      <c r="F19" s="28" t="str">
        <f>IF(CurrToggle=1,"$",Sheet3!$F$4)</f>
        <v>K</v>
      </c>
      <c r="G19" s="176">
        <f>ASSUMPTIONS!G157</f>
        <v>0</v>
      </c>
      <c r="H19" s="176">
        <f>ASSUMPTIONS!H157</f>
        <v>0</v>
      </c>
      <c r="I19" s="176">
        <f>ASSUMPTIONS!I157</f>
        <v>0</v>
      </c>
      <c r="J19" s="176">
        <f>ASSUMPTIONS!J157</f>
        <v>0</v>
      </c>
      <c r="K19" s="176">
        <f>ASSUMPTIONS!K157</f>
        <v>0</v>
      </c>
      <c r="L19" s="176">
        <f>ASSUMPTIONS!L157</f>
        <v>0</v>
      </c>
      <c r="M19" s="176">
        <f>ASSUMPTIONS!M157</f>
        <v>0</v>
      </c>
      <c r="N19" s="176">
        <f>ASSUMPTIONS!N157</f>
        <v>0</v>
      </c>
      <c r="O19" s="176">
        <f>ASSUMPTIONS!O157</f>
        <v>0</v>
      </c>
      <c r="P19" s="176">
        <f>ASSUMPTIONS!P157</f>
        <v>0</v>
      </c>
      <c r="Q19" s="16"/>
      <c r="R19" s="3"/>
      <c r="S19" s="3"/>
    </row>
    <row r="20" spans="1:19" ht="17.25" customHeight="1">
      <c r="A20" s="239"/>
      <c r="B20" s="7"/>
      <c r="C20" s="3"/>
      <c r="D20" s="16"/>
      <c r="E20" s="24" t="s">
        <v>64</v>
      </c>
      <c r="F20" s="28" t="str">
        <f>IF(CurrToggle=1,"$",Sheet3!$F$4)</f>
        <v>K</v>
      </c>
      <c r="G20" s="176">
        <f>ASSUMPTIONS!G158</f>
        <v>0</v>
      </c>
      <c r="H20" s="176">
        <f>ASSUMPTIONS!H158</f>
        <v>0</v>
      </c>
      <c r="I20" s="176">
        <f>ASSUMPTIONS!I158</f>
        <v>0</v>
      </c>
      <c r="J20" s="176">
        <f>ASSUMPTIONS!J158</f>
        <v>0</v>
      </c>
      <c r="K20" s="176">
        <f>ASSUMPTIONS!K158</f>
        <v>0</v>
      </c>
      <c r="L20" s="176">
        <f>ASSUMPTIONS!L158</f>
        <v>0</v>
      </c>
      <c r="M20" s="176">
        <f>ASSUMPTIONS!M158</f>
        <v>0</v>
      </c>
      <c r="N20" s="176">
        <f>ASSUMPTIONS!N158</f>
        <v>0</v>
      </c>
      <c r="O20" s="176">
        <f>ASSUMPTIONS!O158</f>
        <v>0</v>
      </c>
      <c r="P20" s="176">
        <f>ASSUMPTIONS!P158</f>
        <v>0</v>
      </c>
      <c r="Q20" s="16"/>
      <c r="R20" s="3"/>
      <c r="S20" s="3"/>
    </row>
    <row r="21" spans="1:19" ht="17.25" customHeight="1">
      <c r="A21" s="13" t="s">
        <v>43</v>
      </c>
      <c r="B21" s="7"/>
      <c r="C21" s="3"/>
      <c r="D21" s="16"/>
      <c r="E21" s="24" t="s">
        <v>65</v>
      </c>
      <c r="F21" s="28" t="str">
        <f>IF(CurrToggle=1,"$",Sheet3!$F$4)</f>
        <v>K</v>
      </c>
      <c r="G21" s="176">
        <f>ASSUMPTIONS!G159</f>
        <v>0</v>
      </c>
      <c r="H21" s="176">
        <f>ASSUMPTIONS!H159</f>
        <v>0</v>
      </c>
      <c r="I21" s="176">
        <f>ASSUMPTIONS!I159</f>
        <v>0</v>
      </c>
      <c r="J21" s="176">
        <f>ASSUMPTIONS!J159</f>
        <v>0</v>
      </c>
      <c r="K21" s="176">
        <f>ASSUMPTIONS!K159</f>
        <v>0</v>
      </c>
      <c r="L21" s="176">
        <f>ASSUMPTIONS!L159</f>
        <v>0</v>
      </c>
      <c r="M21" s="176">
        <f>ASSUMPTIONS!M159</f>
        <v>0</v>
      </c>
      <c r="N21" s="176">
        <f>ASSUMPTIONS!N159</f>
        <v>0</v>
      </c>
      <c r="O21" s="176">
        <f>ASSUMPTIONS!O159</f>
        <v>0</v>
      </c>
      <c r="P21" s="176">
        <f>ASSUMPTIONS!P159</f>
        <v>0</v>
      </c>
      <c r="Q21" s="16"/>
      <c r="R21" s="3"/>
      <c r="S21" s="3"/>
    </row>
    <row r="22" spans="1:19" ht="17.25" customHeight="1">
      <c r="A22" s="12"/>
      <c r="B22" s="7"/>
      <c r="C22" s="3"/>
      <c r="D22" s="16"/>
      <c r="E22" s="24" t="s">
        <v>66</v>
      </c>
      <c r="F22" s="28" t="str">
        <f>IF(CurrToggle=1,"$",Sheet3!$F$4)</f>
        <v>K</v>
      </c>
      <c r="G22" s="176">
        <f>ASSUMPTIONS!G160</f>
        <v>0</v>
      </c>
      <c r="H22" s="176">
        <f>ASSUMPTIONS!H160</f>
        <v>0</v>
      </c>
      <c r="I22" s="176">
        <f>ASSUMPTIONS!I160</f>
        <v>0</v>
      </c>
      <c r="J22" s="176">
        <f>ASSUMPTIONS!J160</f>
        <v>0</v>
      </c>
      <c r="K22" s="176">
        <f>ASSUMPTIONS!K160</f>
        <v>0</v>
      </c>
      <c r="L22" s="176">
        <f>ASSUMPTIONS!L160</f>
        <v>0</v>
      </c>
      <c r="M22" s="176">
        <f>ASSUMPTIONS!M160</f>
        <v>0</v>
      </c>
      <c r="N22" s="176">
        <f>ASSUMPTIONS!N160</f>
        <v>0</v>
      </c>
      <c r="O22" s="176">
        <f>ASSUMPTIONS!O160</f>
        <v>0</v>
      </c>
      <c r="P22" s="176">
        <f>ASSUMPTIONS!P160</f>
        <v>0</v>
      </c>
      <c r="Q22" s="16"/>
      <c r="R22" s="3"/>
      <c r="S22" s="3"/>
    </row>
    <row r="23" spans="1:19" ht="17.25" customHeight="1">
      <c r="A23" s="12"/>
      <c r="B23" s="7"/>
      <c r="C23" s="3"/>
      <c r="D23" s="16"/>
      <c r="E23" s="24" t="s">
        <v>67</v>
      </c>
      <c r="F23" s="28" t="str">
        <f>IF(CurrToggle=1,"$",Sheet3!$F$4)</f>
        <v>K</v>
      </c>
      <c r="G23" s="176">
        <f>ASSUMPTIONS!G161</f>
        <v>0</v>
      </c>
      <c r="H23" s="176">
        <f>ASSUMPTIONS!H161</f>
        <v>0</v>
      </c>
      <c r="I23" s="176">
        <f>ASSUMPTIONS!I161</f>
        <v>0</v>
      </c>
      <c r="J23" s="176">
        <f>ASSUMPTIONS!J161</f>
        <v>0</v>
      </c>
      <c r="K23" s="176">
        <f>ASSUMPTIONS!K161</f>
        <v>0</v>
      </c>
      <c r="L23" s="176">
        <f>ASSUMPTIONS!L161</f>
        <v>0</v>
      </c>
      <c r="M23" s="176">
        <f>ASSUMPTIONS!M161</f>
        <v>0</v>
      </c>
      <c r="N23" s="176">
        <f>ASSUMPTIONS!N161</f>
        <v>0</v>
      </c>
      <c r="O23" s="176">
        <f>ASSUMPTIONS!O161</f>
        <v>0</v>
      </c>
      <c r="P23" s="176">
        <f>ASSUMPTIONS!P161</f>
        <v>0</v>
      </c>
      <c r="Q23" s="16"/>
      <c r="R23" s="3"/>
      <c r="S23" s="3"/>
    </row>
    <row r="24" spans="1:19" ht="17.25" customHeight="1">
      <c r="A24" s="12"/>
      <c r="B24" s="7"/>
      <c r="C24" s="3"/>
      <c r="D24" s="16"/>
      <c r="E24" s="24" t="s">
        <v>219</v>
      </c>
      <c r="F24" s="28" t="str">
        <f>IF(CurrToggle=1,"$",Sheet3!$F$4)</f>
        <v>K</v>
      </c>
      <c r="G24" s="176">
        <f>ASSUMPTIONS!G390</f>
        <v>0</v>
      </c>
      <c r="H24" s="176">
        <f>ASSUMPTIONS!H390</f>
        <v>0</v>
      </c>
      <c r="I24" s="176">
        <f>ASSUMPTIONS!I390</f>
        <v>0</v>
      </c>
      <c r="J24" s="176">
        <f>ASSUMPTIONS!J390</f>
        <v>0</v>
      </c>
      <c r="K24" s="176">
        <f>ASSUMPTIONS!K390</f>
        <v>0</v>
      </c>
      <c r="L24" s="176">
        <f>ASSUMPTIONS!L390</f>
        <v>0</v>
      </c>
      <c r="M24" s="176">
        <f>ASSUMPTIONS!M390</f>
        <v>0</v>
      </c>
      <c r="N24" s="176">
        <f>ASSUMPTIONS!N390</f>
        <v>0</v>
      </c>
      <c r="O24" s="176">
        <f>ASSUMPTIONS!O390</f>
        <v>0</v>
      </c>
      <c r="P24" s="176">
        <f>ASSUMPTIONS!P390</f>
        <v>0</v>
      </c>
      <c r="Q24" s="16"/>
      <c r="R24" s="3"/>
      <c r="S24" s="3"/>
    </row>
    <row r="25" spans="1:19" ht="17.25" customHeight="1">
      <c r="A25" s="12"/>
      <c r="B25" s="7"/>
      <c r="C25" s="3"/>
      <c r="D25" s="17" t="s">
        <v>220</v>
      </c>
      <c r="E25" s="16"/>
      <c r="F25" s="48" t="str">
        <f>IF(CurrToggle=1,"$",Sheet3!$F$4)</f>
        <v>K</v>
      </c>
      <c r="G25" s="175">
        <f>G13-SUM(G15:G24)</f>
        <v>0</v>
      </c>
      <c r="H25" s="175">
        <f t="shared" ref="H25:P25" si="2">H13-SUM(H15:H24)</f>
        <v>0</v>
      </c>
      <c r="I25" s="175">
        <f t="shared" si="2"/>
        <v>0</v>
      </c>
      <c r="J25" s="175">
        <f t="shared" si="2"/>
        <v>0</v>
      </c>
      <c r="K25" s="175">
        <f t="shared" si="2"/>
        <v>0</v>
      </c>
      <c r="L25" s="175">
        <f t="shared" si="2"/>
        <v>0</v>
      </c>
      <c r="M25" s="175">
        <f t="shared" si="2"/>
        <v>0</v>
      </c>
      <c r="N25" s="175">
        <f t="shared" si="2"/>
        <v>0</v>
      </c>
      <c r="O25" s="175">
        <f t="shared" si="2"/>
        <v>0</v>
      </c>
      <c r="P25" s="175">
        <f t="shared" si="2"/>
        <v>0</v>
      </c>
      <c r="Q25" s="16"/>
      <c r="R25" s="3"/>
      <c r="S25" s="3"/>
    </row>
    <row r="26" spans="1:19" ht="17.25" customHeight="1">
      <c r="A26" s="12"/>
      <c r="B26" s="7"/>
      <c r="C26" s="3"/>
      <c r="D26" s="16"/>
      <c r="E26" s="16"/>
      <c r="F26" s="16"/>
      <c r="G26" s="39"/>
      <c r="H26" s="39"/>
      <c r="I26" s="39"/>
      <c r="J26" s="39"/>
      <c r="K26" s="39"/>
      <c r="L26" s="39"/>
      <c r="M26" s="39"/>
      <c r="N26" s="39"/>
      <c r="O26" s="39"/>
      <c r="P26" s="39"/>
      <c r="Q26" s="16"/>
      <c r="R26" s="3"/>
      <c r="S26" s="3"/>
    </row>
    <row r="27" spans="1:19" ht="17.25" customHeight="1">
      <c r="A27" s="12"/>
      <c r="B27" s="7"/>
      <c r="C27" s="3"/>
      <c r="D27" s="16"/>
      <c r="E27" s="24" t="s">
        <v>194</v>
      </c>
      <c r="F27" s="28" t="str">
        <f>IF(CurrToggle=1,"$",Sheet3!$F$4)</f>
        <v>K</v>
      </c>
      <c r="G27" s="176">
        <f>ASSUMPTIONS!G333</f>
        <v>0</v>
      </c>
      <c r="H27" s="176">
        <f>ASSUMPTIONS!H333</f>
        <v>0</v>
      </c>
      <c r="I27" s="176">
        <f>ASSUMPTIONS!I333</f>
        <v>0</v>
      </c>
      <c r="J27" s="176">
        <f>ASSUMPTIONS!J333</f>
        <v>0</v>
      </c>
      <c r="K27" s="176">
        <f>ASSUMPTIONS!K333</f>
        <v>0</v>
      </c>
      <c r="L27" s="176">
        <f>ASSUMPTIONS!L333</f>
        <v>0</v>
      </c>
      <c r="M27" s="176">
        <f>ASSUMPTIONS!M333</f>
        <v>0</v>
      </c>
      <c r="N27" s="176">
        <f>ASSUMPTIONS!N333</f>
        <v>0</v>
      </c>
      <c r="O27" s="176">
        <f>ASSUMPTIONS!O333</f>
        <v>0</v>
      </c>
      <c r="P27" s="176">
        <f>ASSUMPTIONS!P333</f>
        <v>0</v>
      </c>
      <c r="Q27" s="16"/>
      <c r="R27" s="3"/>
      <c r="S27" s="3"/>
    </row>
    <row r="28" spans="1:19" ht="17.25" customHeight="1">
      <c r="A28" s="12"/>
      <c r="B28" s="7"/>
      <c r="C28" s="3"/>
      <c r="D28" s="16" t="s">
        <v>221</v>
      </c>
      <c r="E28" s="24"/>
      <c r="F28" s="28" t="str">
        <f>IF(CurrToggle=1,"$",Sheet3!$F$4)</f>
        <v>K</v>
      </c>
      <c r="G28" s="176">
        <f>G25-G27</f>
        <v>0</v>
      </c>
      <c r="H28" s="176">
        <f t="shared" ref="H28:P28" si="3">H25-H27</f>
        <v>0</v>
      </c>
      <c r="I28" s="176">
        <f t="shared" si="3"/>
        <v>0</v>
      </c>
      <c r="J28" s="176">
        <f t="shared" si="3"/>
        <v>0</v>
      </c>
      <c r="K28" s="176">
        <f t="shared" si="3"/>
        <v>0</v>
      </c>
      <c r="L28" s="176">
        <f t="shared" si="3"/>
        <v>0</v>
      </c>
      <c r="M28" s="176">
        <f t="shared" si="3"/>
        <v>0</v>
      </c>
      <c r="N28" s="176">
        <f t="shared" si="3"/>
        <v>0</v>
      </c>
      <c r="O28" s="176">
        <f t="shared" si="3"/>
        <v>0</v>
      </c>
      <c r="P28" s="176">
        <f t="shared" si="3"/>
        <v>0</v>
      </c>
      <c r="Q28" s="16"/>
      <c r="R28" s="3"/>
      <c r="S28" s="3"/>
    </row>
    <row r="29" spans="1:19" ht="17.25" customHeight="1">
      <c r="A29" s="12"/>
      <c r="B29" s="7"/>
      <c r="C29" s="3"/>
      <c r="D29" s="16"/>
      <c r="E29" s="24" t="s">
        <v>222</v>
      </c>
      <c r="F29" s="28" t="str">
        <f>IF(CurrToggle=1,"$",Sheet3!$F$4)</f>
        <v>K</v>
      </c>
      <c r="G29" s="176">
        <f t="shared" ref="G29:P29" si="4">IF(G28&lt;0,0,CompanyTax*G28)</f>
        <v>0</v>
      </c>
      <c r="H29" s="176">
        <f t="shared" si="4"/>
        <v>0</v>
      </c>
      <c r="I29" s="176">
        <f t="shared" si="4"/>
        <v>0</v>
      </c>
      <c r="J29" s="176">
        <f t="shared" si="4"/>
        <v>0</v>
      </c>
      <c r="K29" s="176">
        <f t="shared" si="4"/>
        <v>0</v>
      </c>
      <c r="L29" s="176">
        <f t="shared" si="4"/>
        <v>0</v>
      </c>
      <c r="M29" s="176">
        <f t="shared" si="4"/>
        <v>0</v>
      </c>
      <c r="N29" s="176">
        <f t="shared" si="4"/>
        <v>0</v>
      </c>
      <c r="O29" s="176">
        <f t="shared" si="4"/>
        <v>0</v>
      </c>
      <c r="P29" s="176">
        <f t="shared" si="4"/>
        <v>0</v>
      </c>
      <c r="Q29" s="16"/>
      <c r="R29" s="3"/>
      <c r="S29" s="3"/>
    </row>
    <row r="30" spans="1:19" ht="17.25" customHeight="1" thickBot="1">
      <c r="A30" s="12"/>
      <c r="B30" s="7"/>
      <c r="C30" s="3"/>
      <c r="D30" s="55" t="s">
        <v>223</v>
      </c>
      <c r="E30" s="56"/>
      <c r="F30" s="57" t="str">
        <f>IF(CurrToggle=1,"$",Sheet3!$F$4)</f>
        <v>K</v>
      </c>
      <c r="G30" s="174">
        <f>G28-G29</f>
        <v>0</v>
      </c>
      <c r="H30" s="174">
        <f t="shared" ref="H30:P30" si="5">H28-H29</f>
        <v>0</v>
      </c>
      <c r="I30" s="174">
        <f t="shared" si="5"/>
        <v>0</v>
      </c>
      <c r="J30" s="174">
        <f t="shared" si="5"/>
        <v>0</v>
      </c>
      <c r="K30" s="174">
        <f t="shared" si="5"/>
        <v>0</v>
      </c>
      <c r="L30" s="174">
        <f t="shared" si="5"/>
        <v>0</v>
      </c>
      <c r="M30" s="174">
        <f t="shared" si="5"/>
        <v>0</v>
      </c>
      <c r="N30" s="174">
        <f t="shared" si="5"/>
        <v>0</v>
      </c>
      <c r="O30" s="174">
        <f t="shared" si="5"/>
        <v>0</v>
      </c>
      <c r="P30" s="174">
        <f t="shared" si="5"/>
        <v>0</v>
      </c>
      <c r="Q30" s="16"/>
      <c r="R30" s="3"/>
      <c r="S30" s="3"/>
    </row>
    <row r="31" spans="1:19" ht="17.25" customHeight="1" thickTop="1">
      <c r="A31" s="12"/>
      <c r="B31" s="7"/>
      <c r="C31" s="3"/>
      <c r="D31" s="16"/>
      <c r="E31" s="16"/>
      <c r="F31" s="16"/>
      <c r="G31" s="37"/>
      <c r="H31" s="37"/>
      <c r="I31" s="37"/>
      <c r="J31" s="37"/>
      <c r="K31" s="37"/>
      <c r="L31" s="37"/>
      <c r="M31" s="37"/>
      <c r="N31" s="37"/>
      <c r="O31" s="37"/>
      <c r="P31" s="37"/>
      <c r="Q31" s="16"/>
      <c r="R31" s="3"/>
      <c r="S31" s="3"/>
    </row>
    <row r="32" spans="1:19" ht="17.25" customHeight="1">
      <c r="A32" s="12"/>
      <c r="B32" s="7"/>
      <c r="C32" s="3"/>
      <c r="D32" s="16"/>
      <c r="E32" s="16"/>
      <c r="F32" s="16"/>
      <c r="G32" s="37"/>
      <c r="H32" s="37"/>
      <c r="I32" s="37"/>
      <c r="J32" s="37"/>
      <c r="K32" s="37"/>
      <c r="L32" s="37"/>
      <c r="M32" s="37"/>
      <c r="N32" s="37"/>
      <c r="O32" s="37"/>
      <c r="P32" s="37"/>
      <c r="Q32" s="3"/>
      <c r="R32" s="3"/>
      <c r="S32" s="3"/>
    </row>
    <row r="33" spans="1:19" ht="17.25" customHeight="1">
      <c r="A33" s="12"/>
      <c r="B33" s="7"/>
      <c r="C33" s="3"/>
      <c r="D33" s="3"/>
      <c r="E33" s="3"/>
      <c r="F33" s="16"/>
      <c r="G33" s="37"/>
      <c r="H33" s="37"/>
      <c r="I33" s="37"/>
      <c r="J33" s="37"/>
      <c r="K33" s="37"/>
      <c r="L33" s="37"/>
      <c r="M33" s="37"/>
      <c r="N33" s="37"/>
      <c r="O33" s="37"/>
      <c r="P33" s="37"/>
      <c r="Q33" s="3"/>
      <c r="R33" s="3"/>
      <c r="S33" s="3"/>
    </row>
    <row r="34" spans="1:19" ht="17.25" customHeight="1">
      <c r="A34" s="12"/>
      <c r="B34" s="7"/>
      <c r="C34" s="3"/>
      <c r="D34" s="16"/>
      <c r="E34" s="16"/>
      <c r="F34" s="16"/>
      <c r="G34" s="37"/>
      <c r="H34" s="37"/>
      <c r="I34" s="37"/>
      <c r="J34" s="37"/>
      <c r="K34" s="37"/>
      <c r="L34" s="37"/>
      <c r="M34" s="37"/>
      <c r="N34" s="37"/>
      <c r="O34" s="37"/>
      <c r="P34" s="37"/>
      <c r="Q34" s="3"/>
      <c r="R34" s="3"/>
      <c r="S34" s="3"/>
    </row>
    <row r="35" spans="1:19" ht="17.25" customHeight="1">
      <c r="A35" s="12"/>
      <c r="B35" s="7"/>
      <c r="C35" s="3"/>
      <c r="D35" s="16"/>
      <c r="E35" s="16"/>
      <c r="F35" s="16"/>
      <c r="G35" s="37"/>
      <c r="H35" s="37"/>
      <c r="I35" s="37"/>
      <c r="J35" s="37"/>
      <c r="K35" s="37"/>
      <c r="L35" s="37"/>
      <c r="M35" s="37"/>
      <c r="N35" s="37"/>
      <c r="O35" s="37"/>
      <c r="P35" s="37"/>
      <c r="Q35" s="3"/>
      <c r="R35" s="3"/>
      <c r="S35" s="3"/>
    </row>
    <row r="36" spans="1:19" ht="17.25" customHeight="1">
      <c r="A36" s="12"/>
      <c r="B36" s="7"/>
      <c r="C36" s="3"/>
      <c r="D36" s="16"/>
      <c r="E36" s="16"/>
      <c r="F36" s="16"/>
      <c r="G36" s="37"/>
      <c r="H36" s="37"/>
      <c r="I36" s="37"/>
      <c r="J36" s="37"/>
      <c r="K36" s="37"/>
      <c r="L36" s="37"/>
      <c r="M36" s="37"/>
      <c r="N36" s="37"/>
      <c r="O36" s="37"/>
      <c r="P36" s="37"/>
      <c r="Q36" s="3"/>
      <c r="R36" s="3"/>
      <c r="S36" s="3"/>
    </row>
    <row r="37" spans="1:19" ht="17.25" customHeight="1">
      <c r="A37" s="12"/>
      <c r="B37" s="7"/>
      <c r="C37" s="3"/>
      <c r="D37" s="16"/>
      <c r="E37" s="16"/>
      <c r="F37" s="16"/>
      <c r="G37" s="37"/>
      <c r="H37" s="37"/>
      <c r="I37" s="37"/>
      <c r="J37" s="37"/>
      <c r="K37" s="37"/>
      <c r="L37" s="37"/>
      <c r="M37" s="37"/>
      <c r="N37" s="37"/>
      <c r="O37" s="37"/>
      <c r="P37" s="37"/>
      <c r="Q37" s="3"/>
      <c r="R37" s="3"/>
      <c r="S37" s="3"/>
    </row>
    <row r="38" spans="1:19" ht="17.25" customHeight="1">
      <c r="A38" s="12"/>
      <c r="B38" s="7"/>
      <c r="C38" s="3"/>
      <c r="D38" s="16"/>
      <c r="E38" s="16"/>
      <c r="F38" s="16"/>
      <c r="G38" s="37"/>
      <c r="H38" s="37"/>
      <c r="I38" s="37"/>
      <c r="J38" s="37"/>
      <c r="K38" s="37"/>
      <c r="L38" s="37"/>
      <c r="M38" s="37"/>
      <c r="N38" s="37"/>
      <c r="O38" s="37"/>
      <c r="P38" s="37"/>
      <c r="Q38" s="3"/>
      <c r="R38" s="3"/>
      <c r="S38" s="3"/>
    </row>
    <row r="39" spans="1:19" ht="17.25" customHeight="1">
      <c r="A39" s="12"/>
      <c r="B39" s="7"/>
      <c r="C39" s="3"/>
      <c r="D39" s="16"/>
      <c r="E39" s="16"/>
      <c r="F39" s="16"/>
      <c r="G39" s="37"/>
      <c r="H39" s="37"/>
      <c r="I39" s="37"/>
      <c r="J39" s="37"/>
      <c r="K39" s="37"/>
      <c r="L39" s="37"/>
      <c r="M39" s="37"/>
      <c r="N39" s="37"/>
      <c r="O39" s="37"/>
      <c r="P39" s="37"/>
      <c r="Q39" s="3"/>
      <c r="R39" s="3"/>
      <c r="S39" s="3"/>
    </row>
    <row r="40" spans="1:19" ht="17.25" customHeight="1">
      <c r="A40" s="12"/>
      <c r="B40" s="7"/>
      <c r="C40" s="3"/>
      <c r="D40" s="16"/>
      <c r="E40" s="16"/>
      <c r="F40" s="16"/>
      <c r="G40" s="37"/>
      <c r="H40" s="37"/>
      <c r="I40" s="37"/>
      <c r="J40" s="37"/>
      <c r="K40" s="37"/>
      <c r="L40" s="37"/>
      <c r="M40" s="37"/>
      <c r="N40" s="37"/>
      <c r="O40" s="37"/>
      <c r="P40" s="37"/>
      <c r="Q40" s="3"/>
      <c r="R40" s="3"/>
      <c r="S40" s="3"/>
    </row>
    <row r="41" spans="1:19" ht="17.25" customHeight="1">
      <c r="A41" s="12"/>
      <c r="B41" s="7"/>
      <c r="C41" s="3"/>
      <c r="D41" s="16"/>
      <c r="E41" s="16"/>
      <c r="F41" s="16"/>
      <c r="G41" s="37"/>
      <c r="H41" s="37"/>
      <c r="I41" s="37"/>
      <c r="J41" s="37"/>
      <c r="K41" s="37"/>
      <c r="L41" s="37"/>
      <c r="M41" s="37"/>
      <c r="N41" s="37"/>
      <c r="O41" s="37"/>
      <c r="P41" s="37"/>
      <c r="Q41" s="3"/>
      <c r="R41" s="3"/>
      <c r="S41" s="3"/>
    </row>
    <row r="42" spans="1:19" ht="17.25" customHeight="1">
      <c r="A42" s="12"/>
      <c r="B42" s="7"/>
      <c r="C42" s="3"/>
      <c r="D42" s="16"/>
      <c r="E42" s="16"/>
      <c r="F42" s="16"/>
      <c r="G42" s="16"/>
      <c r="H42" s="16"/>
      <c r="I42" s="16"/>
      <c r="J42" s="16"/>
      <c r="K42" s="16"/>
      <c r="L42" s="16"/>
      <c r="M42" s="16"/>
      <c r="N42" s="16"/>
      <c r="O42" s="16"/>
      <c r="P42" s="16"/>
      <c r="Q42" s="3"/>
      <c r="R42" s="3"/>
      <c r="S42" s="3"/>
    </row>
    <row r="43" spans="1:19" ht="17.25" customHeight="1">
      <c r="A43" s="12"/>
      <c r="B43" s="7"/>
      <c r="C43" s="3"/>
      <c r="D43" s="16"/>
      <c r="E43" s="16"/>
      <c r="F43" s="16"/>
      <c r="G43" s="16"/>
      <c r="H43" s="16"/>
      <c r="I43" s="16"/>
      <c r="J43" s="16"/>
      <c r="K43" s="16"/>
      <c r="L43" s="16"/>
      <c r="M43" s="16"/>
      <c r="N43" s="16"/>
      <c r="O43" s="16"/>
      <c r="P43" s="16"/>
      <c r="Q43" s="3"/>
      <c r="R43" s="3"/>
      <c r="S43" s="3"/>
    </row>
    <row r="44" spans="1:19" ht="17.25" customHeight="1">
      <c r="A44" s="12"/>
      <c r="B44" s="7"/>
      <c r="C44" s="3"/>
      <c r="D44" s="16"/>
      <c r="Q44" s="3"/>
      <c r="R44" s="3"/>
      <c r="S44" s="3"/>
    </row>
    <row r="45" spans="1:19" ht="17.25" customHeight="1">
      <c r="A45" s="12"/>
      <c r="B45" s="7"/>
      <c r="C45" s="3"/>
      <c r="D45" s="16"/>
      <c r="Q45" s="3"/>
      <c r="R45" s="3"/>
      <c r="S45" s="3"/>
    </row>
    <row r="46" spans="1:19" ht="17.25" customHeight="1">
      <c r="A46" s="12"/>
      <c r="B46" s="7"/>
      <c r="C46" s="3"/>
      <c r="D46" s="16"/>
      <c r="Q46" s="3"/>
      <c r="R46" s="3"/>
      <c r="S46" s="3"/>
    </row>
    <row r="47" spans="1:19" ht="17.25" customHeight="1">
      <c r="A47" s="12"/>
      <c r="B47" s="7"/>
      <c r="C47" s="3"/>
      <c r="D47" s="16"/>
      <c r="E47" s="16"/>
      <c r="F47" s="16"/>
      <c r="G47" s="16"/>
      <c r="H47" s="16"/>
      <c r="I47" s="16"/>
      <c r="J47" s="16"/>
      <c r="K47" s="16"/>
      <c r="L47" s="16"/>
      <c r="M47" s="16"/>
      <c r="N47" s="16"/>
      <c r="O47" s="16"/>
      <c r="P47" s="16"/>
      <c r="Q47" s="3"/>
      <c r="R47" s="3"/>
      <c r="S47" s="3"/>
    </row>
    <row r="48" spans="1:19" ht="17.25" customHeight="1">
      <c r="A48" s="12"/>
      <c r="B48" s="7"/>
      <c r="C48" s="3"/>
      <c r="D48" s="16"/>
      <c r="E48" s="16"/>
      <c r="F48" s="16"/>
      <c r="G48" s="16"/>
      <c r="H48" s="16"/>
      <c r="I48" s="16"/>
      <c r="J48" s="16"/>
      <c r="K48" s="16"/>
      <c r="L48" s="16"/>
      <c r="M48" s="16"/>
      <c r="N48" s="16"/>
      <c r="O48" s="16"/>
      <c r="P48" s="16"/>
      <c r="Q48" s="3"/>
      <c r="R48" s="3"/>
      <c r="S48" s="3"/>
    </row>
    <row r="49" spans="1:19" ht="17.25" customHeight="1">
      <c r="A49" s="12"/>
      <c r="B49" s="7"/>
      <c r="C49" s="3"/>
      <c r="D49" s="16"/>
      <c r="E49" s="16"/>
      <c r="F49" s="16"/>
      <c r="G49" s="16"/>
      <c r="H49" s="16"/>
      <c r="I49" s="16"/>
      <c r="J49" s="16"/>
      <c r="K49" s="16"/>
      <c r="L49" s="16"/>
      <c r="M49" s="16"/>
      <c r="N49" s="16"/>
      <c r="O49" s="16"/>
      <c r="P49" s="16"/>
      <c r="Q49" s="3"/>
      <c r="R49" s="3"/>
      <c r="S49" s="3"/>
    </row>
    <row r="50" spans="1:19" ht="17.25" customHeight="1">
      <c r="A50" s="12"/>
      <c r="B50" s="7"/>
      <c r="C50" s="3"/>
      <c r="D50" s="16"/>
      <c r="E50" s="16"/>
      <c r="F50" s="16"/>
      <c r="G50" s="16"/>
      <c r="H50" s="16"/>
      <c r="I50" s="16"/>
      <c r="J50" s="16"/>
      <c r="K50" s="16"/>
      <c r="L50" s="16"/>
      <c r="M50" s="16"/>
      <c r="N50" s="16"/>
      <c r="O50" s="16"/>
      <c r="P50" s="16"/>
      <c r="Q50" s="3"/>
      <c r="R50" s="3"/>
      <c r="S50" s="3"/>
    </row>
    <row r="51" spans="1:19" ht="17.25" customHeight="1">
      <c r="A51" s="12"/>
      <c r="B51" s="7"/>
      <c r="C51" s="3"/>
      <c r="D51" s="16"/>
      <c r="E51" s="16"/>
      <c r="F51" s="16"/>
      <c r="G51" s="16"/>
      <c r="H51" s="16"/>
      <c r="I51" s="16"/>
      <c r="J51" s="16"/>
      <c r="K51" s="16"/>
      <c r="L51" s="16"/>
      <c r="M51" s="16"/>
      <c r="N51" s="16"/>
      <c r="O51" s="16"/>
      <c r="P51" s="16"/>
      <c r="Q51" s="3"/>
      <c r="R51" s="3"/>
      <c r="S51" s="3"/>
    </row>
    <row r="52" spans="1:19" ht="17.25" customHeight="1">
      <c r="A52" s="12"/>
      <c r="B52" s="7"/>
      <c r="C52" s="3"/>
      <c r="D52" s="16"/>
      <c r="E52" s="16"/>
      <c r="F52" s="16"/>
      <c r="G52" s="16"/>
      <c r="H52" s="16"/>
      <c r="I52" s="16"/>
      <c r="J52" s="16"/>
      <c r="K52" s="16"/>
      <c r="L52" s="16"/>
      <c r="M52" s="16"/>
      <c r="N52" s="16"/>
      <c r="O52" s="16"/>
      <c r="P52" s="16"/>
      <c r="Q52" s="3"/>
      <c r="R52" s="3"/>
      <c r="S52" s="3"/>
    </row>
    <row r="53" spans="1:19" ht="17.25" customHeight="1">
      <c r="A53" s="12"/>
      <c r="B53" s="7"/>
      <c r="C53" s="3"/>
      <c r="D53" s="16"/>
      <c r="E53" s="16"/>
      <c r="F53" s="16"/>
      <c r="G53" s="16"/>
      <c r="H53" s="16"/>
      <c r="I53" s="16"/>
      <c r="J53" s="16"/>
      <c r="K53" s="16"/>
      <c r="L53" s="16"/>
      <c r="M53" s="16"/>
      <c r="N53" s="16"/>
      <c r="O53" s="16"/>
      <c r="P53" s="16"/>
      <c r="Q53" s="3"/>
      <c r="R53" s="3"/>
      <c r="S53" s="3"/>
    </row>
    <row r="54" spans="1:19" ht="17.25" customHeight="1">
      <c r="A54" s="12"/>
      <c r="B54" s="7"/>
      <c r="C54" s="3"/>
      <c r="D54" s="16"/>
      <c r="E54" s="16"/>
      <c r="F54" s="16"/>
      <c r="G54" s="16"/>
      <c r="H54" s="16"/>
      <c r="I54" s="16"/>
      <c r="J54" s="16"/>
      <c r="K54" s="16"/>
      <c r="L54" s="16"/>
      <c r="M54" s="16"/>
      <c r="N54" s="16"/>
      <c r="O54" s="16"/>
      <c r="P54" s="16"/>
      <c r="Q54" s="3"/>
      <c r="R54" s="3"/>
      <c r="S54" s="3"/>
    </row>
    <row r="55" spans="1:19" ht="17.25" customHeight="1">
      <c r="A55" s="12"/>
      <c r="B55" s="7"/>
      <c r="C55" s="3"/>
      <c r="D55" s="16"/>
      <c r="E55" s="16"/>
      <c r="F55" s="16"/>
      <c r="G55" s="16"/>
      <c r="H55" s="16"/>
      <c r="I55" s="16"/>
      <c r="J55" s="16"/>
      <c r="K55" s="16"/>
      <c r="L55" s="16"/>
      <c r="M55" s="16"/>
      <c r="N55" s="16"/>
      <c r="O55" s="16"/>
      <c r="P55" s="16"/>
      <c r="Q55" s="3"/>
      <c r="R55" s="3"/>
      <c r="S55" s="3"/>
    </row>
    <row r="56" spans="1:19" ht="17.25" customHeight="1">
      <c r="A56" s="12"/>
      <c r="B56" s="7"/>
      <c r="C56" s="3"/>
      <c r="D56" s="16"/>
      <c r="E56" s="16"/>
      <c r="F56" s="16"/>
      <c r="G56" s="16"/>
      <c r="H56" s="16"/>
      <c r="I56" s="16"/>
      <c r="J56" s="16"/>
      <c r="K56" s="16"/>
      <c r="L56" s="16"/>
      <c r="M56" s="16"/>
      <c r="N56" s="16"/>
      <c r="O56" s="16"/>
      <c r="P56" s="16"/>
      <c r="Q56" s="3"/>
      <c r="R56" s="3"/>
      <c r="S56" s="3"/>
    </row>
    <row r="57" spans="1:19" ht="17.25" customHeight="1">
      <c r="A57" s="12"/>
      <c r="B57" s="7"/>
      <c r="C57" s="3"/>
      <c r="D57" s="16"/>
      <c r="E57" s="16"/>
      <c r="F57" s="16"/>
      <c r="G57" s="16"/>
      <c r="H57" s="16"/>
      <c r="I57" s="16"/>
      <c r="J57" s="16"/>
      <c r="K57" s="16"/>
      <c r="L57" s="16"/>
      <c r="M57" s="16"/>
      <c r="N57" s="16"/>
      <c r="O57" s="16"/>
      <c r="P57" s="16"/>
      <c r="Q57" s="3"/>
      <c r="R57" s="3"/>
      <c r="S57" s="3"/>
    </row>
    <row r="58" spans="1:19" ht="17.25" customHeight="1">
      <c r="A58" s="12"/>
      <c r="B58" s="7"/>
      <c r="C58" s="3"/>
      <c r="D58" s="16"/>
      <c r="E58" s="16"/>
      <c r="F58" s="16"/>
      <c r="G58" s="16"/>
      <c r="H58" s="16"/>
      <c r="I58" s="16"/>
      <c r="J58" s="16"/>
      <c r="K58" s="16"/>
      <c r="L58" s="16"/>
      <c r="M58" s="16"/>
      <c r="N58" s="16"/>
      <c r="O58" s="16"/>
      <c r="P58" s="16"/>
      <c r="Q58" s="3"/>
      <c r="R58" s="3"/>
      <c r="S58" s="3"/>
    </row>
    <row r="59" spans="1:19" ht="17.25" customHeight="1">
      <c r="A59" s="12"/>
      <c r="B59" s="7"/>
      <c r="C59" s="3"/>
      <c r="D59" s="16"/>
      <c r="E59" s="16"/>
      <c r="F59" s="16"/>
      <c r="G59" s="16"/>
      <c r="H59" s="16"/>
      <c r="I59" s="16"/>
      <c r="J59" s="16"/>
      <c r="K59" s="16"/>
      <c r="L59" s="16"/>
      <c r="M59" s="16"/>
      <c r="N59" s="16"/>
      <c r="O59" s="16"/>
      <c r="P59" s="16"/>
      <c r="Q59" s="3"/>
      <c r="R59" s="3"/>
      <c r="S59" s="3"/>
    </row>
    <row r="60" spans="1:19" ht="17.25" customHeight="1">
      <c r="A60" s="12"/>
      <c r="B60" s="7"/>
      <c r="C60" s="3"/>
      <c r="D60" s="16"/>
      <c r="E60" s="16"/>
      <c r="F60" s="16"/>
      <c r="G60" s="16"/>
      <c r="H60" s="16"/>
      <c r="I60" s="16"/>
      <c r="J60" s="16"/>
      <c r="K60" s="16"/>
      <c r="L60" s="16"/>
      <c r="M60" s="16"/>
      <c r="N60" s="16"/>
      <c r="O60" s="16"/>
      <c r="P60" s="16"/>
      <c r="Q60" s="3"/>
      <c r="R60" s="3"/>
      <c r="S60" s="3"/>
    </row>
    <row r="61" spans="1:19" ht="17.25" customHeight="1">
      <c r="A61" s="12"/>
      <c r="B61" s="7"/>
      <c r="C61" s="3"/>
      <c r="D61" s="16"/>
      <c r="E61" s="16"/>
      <c r="F61" s="16"/>
      <c r="G61" s="16"/>
      <c r="H61" s="16"/>
      <c r="I61" s="16"/>
      <c r="J61" s="16"/>
      <c r="K61" s="16"/>
      <c r="L61" s="16"/>
      <c r="M61" s="16"/>
      <c r="N61" s="16"/>
      <c r="O61" s="16"/>
      <c r="P61" s="16"/>
      <c r="Q61" s="3"/>
      <c r="R61" s="3"/>
      <c r="S61" s="3"/>
    </row>
    <row r="62" spans="1:19" ht="17.25" customHeight="1">
      <c r="A62" s="12"/>
      <c r="B62" s="7"/>
      <c r="C62" s="3"/>
      <c r="D62" s="16"/>
      <c r="E62" s="16"/>
      <c r="F62" s="16"/>
      <c r="G62" s="16"/>
      <c r="H62" s="16"/>
      <c r="I62" s="16"/>
      <c r="J62" s="16"/>
      <c r="K62" s="16"/>
      <c r="L62" s="16"/>
      <c r="M62" s="16"/>
      <c r="N62" s="16"/>
      <c r="O62" s="16"/>
      <c r="P62" s="16"/>
      <c r="Q62" s="3"/>
      <c r="R62" s="3"/>
      <c r="S62" s="3"/>
    </row>
    <row r="63" spans="1:19" ht="17.25" customHeight="1">
      <c r="A63" s="12"/>
      <c r="B63" s="7"/>
      <c r="C63" s="3"/>
      <c r="D63" s="16"/>
      <c r="E63" s="16"/>
      <c r="F63" s="16"/>
      <c r="G63" s="16"/>
      <c r="H63" s="16"/>
      <c r="I63" s="16"/>
      <c r="J63" s="16"/>
      <c r="K63" s="16"/>
      <c r="L63" s="16"/>
      <c r="M63" s="16"/>
      <c r="N63" s="16"/>
      <c r="O63" s="16"/>
      <c r="P63" s="16"/>
      <c r="Q63" s="3"/>
      <c r="R63" s="3"/>
      <c r="S63" s="3"/>
    </row>
    <row r="64" spans="1:19" ht="17.25" customHeight="1">
      <c r="A64" s="12"/>
      <c r="B64" s="7"/>
      <c r="C64" s="3"/>
      <c r="D64" s="16"/>
      <c r="E64" s="16"/>
      <c r="F64" s="16"/>
      <c r="G64" s="16"/>
      <c r="H64" s="16"/>
      <c r="I64" s="16"/>
      <c r="J64" s="16"/>
      <c r="K64" s="16"/>
      <c r="L64" s="16"/>
      <c r="M64" s="16"/>
      <c r="N64" s="16"/>
      <c r="O64" s="16"/>
      <c r="P64" s="16"/>
      <c r="Q64" s="3"/>
      <c r="R64" s="3"/>
      <c r="S64" s="3"/>
    </row>
    <row r="65" spans="1:19" ht="17.25" customHeight="1">
      <c r="A65" s="12"/>
      <c r="B65" s="7"/>
      <c r="C65" s="3"/>
      <c r="D65" s="16"/>
      <c r="E65" s="16"/>
      <c r="F65" s="16"/>
      <c r="G65" s="16"/>
      <c r="H65" s="16"/>
      <c r="I65" s="16"/>
      <c r="J65" s="16"/>
      <c r="K65" s="16"/>
      <c r="L65" s="16"/>
      <c r="M65" s="16"/>
      <c r="N65" s="16"/>
      <c r="O65" s="16"/>
      <c r="P65" s="16"/>
      <c r="Q65" s="3"/>
      <c r="R65" s="3"/>
      <c r="S65" s="3"/>
    </row>
    <row r="66" spans="1:19" ht="17.25" customHeight="1">
      <c r="A66" s="12"/>
      <c r="B66" s="7"/>
      <c r="C66" s="3"/>
      <c r="D66" s="16"/>
      <c r="E66" s="16"/>
      <c r="F66" s="16"/>
      <c r="G66" s="16"/>
      <c r="H66" s="16"/>
      <c r="I66" s="16"/>
      <c r="J66" s="16"/>
      <c r="K66" s="16"/>
      <c r="L66" s="16"/>
      <c r="M66" s="16"/>
      <c r="N66" s="16"/>
      <c r="O66" s="16"/>
      <c r="P66" s="16"/>
      <c r="Q66" s="3"/>
      <c r="R66" s="3"/>
      <c r="S66" s="3"/>
    </row>
    <row r="67" spans="1:19" ht="17.25" customHeight="1">
      <c r="A67" s="12"/>
      <c r="B67" s="7"/>
      <c r="C67" s="3"/>
      <c r="D67" s="16"/>
      <c r="E67" s="16"/>
      <c r="F67" s="16"/>
      <c r="G67" s="16"/>
      <c r="H67" s="16"/>
      <c r="I67" s="16"/>
      <c r="J67" s="16"/>
      <c r="K67" s="16"/>
      <c r="L67" s="16"/>
      <c r="M67" s="16"/>
      <c r="N67" s="16"/>
      <c r="O67" s="16"/>
      <c r="P67" s="16"/>
      <c r="Q67" s="3"/>
      <c r="R67" s="3"/>
      <c r="S67" s="3"/>
    </row>
    <row r="68" spans="1:19" ht="17.25" customHeight="1">
      <c r="A68" s="12"/>
      <c r="B68" s="7"/>
      <c r="C68" s="3"/>
      <c r="D68" s="16"/>
      <c r="E68" s="16"/>
      <c r="F68" s="16"/>
      <c r="G68" s="16"/>
      <c r="H68" s="16"/>
      <c r="I68" s="16"/>
      <c r="J68" s="16"/>
      <c r="K68" s="16"/>
      <c r="L68" s="16"/>
      <c r="M68" s="16"/>
      <c r="N68" s="16"/>
      <c r="O68" s="16"/>
      <c r="P68" s="16"/>
      <c r="Q68" s="3"/>
      <c r="R68" s="3"/>
      <c r="S68" s="3"/>
    </row>
    <row r="69" spans="1:19" ht="17.25" customHeight="1">
      <c r="A69" s="12"/>
      <c r="B69" s="7"/>
      <c r="C69" s="3"/>
      <c r="D69" s="16"/>
      <c r="E69" s="16"/>
      <c r="F69" s="16"/>
      <c r="G69" s="16"/>
      <c r="H69" s="16"/>
      <c r="I69" s="16"/>
      <c r="J69" s="16"/>
      <c r="K69" s="16"/>
      <c r="L69" s="16"/>
      <c r="M69" s="16"/>
      <c r="N69" s="16"/>
      <c r="O69" s="16"/>
      <c r="P69" s="16"/>
      <c r="Q69" s="3"/>
      <c r="R69" s="3"/>
      <c r="S69" s="3"/>
    </row>
    <row r="70" spans="1:19" ht="17.25" customHeight="1">
      <c r="A70" s="12"/>
      <c r="B70" s="7"/>
      <c r="C70" s="3"/>
      <c r="D70" s="16"/>
      <c r="E70" s="16"/>
      <c r="F70" s="16"/>
      <c r="G70" s="16"/>
      <c r="H70" s="16"/>
      <c r="I70" s="16"/>
      <c r="J70" s="16"/>
      <c r="K70" s="16"/>
      <c r="L70" s="16"/>
      <c r="M70" s="16"/>
      <c r="N70" s="16"/>
      <c r="O70" s="16"/>
      <c r="P70" s="16"/>
      <c r="Q70" s="3"/>
      <c r="R70" s="3"/>
      <c r="S70" s="3"/>
    </row>
    <row r="71" spans="1:19" ht="17.25" customHeight="1">
      <c r="A71" s="12"/>
      <c r="B71" s="7"/>
      <c r="C71" s="3"/>
      <c r="D71" s="16"/>
      <c r="E71" s="16"/>
      <c r="F71" s="16"/>
      <c r="G71" s="16"/>
      <c r="H71" s="16"/>
      <c r="I71" s="16"/>
      <c r="J71" s="16"/>
      <c r="K71" s="16"/>
      <c r="L71" s="16"/>
      <c r="M71" s="16"/>
      <c r="N71" s="16"/>
      <c r="O71" s="16"/>
      <c r="P71" s="16"/>
      <c r="Q71" s="3"/>
      <c r="R71" s="3"/>
      <c r="S71" s="3"/>
    </row>
    <row r="72" spans="1:19" ht="17.25" customHeight="1">
      <c r="A72" s="12"/>
      <c r="B72" s="7"/>
      <c r="C72" s="3"/>
      <c r="D72" s="16"/>
      <c r="E72" s="16"/>
      <c r="F72" s="16"/>
      <c r="G72" s="16"/>
      <c r="H72" s="16"/>
      <c r="I72" s="16"/>
      <c r="J72" s="16"/>
      <c r="K72" s="16"/>
      <c r="L72" s="16"/>
      <c r="M72" s="16"/>
      <c r="N72" s="16"/>
      <c r="O72" s="16"/>
      <c r="P72" s="16"/>
      <c r="Q72" s="3"/>
      <c r="R72" s="3"/>
      <c r="S72" s="3"/>
    </row>
    <row r="73" spans="1:19" ht="17.25" customHeight="1">
      <c r="A73" s="12"/>
      <c r="B73" s="7"/>
      <c r="C73" s="3"/>
      <c r="D73" s="16"/>
      <c r="E73" s="16"/>
      <c r="F73" s="16"/>
      <c r="G73" s="16"/>
      <c r="H73" s="16"/>
      <c r="I73" s="16"/>
      <c r="J73" s="16"/>
      <c r="K73" s="16"/>
      <c r="L73" s="16"/>
      <c r="M73" s="16"/>
      <c r="N73" s="16"/>
      <c r="O73" s="16"/>
      <c r="P73" s="16"/>
      <c r="Q73" s="3"/>
      <c r="R73" s="3"/>
      <c r="S73" s="3"/>
    </row>
    <row r="74" spans="1:19" ht="17.25" customHeight="1">
      <c r="A74" s="12"/>
      <c r="B74" s="7"/>
      <c r="C74" s="3"/>
      <c r="D74" s="16"/>
      <c r="E74" s="16"/>
      <c r="F74" s="16"/>
      <c r="G74" s="16"/>
      <c r="H74" s="16"/>
      <c r="I74" s="16"/>
      <c r="J74" s="16"/>
      <c r="K74" s="16"/>
      <c r="L74" s="16"/>
      <c r="M74" s="16"/>
      <c r="N74" s="16"/>
      <c r="O74" s="16"/>
      <c r="P74" s="16"/>
      <c r="Q74" s="3"/>
      <c r="R74" s="3"/>
      <c r="S74" s="3"/>
    </row>
    <row r="75" spans="1:19" ht="17.25" customHeight="1">
      <c r="A75" s="12"/>
      <c r="B75" s="7"/>
      <c r="C75" s="3"/>
      <c r="D75" s="16"/>
      <c r="E75" s="16"/>
      <c r="F75" s="16"/>
      <c r="G75" s="16"/>
      <c r="H75" s="16"/>
      <c r="I75" s="16"/>
      <c r="J75" s="16"/>
      <c r="K75" s="16"/>
      <c r="L75" s="16"/>
      <c r="M75" s="16"/>
      <c r="N75" s="16"/>
      <c r="O75" s="16"/>
      <c r="P75" s="16"/>
      <c r="Q75" s="3"/>
      <c r="R75" s="3"/>
      <c r="S75" s="3"/>
    </row>
    <row r="76" spans="1:19" ht="17.25" customHeight="1">
      <c r="A76" s="12"/>
      <c r="B76" s="7"/>
      <c r="C76" s="3"/>
      <c r="D76" s="16"/>
      <c r="E76" s="16"/>
      <c r="F76" s="16"/>
      <c r="G76" s="16"/>
      <c r="H76" s="16"/>
      <c r="I76" s="16"/>
      <c r="J76" s="16"/>
      <c r="K76" s="16"/>
      <c r="L76" s="16"/>
      <c r="M76" s="16"/>
      <c r="N76" s="16"/>
      <c r="O76" s="16"/>
      <c r="P76" s="16"/>
      <c r="Q76" s="3"/>
      <c r="R76" s="3"/>
      <c r="S76" s="3"/>
    </row>
    <row r="77" spans="1:19" ht="17.25" customHeight="1">
      <c r="A77" s="12"/>
      <c r="B77" s="7"/>
      <c r="C77" s="3"/>
      <c r="D77" s="16"/>
      <c r="E77" s="16"/>
      <c r="F77" s="16"/>
      <c r="G77" s="16"/>
      <c r="H77" s="16"/>
      <c r="I77" s="16"/>
      <c r="J77" s="16"/>
      <c r="K77" s="16"/>
      <c r="L77" s="16"/>
      <c r="M77" s="16"/>
      <c r="N77" s="16"/>
      <c r="O77" s="16"/>
      <c r="P77" s="16"/>
      <c r="Q77" s="3"/>
      <c r="R77" s="3"/>
      <c r="S77" s="3"/>
    </row>
    <row r="78" spans="1:19" ht="17.25" customHeight="1">
      <c r="A78" s="12"/>
      <c r="B78" s="7"/>
      <c r="C78" s="3"/>
      <c r="D78" s="16"/>
      <c r="E78" s="16"/>
      <c r="F78" s="16"/>
      <c r="G78" s="16"/>
      <c r="H78" s="16"/>
      <c r="I78" s="16"/>
      <c r="J78" s="16"/>
      <c r="K78" s="16"/>
      <c r="L78" s="16"/>
      <c r="M78" s="16"/>
      <c r="N78" s="16"/>
      <c r="O78" s="16"/>
      <c r="P78" s="16"/>
      <c r="Q78" s="3"/>
      <c r="R78" s="3"/>
      <c r="S78" s="3"/>
    </row>
    <row r="79" spans="1:19" ht="17.25" customHeight="1">
      <c r="A79" s="12"/>
      <c r="B79" s="7"/>
      <c r="C79" s="3"/>
      <c r="D79" s="16"/>
      <c r="E79" s="16"/>
      <c r="F79" s="16"/>
      <c r="G79" s="16"/>
      <c r="H79" s="16"/>
      <c r="I79" s="16"/>
      <c r="J79" s="16"/>
      <c r="K79" s="16"/>
      <c r="L79" s="16"/>
      <c r="M79" s="16"/>
      <c r="N79" s="16"/>
      <c r="O79" s="16"/>
      <c r="P79" s="16"/>
      <c r="Q79" s="3"/>
      <c r="R79" s="3"/>
      <c r="S79" s="3"/>
    </row>
    <row r="80" spans="1:19" ht="17.25" customHeight="1">
      <c r="A80" s="12"/>
      <c r="B80" s="7"/>
      <c r="C80" s="3"/>
      <c r="D80" s="16"/>
      <c r="E80" s="16"/>
      <c r="F80" s="16"/>
      <c r="G80" s="16"/>
      <c r="H80" s="16"/>
      <c r="I80" s="16"/>
      <c r="J80" s="16"/>
      <c r="K80" s="16"/>
      <c r="L80" s="16"/>
      <c r="M80" s="16"/>
      <c r="N80" s="16"/>
      <c r="O80" s="16"/>
      <c r="P80" s="16"/>
      <c r="Q80" s="3"/>
      <c r="R80" s="3"/>
      <c r="S80" s="3"/>
    </row>
    <row r="81" spans="1:19" ht="17.25" customHeight="1">
      <c r="A81" s="12"/>
      <c r="B81" s="7"/>
      <c r="C81" s="3"/>
      <c r="D81" s="16"/>
      <c r="E81" s="16"/>
      <c r="F81" s="16"/>
      <c r="G81" s="16"/>
      <c r="H81" s="16"/>
      <c r="I81" s="16"/>
      <c r="J81" s="16"/>
      <c r="K81" s="16"/>
      <c r="L81" s="16"/>
      <c r="M81" s="16"/>
      <c r="N81" s="16"/>
      <c r="O81" s="16"/>
      <c r="P81" s="16"/>
      <c r="Q81" s="3"/>
      <c r="R81" s="3"/>
      <c r="S81" s="3"/>
    </row>
    <row r="82" spans="1:19" ht="17.25" customHeight="1">
      <c r="A82" s="12"/>
      <c r="B82" s="7"/>
      <c r="C82" s="3"/>
      <c r="D82" s="16"/>
      <c r="E82" s="16"/>
      <c r="F82" s="16"/>
      <c r="G82" s="16"/>
      <c r="H82" s="16"/>
      <c r="I82" s="16"/>
      <c r="J82" s="16"/>
      <c r="K82" s="16"/>
      <c r="L82" s="16"/>
      <c r="M82" s="16"/>
      <c r="N82" s="16"/>
      <c r="O82" s="16"/>
      <c r="P82" s="16"/>
      <c r="Q82" s="3"/>
      <c r="R82" s="3"/>
      <c r="S82" s="3"/>
    </row>
    <row r="83" spans="1:19" ht="17.25" customHeight="1">
      <c r="A83" s="12"/>
      <c r="B83" s="7"/>
      <c r="C83" s="3"/>
      <c r="D83" s="16"/>
      <c r="E83" s="16"/>
      <c r="F83" s="16"/>
      <c r="G83" s="16"/>
      <c r="H83" s="16"/>
      <c r="I83" s="16"/>
      <c r="J83" s="16"/>
      <c r="K83" s="16"/>
      <c r="L83" s="16"/>
      <c r="M83" s="16"/>
      <c r="N83" s="16"/>
      <c r="O83" s="16"/>
      <c r="P83" s="16"/>
      <c r="Q83" s="3"/>
      <c r="R83" s="3"/>
      <c r="S83" s="3"/>
    </row>
    <row r="84" spans="1:19" ht="17.25" customHeight="1">
      <c r="A84" s="12"/>
      <c r="B84" s="7"/>
      <c r="C84" s="3"/>
      <c r="D84" s="16"/>
      <c r="E84" s="16"/>
      <c r="F84" s="16"/>
      <c r="G84" s="16"/>
      <c r="H84" s="16"/>
      <c r="I84" s="16"/>
      <c r="J84" s="16"/>
      <c r="K84" s="16"/>
      <c r="L84" s="16"/>
      <c r="M84" s="16"/>
      <c r="N84" s="16"/>
      <c r="O84" s="16"/>
      <c r="P84" s="16"/>
      <c r="Q84" s="3"/>
      <c r="R84" s="3"/>
      <c r="S84" s="3"/>
    </row>
    <row r="85" spans="1:19" ht="17.25" customHeight="1">
      <c r="A85" s="12"/>
      <c r="B85" s="7"/>
      <c r="C85" s="3"/>
      <c r="D85" s="16"/>
      <c r="E85" s="16"/>
      <c r="F85" s="16"/>
      <c r="G85" s="16"/>
      <c r="H85" s="16"/>
      <c r="I85" s="16"/>
      <c r="J85" s="16"/>
      <c r="K85" s="16"/>
      <c r="L85" s="16"/>
      <c r="M85" s="16"/>
      <c r="N85" s="16"/>
      <c r="O85" s="16"/>
      <c r="P85" s="16"/>
      <c r="Q85" s="3"/>
      <c r="R85" s="3"/>
      <c r="S85" s="3"/>
    </row>
    <row r="86" spans="1:19" ht="17.25" customHeight="1">
      <c r="A86" s="12"/>
      <c r="B86" s="7"/>
      <c r="C86" s="3"/>
      <c r="D86" s="16"/>
      <c r="E86" s="16"/>
      <c r="F86" s="16"/>
      <c r="G86" s="16"/>
      <c r="H86" s="16"/>
      <c r="I86" s="16"/>
      <c r="J86" s="16"/>
      <c r="K86" s="16"/>
      <c r="L86" s="16"/>
      <c r="M86" s="16"/>
      <c r="N86" s="16"/>
      <c r="O86" s="16"/>
      <c r="P86" s="16"/>
      <c r="Q86" s="3"/>
      <c r="R86" s="3"/>
      <c r="S86" s="3"/>
    </row>
    <row r="87" spans="1:19" ht="17.25" customHeight="1">
      <c r="A87" s="12"/>
      <c r="B87" s="7"/>
      <c r="C87" s="3"/>
      <c r="D87" s="16"/>
      <c r="E87" s="16"/>
      <c r="F87" s="16"/>
      <c r="G87" s="16"/>
      <c r="H87" s="16"/>
      <c r="I87" s="16"/>
      <c r="J87" s="16"/>
      <c r="K87" s="16"/>
      <c r="L87" s="16"/>
      <c r="M87" s="16"/>
      <c r="N87" s="16"/>
      <c r="O87" s="16"/>
      <c r="P87" s="16"/>
      <c r="Q87" s="3"/>
      <c r="R87" s="3"/>
      <c r="S87" s="3"/>
    </row>
    <row r="88" spans="1:19" ht="17.25" customHeight="1">
      <c r="A88" s="12"/>
      <c r="B88" s="7"/>
      <c r="C88" s="3"/>
      <c r="D88" s="16"/>
      <c r="E88" s="16"/>
      <c r="F88" s="16"/>
      <c r="G88" s="16"/>
      <c r="H88" s="16"/>
      <c r="I88" s="16"/>
      <c r="J88" s="16"/>
      <c r="K88" s="16"/>
      <c r="L88" s="16"/>
      <c r="M88" s="16"/>
      <c r="N88" s="16"/>
      <c r="O88" s="16"/>
      <c r="P88" s="16"/>
      <c r="Q88" s="3"/>
      <c r="R88" s="3"/>
      <c r="S88" s="3"/>
    </row>
    <row r="89" spans="1:19" ht="17.25" customHeight="1">
      <c r="A89" s="12"/>
      <c r="B89" s="7"/>
      <c r="C89" s="3"/>
      <c r="D89" s="16"/>
      <c r="E89" s="16"/>
      <c r="F89" s="16"/>
      <c r="G89" s="16"/>
      <c r="H89" s="16"/>
      <c r="I89" s="16"/>
      <c r="J89" s="16"/>
      <c r="K89" s="16"/>
      <c r="L89" s="16"/>
      <c r="M89" s="16"/>
      <c r="N89" s="16"/>
      <c r="O89" s="16"/>
      <c r="P89" s="16"/>
      <c r="Q89" s="3"/>
      <c r="R89" s="3"/>
      <c r="S89" s="3"/>
    </row>
    <row r="90" spans="1:19" ht="17.25" customHeight="1">
      <c r="A90" s="12"/>
      <c r="B90" s="7"/>
      <c r="C90" s="3"/>
      <c r="D90" s="16"/>
      <c r="E90" s="16"/>
      <c r="F90" s="16"/>
      <c r="G90" s="16"/>
      <c r="H90" s="16"/>
      <c r="I90" s="16"/>
      <c r="J90" s="16"/>
      <c r="K90" s="16"/>
      <c r="L90" s="16"/>
      <c r="M90" s="16"/>
      <c r="N90" s="16"/>
      <c r="O90" s="16"/>
      <c r="P90" s="16"/>
      <c r="Q90" s="3"/>
      <c r="R90" s="3"/>
      <c r="S90" s="3"/>
    </row>
    <row r="91" spans="1:19" ht="17.25" customHeight="1">
      <c r="A91" s="12"/>
      <c r="B91" s="7"/>
      <c r="C91" s="3"/>
      <c r="D91" s="16"/>
      <c r="E91" s="16"/>
      <c r="F91" s="16"/>
      <c r="G91" s="16"/>
      <c r="H91" s="16"/>
      <c r="I91" s="16"/>
      <c r="J91" s="16"/>
      <c r="K91" s="16"/>
      <c r="L91" s="16"/>
      <c r="M91" s="16"/>
      <c r="N91" s="16"/>
      <c r="O91" s="16"/>
      <c r="P91" s="16"/>
      <c r="Q91" s="3"/>
      <c r="R91" s="3"/>
      <c r="S91" s="3"/>
    </row>
    <row r="92" spans="1:19" ht="17.25" customHeight="1">
      <c r="A92" s="12"/>
      <c r="B92" s="7"/>
      <c r="C92" s="3"/>
      <c r="D92" s="16"/>
      <c r="E92" s="16"/>
      <c r="F92" s="16"/>
      <c r="G92" s="16"/>
      <c r="H92" s="16"/>
      <c r="I92" s="16"/>
      <c r="J92" s="16"/>
      <c r="K92" s="16"/>
      <c r="L92" s="16"/>
      <c r="M92" s="16"/>
      <c r="N92" s="16"/>
      <c r="O92" s="16"/>
      <c r="P92" s="16"/>
      <c r="Q92" s="3"/>
      <c r="R92" s="3"/>
      <c r="S92" s="3"/>
    </row>
    <row r="93" spans="1:19" ht="17.25" customHeight="1">
      <c r="A93" s="12"/>
      <c r="B93" s="7"/>
      <c r="C93" s="3"/>
      <c r="D93" s="16"/>
      <c r="E93" s="16"/>
      <c r="F93" s="16"/>
      <c r="G93" s="16"/>
      <c r="H93" s="16"/>
      <c r="I93" s="16"/>
      <c r="J93" s="16"/>
      <c r="K93" s="16"/>
      <c r="L93" s="16"/>
      <c r="M93" s="16"/>
      <c r="N93" s="16"/>
      <c r="O93" s="16"/>
      <c r="P93" s="16"/>
      <c r="Q93" s="3"/>
      <c r="R93" s="3"/>
      <c r="S93" s="3"/>
    </row>
    <row r="94" spans="1:19" ht="17.25" customHeight="1">
      <c r="A94" s="12"/>
      <c r="B94" s="7"/>
      <c r="C94" s="3"/>
      <c r="D94" s="16"/>
      <c r="E94" s="16"/>
      <c r="F94" s="16"/>
      <c r="G94" s="16"/>
      <c r="H94" s="16"/>
      <c r="I94" s="16"/>
      <c r="J94" s="16"/>
      <c r="K94" s="16"/>
      <c r="L94" s="16"/>
      <c r="M94" s="16"/>
      <c r="N94" s="16"/>
      <c r="O94" s="16"/>
      <c r="P94" s="16"/>
      <c r="Q94" s="3"/>
      <c r="R94" s="3"/>
      <c r="S94" s="3"/>
    </row>
    <row r="95" spans="1:19" ht="17.25" customHeight="1">
      <c r="A95" s="12"/>
      <c r="B95" s="7"/>
      <c r="C95" s="3"/>
      <c r="D95" s="16"/>
      <c r="E95" s="16"/>
      <c r="F95" s="16"/>
      <c r="G95" s="16"/>
      <c r="H95" s="16"/>
      <c r="I95" s="16"/>
      <c r="J95" s="16"/>
      <c r="K95" s="16"/>
      <c r="L95" s="16"/>
      <c r="M95" s="16"/>
      <c r="N95" s="16"/>
      <c r="O95" s="16"/>
      <c r="P95" s="16"/>
      <c r="Q95" s="3"/>
      <c r="R95" s="3"/>
      <c r="S95" s="3"/>
    </row>
    <row r="96" spans="1:19" ht="17.25" customHeight="1">
      <c r="A96" s="12"/>
      <c r="B96" s="7"/>
      <c r="C96" s="3"/>
      <c r="D96" s="16"/>
      <c r="E96" s="16"/>
      <c r="F96" s="16"/>
      <c r="G96" s="16"/>
      <c r="H96" s="16"/>
      <c r="I96" s="16"/>
      <c r="J96" s="16"/>
      <c r="K96" s="16"/>
      <c r="L96" s="16"/>
      <c r="M96" s="16"/>
      <c r="N96" s="16"/>
      <c r="O96" s="16"/>
      <c r="P96" s="16"/>
      <c r="Q96" s="3"/>
      <c r="R96" s="3"/>
      <c r="S96" s="3"/>
    </row>
    <row r="97" spans="1:19" ht="17.25" customHeight="1">
      <c r="A97" s="12"/>
      <c r="B97" s="7"/>
      <c r="C97" s="3"/>
      <c r="D97" s="16"/>
      <c r="E97" s="16"/>
      <c r="F97" s="16"/>
      <c r="G97" s="16"/>
      <c r="H97" s="16"/>
      <c r="I97" s="16"/>
      <c r="J97" s="16"/>
      <c r="K97" s="16"/>
      <c r="L97" s="16"/>
      <c r="M97" s="16"/>
      <c r="N97" s="16"/>
      <c r="O97" s="16"/>
      <c r="P97" s="16"/>
      <c r="Q97" s="3"/>
      <c r="R97" s="3"/>
      <c r="S97" s="3"/>
    </row>
    <row r="98" spans="1:19" ht="17.25" customHeight="1">
      <c r="A98" s="12"/>
      <c r="B98" s="7"/>
      <c r="C98" s="3"/>
      <c r="D98" s="16"/>
      <c r="E98" s="16"/>
      <c r="F98" s="16"/>
      <c r="G98" s="16"/>
      <c r="H98" s="16"/>
      <c r="I98" s="16"/>
      <c r="J98" s="16"/>
      <c r="K98" s="16"/>
      <c r="L98" s="16"/>
      <c r="M98" s="16"/>
      <c r="N98" s="16"/>
      <c r="O98" s="16"/>
      <c r="P98" s="16"/>
      <c r="Q98" s="3"/>
      <c r="R98" s="3"/>
      <c r="S98" s="3"/>
    </row>
    <row r="99" spans="1:19" ht="17.25" customHeight="1">
      <c r="B99" s="3"/>
      <c r="C99" s="3"/>
      <c r="D99" s="16"/>
      <c r="E99" s="16"/>
      <c r="F99" s="16"/>
      <c r="G99" s="16"/>
      <c r="H99" s="16"/>
      <c r="I99" s="16"/>
      <c r="J99" s="16"/>
      <c r="K99" s="16"/>
      <c r="L99" s="16"/>
      <c r="M99" s="16"/>
      <c r="N99" s="16"/>
      <c r="O99" s="16"/>
      <c r="P99" s="16"/>
      <c r="Q99" s="3"/>
      <c r="R99" s="3"/>
      <c r="S99" s="3"/>
    </row>
    <row r="100" spans="1:19" ht="17.25" customHeight="1">
      <c r="B100" s="3"/>
      <c r="C100" s="3"/>
      <c r="D100" s="16"/>
      <c r="E100" s="16"/>
      <c r="F100" s="16"/>
      <c r="G100" s="16"/>
      <c r="H100" s="16"/>
      <c r="I100" s="16"/>
      <c r="J100" s="16"/>
      <c r="K100" s="16"/>
      <c r="L100" s="16"/>
      <c r="M100" s="16"/>
      <c r="N100" s="16"/>
      <c r="O100" s="16"/>
      <c r="P100" s="16"/>
      <c r="Q100" s="3"/>
      <c r="R100" s="3"/>
      <c r="S100" s="3"/>
    </row>
    <row r="101" spans="1:19" ht="17.25" customHeight="1">
      <c r="B101" s="3"/>
      <c r="C101" s="3"/>
      <c r="D101" s="16"/>
      <c r="E101" s="16"/>
      <c r="F101" s="16"/>
      <c r="G101" s="16"/>
      <c r="H101" s="16"/>
      <c r="I101" s="16"/>
      <c r="J101" s="16"/>
      <c r="K101" s="16"/>
      <c r="L101" s="16"/>
      <c r="M101" s="16"/>
      <c r="N101" s="16"/>
      <c r="O101" s="16"/>
      <c r="P101" s="16"/>
      <c r="Q101" s="3"/>
      <c r="R101" s="3"/>
      <c r="S101" s="3"/>
    </row>
    <row r="102" spans="1:19" ht="17.25" customHeight="1">
      <c r="B102" s="3"/>
      <c r="C102" s="3"/>
      <c r="D102" s="16"/>
      <c r="E102" s="16"/>
      <c r="F102" s="16"/>
      <c r="G102" s="16"/>
      <c r="H102" s="16"/>
      <c r="I102" s="16"/>
      <c r="J102" s="16"/>
      <c r="K102" s="16"/>
      <c r="L102" s="16"/>
      <c r="M102" s="16"/>
      <c r="N102" s="16"/>
      <c r="O102" s="16"/>
      <c r="P102" s="16"/>
      <c r="Q102" s="3"/>
      <c r="R102" s="3"/>
      <c r="S102" s="3"/>
    </row>
    <row r="103" spans="1:19" ht="16.5">
      <c r="D103" s="3"/>
      <c r="E103" s="3"/>
      <c r="F103" s="3"/>
      <c r="G103" s="3"/>
      <c r="H103" s="3"/>
      <c r="I103" s="3"/>
      <c r="J103" s="3"/>
      <c r="K103" s="3"/>
      <c r="L103" s="3"/>
      <c r="M103" s="3"/>
      <c r="N103" s="3"/>
      <c r="O103" s="3"/>
      <c r="P103" s="3"/>
      <c r="Q103" s="3"/>
    </row>
    <row r="104" spans="1:19" ht="16.5">
      <c r="D104" s="3"/>
      <c r="E104" s="3"/>
      <c r="F104" s="3"/>
      <c r="G104" s="3"/>
      <c r="H104" s="3"/>
      <c r="I104" s="3"/>
      <c r="J104" s="3"/>
      <c r="K104" s="3"/>
      <c r="L104" s="3"/>
      <c r="M104" s="3"/>
      <c r="N104" s="3"/>
      <c r="O104" s="3"/>
      <c r="P104" s="3"/>
      <c r="Q104" s="3"/>
    </row>
    <row r="105" spans="1:19" ht="16.5">
      <c r="D105" s="3"/>
      <c r="E105" s="3"/>
      <c r="F105" s="3"/>
      <c r="G105" s="3"/>
      <c r="H105" s="3"/>
      <c r="I105" s="3"/>
      <c r="J105" s="3"/>
      <c r="K105" s="3"/>
      <c r="L105" s="3"/>
      <c r="M105" s="3"/>
      <c r="N105" s="3"/>
      <c r="O105" s="3"/>
      <c r="P105" s="3"/>
      <c r="Q105" s="3"/>
    </row>
    <row r="106" spans="1:19" ht="16.5">
      <c r="D106" s="3"/>
      <c r="E106" s="3"/>
      <c r="F106" s="3"/>
      <c r="G106" s="3"/>
      <c r="H106" s="3"/>
      <c r="I106" s="3"/>
      <c r="J106" s="3"/>
      <c r="K106" s="3"/>
      <c r="L106" s="3"/>
      <c r="M106" s="3"/>
      <c r="N106" s="3"/>
      <c r="O106" s="3"/>
      <c r="P106" s="3"/>
    </row>
    <row r="115" spans="6:16">
      <c r="G115" t="str">
        <f t="shared" ref="G115:P115" si="6">G5</f>
        <v>Year 1</v>
      </c>
      <c r="H115" t="str">
        <f t="shared" si="6"/>
        <v>Year 2</v>
      </c>
      <c r="I115" t="str">
        <f t="shared" si="6"/>
        <v>Year 3</v>
      </c>
      <c r="J115" t="str">
        <f t="shared" si="6"/>
        <v>Year 4</v>
      </c>
      <c r="K115" t="str">
        <f t="shared" si="6"/>
        <v>Year 5</v>
      </c>
      <c r="L115" t="str">
        <f t="shared" si="6"/>
        <v>Year 6</v>
      </c>
      <c r="M115" t="str">
        <f t="shared" si="6"/>
        <v>Year 7</v>
      </c>
      <c r="N115" t="str">
        <f t="shared" si="6"/>
        <v>Year 8</v>
      </c>
      <c r="O115" t="str">
        <f t="shared" si="6"/>
        <v>Year 9</v>
      </c>
      <c r="P115" t="str">
        <f t="shared" si="6"/>
        <v>Year 10</v>
      </c>
    </row>
    <row r="116" spans="6:16" ht="15">
      <c r="F116" s="16" t="s">
        <v>54</v>
      </c>
      <c r="G116" s="58">
        <f t="shared" ref="G116:P116" si="7">G8</f>
        <v>0</v>
      </c>
      <c r="H116" s="58">
        <f t="shared" si="7"/>
        <v>0</v>
      </c>
      <c r="I116" s="58">
        <f t="shared" si="7"/>
        <v>0</v>
      </c>
      <c r="J116" s="58">
        <f t="shared" si="7"/>
        <v>0</v>
      </c>
      <c r="K116" s="58">
        <f t="shared" si="7"/>
        <v>0</v>
      </c>
      <c r="L116" s="58">
        <f t="shared" si="7"/>
        <v>0</v>
      </c>
      <c r="M116" s="58">
        <f t="shared" si="7"/>
        <v>0</v>
      </c>
      <c r="N116" s="58">
        <f t="shared" si="7"/>
        <v>0</v>
      </c>
      <c r="O116" s="58">
        <f t="shared" si="7"/>
        <v>0</v>
      </c>
      <c r="P116" s="58">
        <f t="shared" si="7"/>
        <v>0</v>
      </c>
    </row>
    <row r="117" spans="6:16" ht="15">
      <c r="F117" s="16" t="s">
        <v>224</v>
      </c>
      <c r="G117" s="58">
        <f t="shared" ref="G117:P117" si="8">SUM(G12,G15:G24)</f>
        <v>0</v>
      </c>
      <c r="H117" s="58">
        <f t="shared" si="8"/>
        <v>0</v>
      </c>
      <c r="I117" s="58">
        <f t="shared" si="8"/>
        <v>0</v>
      </c>
      <c r="J117" s="58">
        <f t="shared" si="8"/>
        <v>0</v>
      </c>
      <c r="K117" s="58">
        <f t="shared" si="8"/>
        <v>0</v>
      </c>
      <c r="L117" s="58">
        <f t="shared" si="8"/>
        <v>0</v>
      </c>
      <c r="M117" s="58">
        <f t="shared" si="8"/>
        <v>0</v>
      </c>
      <c r="N117" s="58">
        <f t="shared" si="8"/>
        <v>0</v>
      </c>
      <c r="O117" s="58">
        <f t="shared" si="8"/>
        <v>0</v>
      </c>
      <c r="P117" s="58">
        <f t="shared" si="8"/>
        <v>0</v>
      </c>
    </row>
    <row r="118" spans="6:16" ht="15">
      <c r="F118" s="16" t="s">
        <v>225</v>
      </c>
      <c r="G118" s="58">
        <f t="shared" ref="G118:P118" si="9">G30</f>
        <v>0</v>
      </c>
      <c r="H118" s="58">
        <f t="shared" si="9"/>
        <v>0</v>
      </c>
      <c r="I118" s="58">
        <f t="shared" si="9"/>
        <v>0</v>
      </c>
      <c r="J118" s="58">
        <f t="shared" si="9"/>
        <v>0</v>
      </c>
      <c r="K118" s="58">
        <f t="shared" si="9"/>
        <v>0</v>
      </c>
      <c r="L118" s="58">
        <f t="shared" si="9"/>
        <v>0</v>
      </c>
      <c r="M118" s="58">
        <f t="shared" si="9"/>
        <v>0</v>
      </c>
      <c r="N118" s="58">
        <f t="shared" si="9"/>
        <v>0</v>
      </c>
      <c r="O118" s="58">
        <f t="shared" si="9"/>
        <v>0</v>
      </c>
      <c r="P118" s="58">
        <f t="shared" si="9"/>
        <v>0</v>
      </c>
    </row>
    <row r="131" spans="6:9">
      <c r="F131" t="s">
        <v>226</v>
      </c>
      <c r="G131" t="str">
        <f>"Year "&amp;SUMMARY!$C$7</f>
        <v>Year 4</v>
      </c>
    </row>
    <row r="133" spans="6:9">
      <c r="F133" t="s">
        <v>54</v>
      </c>
      <c r="G133" s="62">
        <f ca="1">OFFSET(F8,0,SUMMARY!$C$7)</f>
        <v>0</v>
      </c>
      <c r="H133" s="62">
        <v>0</v>
      </c>
      <c r="I133" s="62">
        <v>0</v>
      </c>
    </row>
    <row r="134" spans="6:9">
      <c r="F134" t="s">
        <v>227</v>
      </c>
      <c r="G134" s="62">
        <f ca="1">G133-H134</f>
        <v>0</v>
      </c>
      <c r="H134" s="62">
        <f ca="1">OFFSET(F12,0,SUMMARY!$C$7)</f>
        <v>0</v>
      </c>
      <c r="I134" s="62">
        <v>0</v>
      </c>
    </row>
    <row r="135" spans="6:9">
      <c r="F135" t="s">
        <v>228</v>
      </c>
      <c r="G135" s="62">
        <f ca="1">$G$133-(H135+I135)</f>
        <v>0</v>
      </c>
      <c r="H135" s="62">
        <f ca="1">OFFSET(F14,0,SUMMARY!$C$7)</f>
        <v>0</v>
      </c>
      <c r="I135" s="62">
        <f ca="1">SUM($H$133:H134)</f>
        <v>0</v>
      </c>
    </row>
    <row r="136" spans="6:9">
      <c r="F136" t="s">
        <v>229</v>
      </c>
      <c r="G136" s="62">
        <f ca="1">$G$133-(H136+I136)</f>
        <v>0</v>
      </c>
      <c r="H136" s="62">
        <f ca="1">OFFSET(F27,0,SUMMARY!$C$7)</f>
        <v>0</v>
      </c>
      <c r="I136" s="62">
        <f ca="1">SUM($H$133:H135)</f>
        <v>0</v>
      </c>
    </row>
    <row r="137" spans="6:9">
      <c r="F137" t="s">
        <v>230</v>
      </c>
      <c r="G137" s="62">
        <f ca="1">$G$133-(H137+I137)</f>
        <v>0</v>
      </c>
      <c r="H137" s="62">
        <f ca="1">OFFSET(F29,0,SUMMARY!$C$7)</f>
        <v>0</v>
      </c>
      <c r="I137" s="62">
        <f ca="1">SUM($H$133:H136)</f>
        <v>0</v>
      </c>
    </row>
    <row r="138" spans="6:9">
      <c r="F138" t="s">
        <v>225</v>
      </c>
      <c r="G138" s="62">
        <f ca="1">$G$133-(H138+I138)</f>
        <v>0</v>
      </c>
      <c r="H138" s="62">
        <f ca="1">OFFSET(F30,0,SUMMARY!$C$7)</f>
        <v>0</v>
      </c>
      <c r="I138" s="62">
        <f ca="1">SUM($H$133:H137)</f>
        <v>0</v>
      </c>
    </row>
  </sheetData>
  <sheetProtection algorithmName="SHA-512" hashValue="J9jlsQLL/YJlMWUN8Fe3c5Wue3I2uz6LQswNeXTBefJg8qWP1MxWp5VJYl5AC7kEICOWoSBuuLWEk/+ayAWPKA==" saltValue="fNm7E3N4JjVXvNQgZXDOdw==" spinCount="100000" sheet="1" scenarios="1" selectLockedCells="1" selectUnlockedCells="1"/>
  <mergeCells count="5">
    <mergeCell ref="D2:F4"/>
    <mergeCell ref="A14:A16"/>
    <mergeCell ref="A18:A20"/>
    <mergeCell ref="A6:A8"/>
    <mergeCell ref="A10:A1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3"/>
  <sheetViews>
    <sheetView showGridLines="0" showRowColHeaders="0" zoomScale="80" zoomScaleNormal="80" workbookViewId="0">
      <pane xSplit="2" ySplit="5" topLeftCell="C6" activePane="bottomRight" state="frozen"/>
      <selection pane="topRight" activeCell="G10" sqref="G10"/>
      <selection pane="bottomLeft" activeCell="G10" sqref="G10"/>
      <selection pane="bottomRight" activeCell="D2" sqref="D2:F4"/>
    </sheetView>
  </sheetViews>
  <sheetFormatPr defaultColWidth="0" defaultRowHeight="14.5"/>
  <cols>
    <col min="1" max="1" width="20.1796875" customWidth="1"/>
    <col min="2" max="2" width="1.1796875" customWidth="1"/>
    <col min="3" max="3" width="4.7265625" customWidth="1"/>
    <col min="4" max="4" width="3.7265625" customWidth="1"/>
    <col min="5" max="5" width="30" customWidth="1"/>
    <col min="6" max="6" width="6.7265625" customWidth="1"/>
    <col min="7" max="16" width="16.26953125" customWidth="1"/>
    <col min="17" max="20" width="9.1796875" customWidth="1"/>
    <col min="21" max="32" width="0" hidden="1" customWidth="1"/>
    <col min="33" max="16384" width="9.1796875" hidden="1"/>
  </cols>
  <sheetData>
    <row r="1" spans="1:19" ht="3" customHeight="1"/>
    <row r="2" spans="1:19" ht="17.25" customHeight="1">
      <c r="A2" s="13"/>
      <c r="B2" s="7"/>
      <c r="C2" s="3"/>
      <c r="D2" s="238" t="s">
        <v>34</v>
      </c>
      <c r="E2" s="238"/>
      <c r="F2" s="238"/>
      <c r="G2" s="29"/>
      <c r="H2" s="29"/>
      <c r="I2" s="29"/>
      <c r="J2" s="29"/>
      <c r="K2" s="29"/>
      <c r="L2" s="29"/>
      <c r="M2" s="29"/>
      <c r="N2" s="29"/>
      <c r="O2" s="29"/>
      <c r="P2" s="16"/>
    </row>
    <row r="3" spans="1:19" ht="17.25" customHeight="1">
      <c r="A3" s="13"/>
      <c r="B3" s="7"/>
      <c r="C3" s="3"/>
      <c r="D3" s="238"/>
      <c r="E3" s="238"/>
      <c r="F3" s="238"/>
      <c r="G3" s="16"/>
      <c r="H3" s="16"/>
      <c r="I3" s="16"/>
      <c r="J3" s="16"/>
      <c r="K3" s="16"/>
      <c r="L3" s="16"/>
      <c r="M3" s="16"/>
      <c r="N3" s="16"/>
      <c r="O3" s="16"/>
      <c r="P3" s="16"/>
    </row>
    <row r="4" spans="1:19" ht="17.25" customHeight="1">
      <c r="A4" s="13"/>
      <c r="B4" s="7"/>
      <c r="C4" s="3"/>
      <c r="D4" s="238"/>
      <c r="E4" s="238"/>
      <c r="F4" s="238"/>
      <c r="G4" s="17"/>
      <c r="H4" s="17"/>
      <c r="I4" s="17"/>
      <c r="J4" s="17"/>
      <c r="K4" s="17"/>
      <c r="L4" s="17"/>
      <c r="M4" s="17"/>
      <c r="N4" s="17"/>
      <c r="O4" s="17"/>
      <c r="P4" s="16"/>
    </row>
    <row r="5" spans="1:19" ht="17.25" customHeight="1">
      <c r="A5" s="13" t="s">
        <v>14</v>
      </c>
      <c r="B5" s="7"/>
      <c r="C5" s="3"/>
      <c r="D5" s="179" t="s">
        <v>213</v>
      </c>
      <c r="E5" s="25"/>
      <c r="F5" s="26" t="s">
        <v>17</v>
      </c>
      <c r="G5" s="166" t="s">
        <v>19</v>
      </c>
      <c r="H5" s="166" t="s">
        <v>20</v>
      </c>
      <c r="I5" s="166" t="s">
        <v>21</v>
      </c>
      <c r="J5" s="166" t="s">
        <v>22</v>
      </c>
      <c r="K5" s="166" t="s">
        <v>23</v>
      </c>
      <c r="L5" s="166" t="s">
        <v>24</v>
      </c>
      <c r="M5" s="166" t="s">
        <v>25</v>
      </c>
      <c r="N5" s="166" t="s">
        <v>26</v>
      </c>
      <c r="O5" s="166" t="s">
        <v>27</v>
      </c>
      <c r="P5" s="166" t="s">
        <v>28</v>
      </c>
    </row>
    <row r="6" spans="1:19" ht="17.25" customHeight="1">
      <c r="A6" s="13"/>
      <c r="B6" s="8"/>
      <c r="C6" s="3"/>
      <c r="D6" s="16"/>
      <c r="E6" s="16"/>
      <c r="F6" s="16"/>
      <c r="G6" s="178" t="s">
        <v>214</v>
      </c>
      <c r="H6" s="178" t="s">
        <v>214</v>
      </c>
      <c r="I6" s="178" t="s">
        <v>214</v>
      </c>
      <c r="J6" s="178" t="s">
        <v>214</v>
      </c>
      <c r="K6" s="178" t="s">
        <v>214</v>
      </c>
      <c r="L6" s="178" t="s">
        <v>214</v>
      </c>
      <c r="M6" s="178" t="s">
        <v>214</v>
      </c>
      <c r="N6" s="178" t="s">
        <v>214</v>
      </c>
      <c r="O6" s="178" t="s">
        <v>214</v>
      </c>
      <c r="P6" s="178" t="s">
        <v>214</v>
      </c>
    </row>
    <row r="7" spans="1:19" ht="17.25" customHeight="1">
      <c r="A7" s="13"/>
      <c r="B7" s="7"/>
      <c r="C7" s="3"/>
      <c r="D7" s="21" t="s">
        <v>231</v>
      </c>
      <c r="E7" s="22"/>
      <c r="F7" s="22"/>
      <c r="G7" s="38"/>
      <c r="H7" s="38"/>
      <c r="I7" s="38"/>
      <c r="J7" s="38"/>
      <c r="K7" s="38"/>
      <c r="L7" s="38"/>
      <c r="M7" s="38"/>
      <c r="N7" s="38"/>
      <c r="O7" s="38"/>
      <c r="P7" s="38"/>
    </row>
    <row r="8" spans="1:19" ht="17.25" customHeight="1">
      <c r="A8" s="13"/>
      <c r="B8" s="7"/>
      <c r="C8" s="3"/>
      <c r="D8" s="23" t="s">
        <v>232</v>
      </c>
      <c r="E8" s="16"/>
      <c r="F8" s="16"/>
      <c r="G8" s="165"/>
      <c r="H8" s="165"/>
      <c r="I8" s="165"/>
      <c r="J8" s="165"/>
      <c r="K8" s="165"/>
      <c r="L8" s="165"/>
      <c r="M8" s="165"/>
      <c r="N8" s="165"/>
      <c r="O8" s="165"/>
      <c r="P8" s="165"/>
    </row>
    <row r="9" spans="1:19" ht="17.25" customHeight="1">
      <c r="A9" s="13" t="s">
        <v>31</v>
      </c>
      <c r="B9" s="7"/>
      <c r="C9" s="3"/>
      <c r="D9" s="30"/>
      <c r="E9" s="24" t="s">
        <v>233</v>
      </c>
      <c r="F9" s="28" t="str">
        <f>IF(CurrToggle=1,"$",Sheet3!$F$4)</f>
        <v>K</v>
      </c>
      <c r="G9" s="180">
        <f>'CASH FLOW '!G29</f>
        <v>0</v>
      </c>
      <c r="H9" s="180">
        <f>'CASH FLOW '!H29</f>
        <v>0</v>
      </c>
      <c r="I9" s="180">
        <f>'CASH FLOW '!I29</f>
        <v>0</v>
      </c>
      <c r="J9" s="180">
        <f>'CASH FLOW '!J29</f>
        <v>0</v>
      </c>
      <c r="K9" s="180">
        <f>'CASH FLOW '!K29</f>
        <v>0</v>
      </c>
      <c r="L9" s="180">
        <f>'CASH FLOW '!L29</f>
        <v>0</v>
      </c>
      <c r="M9" s="180">
        <f>'CASH FLOW '!M29</f>
        <v>0</v>
      </c>
      <c r="N9" s="180">
        <f>'CASH FLOW '!N29</f>
        <v>0</v>
      </c>
      <c r="O9" s="180">
        <f>'CASH FLOW '!O29</f>
        <v>0</v>
      </c>
      <c r="P9" s="180">
        <f>'CASH FLOW '!P29</f>
        <v>0</v>
      </c>
    </row>
    <row r="10" spans="1:19" ht="17.25" customHeight="1">
      <c r="A10" s="15"/>
      <c r="B10" s="7"/>
      <c r="C10" s="3"/>
      <c r="D10" s="31"/>
      <c r="E10" s="24" t="s">
        <v>234</v>
      </c>
      <c r="F10" s="28" t="str">
        <f>IF(CurrToggle=1,"$",Sheet3!$F$4)</f>
        <v>K</v>
      </c>
      <c r="G10" s="180">
        <f>ASSUMPTIONS!G339</f>
        <v>0</v>
      </c>
      <c r="H10" s="180">
        <f>ASSUMPTIONS!H339</f>
        <v>0</v>
      </c>
      <c r="I10" s="180">
        <f>ASSUMPTIONS!I339</f>
        <v>0</v>
      </c>
      <c r="J10" s="180">
        <f>ASSUMPTIONS!J339</f>
        <v>0</v>
      </c>
      <c r="K10" s="180">
        <f>ASSUMPTIONS!K339</f>
        <v>0</v>
      </c>
      <c r="L10" s="180">
        <f>ASSUMPTIONS!L339</f>
        <v>0</v>
      </c>
      <c r="M10" s="180">
        <f>ASSUMPTIONS!M339</f>
        <v>0</v>
      </c>
      <c r="N10" s="180">
        <f>ASSUMPTIONS!N339</f>
        <v>0</v>
      </c>
      <c r="O10" s="180">
        <f>ASSUMPTIONS!O339</f>
        <v>0</v>
      </c>
      <c r="P10" s="180">
        <f>ASSUMPTIONS!P339</f>
        <v>0</v>
      </c>
    </row>
    <row r="11" spans="1:19" ht="17.25" customHeight="1">
      <c r="A11" s="15"/>
      <c r="B11" s="7"/>
      <c r="C11" s="3"/>
      <c r="D11" s="31"/>
      <c r="E11" s="24" t="s">
        <v>203</v>
      </c>
      <c r="F11" s="28" t="str">
        <f>IF(CurrToggle=1,"$",Sheet3!$F$4)</f>
        <v>K</v>
      </c>
      <c r="G11" s="180">
        <f>ASSUMPTIONS!G340</f>
        <v>0</v>
      </c>
      <c r="H11" s="180">
        <f>ASSUMPTIONS!H340</f>
        <v>0</v>
      </c>
      <c r="I11" s="180">
        <f>ASSUMPTIONS!I340</f>
        <v>0</v>
      </c>
      <c r="J11" s="180">
        <f>ASSUMPTIONS!J340</f>
        <v>0</v>
      </c>
      <c r="K11" s="180">
        <f>ASSUMPTIONS!K340</f>
        <v>0</v>
      </c>
      <c r="L11" s="180">
        <f>ASSUMPTIONS!L340</f>
        <v>0</v>
      </c>
      <c r="M11" s="180">
        <f>ASSUMPTIONS!M340</f>
        <v>0</v>
      </c>
      <c r="N11" s="180">
        <f>ASSUMPTIONS!N340</f>
        <v>0</v>
      </c>
      <c r="O11" s="180">
        <f>ASSUMPTIONS!O340</f>
        <v>0</v>
      </c>
      <c r="P11" s="180">
        <f>ASSUMPTIONS!P340</f>
        <v>0</v>
      </c>
    </row>
    <row r="12" spans="1:19" ht="17.25" customHeight="1">
      <c r="A12" s="15"/>
      <c r="B12" s="7"/>
      <c r="C12" s="3"/>
      <c r="D12" s="31"/>
      <c r="E12" s="52" t="s">
        <v>83</v>
      </c>
      <c r="F12" s="53" t="str">
        <f>IF(CurrToggle=1,"$",Sheet3!$F$4)</f>
        <v>K</v>
      </c>
      <c r="G12" s="181">
        <f>SUM(G9:G11)</f>
        <v>0</v>
      </c>
      <c r="H12" s="181">
        <f t="shared" ref="H12:P12" si="0">SUM(H9:H11)</f>
        <v>0</v>
      </c>
      <c r="I12" s="181">
        <f t="shared" si="0"/>
        <v>0</v>
      </c>
      <c r="J12" s="181">
        <f t="shared" si="0"/>
        <v>0</v>
      </c>
      <c r="K12" s="181">
        <f t="shared" si="0"/>
        <v>0</v>
      </c>
      <c r="L12" s="181">
        <f t="shared" si="0"/>
        <v>0</v>
      </c>
      <c r="M12" s="181">
        <f t="shared" si="0"/>
        <v>0</v>
      </c>
      <c r="N12" s="181">
        <f t="shared" si="0"/>
        <v>0</v>
      </c>
      <c r="O12" s="181">
        <f t="shared" si="0"/>
        <v>0</v>
      </c>
      <c r="P12" s="181">
        <f t="shared" si="0"/>
        <v>0</v>
      </c>
      <c r="Q12" s="3"/>
      <c r="R12" s="3"/>
      <c r="S12" s="3"/>
    </row>
    <row r="13" spans="1:19" ht="17.25" customHeight="1">
      <c r="A13" s="15" t="s">
        <v>34</v>
      </c>
      <c r="B13" s="7"/>
      <c r="C13" s="3"/>
      <c r="D13" s="23" t="s">
        <v>235</v>
      </c>
      <c r="E13" s="16"/>
      <c r="F13" s="16"/>
      <c r="G13" s="182"/>
      <c r="H13" s="182"/>
      <c r="I13" s="182"/>
      <c r="J13" s="182"/>
      <c r="K13" s="182"/>
      <c r="L13" s="182"/>
      <c r="M13" s="182"/>
      <c r="N13" s="182"/>
      <c r="O13" s="182"/>
      <c r="P13" s="182"/>
      <c r="Q13" s="3"/>
      <c r="R13" s="3"/>
      <c r="S13" s="3"/>
    </row>
    <row r="14" spans="1:19" ht="17.25" customHeight="1">
      <c r="A14" s="239"/>
      <c r="B14" s="7"/>
      <c r="C14" s="3"/>
      <c r="D14" s="32"/>
      <c r="E14" s="16" t="s">
        <v>236</v>
      </c>
      <c r="F14" s="27" t="str">
        <f>IF(CurrToggle=1,"$",Sheet3!$F$4)</f>
        <v>K</v>
      </c>
      <c r="G14" s="182">
        <f>ASSUMPTIONS!G406</f>
        <v>0</v>
      </c>
      <c r="H14" s="182">
        <f>ASSUMPTIONS!H406</f>
        <v>0</v>
      </c>
      <c r="I14" s="182">
        <f>ASSUMPTIONS!I406</f>
        <v>0</v>
      </c>
      <c r="J14" s="182">
        <f>ASSUMPTIONS!J406</f>
        <v>0</v>
      </c>
      <c r="K14" s="182">
        <f>ASSUMPTIONS!K406</f>
        <v>0</v>
      </c>
      <c r="L14" s="182">
        <f>ASSUMPTIONS!L406</f>
        <v>0</v>
      </c>
      <c r="M14" s="182">
        <f>ASSUMPTIONS!M406</f>
        <v>0</v>
      </c>
      <c r="N14" s="182">
        <f>ASSUMPTIONS!N406</f>
        <v>0</v>
      </c>
      <c r="O14" s="182">
        <f>ASSUMPTIONS!O406</f>
        <v>0</v>
      </c>
      <c r="P14" s="182">
        <f>ASSUMPTIONS!P406</f>
        <v>0</v>
      </c>
      <c r="Q14" s="3"/>
      <c r="R14" s="3"/>
      <c r="S14" s="3"/>
    </row>
    <row r="15" spans="1:19" ht="17.25" customHeight="1">
      <c r="A15" s="239"/>
      <c r="B15" s="7"/>
      <c r="C15" s="3"/>
      <c r="D15" s="207" t="s">
        <v>237</v>
      </c>
      <c r="E15" s="208"/>
      <c r="F15" s="209" t="str">
        <f>IF(CurrToggle=1,"$",Sheet3!$F$4)</f>
        <v>K</v>
      </c>
      <c r="G15" s="210">
        <f>SUM(G14,G9:G11)</f>
        <v>0</v>
      </c>
      <c r="H15" s="210">
        <f>SUM(H14,H9:H11)</f>
        <v>0</v>
      </c>
      <c r="I15" s="210">
        <f t="shared" ref="I15:P15" si="1">SUM(I14,I9:I11)</f>
        <v>0</v>
      </c>
      <c r="J15" s="210">
        <f t="shared" si="1"/>
        <v>0</v>
      </c>
      <c r="K15" s="210">
        <f t="shared" si="1"/>
        <v>0</v>
      </c>
      <c r="L15" s="210">
        <f t="shared" si="1"/>
        <v>0</v>
      </c>
      <c r="M15" s="210">
        <f t="shared" si="1"/>
        <v>0</v>
      </c>
      <c r="N15" s="210">
        <f t="shared" si="1"/>
        <v>0</v>
      </c>
      <c r="O15" s="210">
        <f t="shared" si="1"/>
        <v>0</v>
      </c>
      <c r="P15" s="210">
        <f t="shared" si="1"/>
        <v>0</v>
      </c>
      <c r="Q15" s="3"/>
      <c r="R15" s="3"/>
      <c r="S15" s="3"/>
    </row>
    <row r="16" spans="1:19" ht="17.25" customHeight="1">
      <c r="A16" s="239"/>
      <c r="B16" s="7"/>
      <c r="C16" s="3"/>
      <c r="D16" s="33"/>
      <c r="E16" s="16"/>
      <c r="F16" s="18"/>
      <c r="G16" s="182"/>
      <c r="H16" s="182"/>
      <c r="I16" s="182"/>
      <c r="J16" s="182"/>
      <c r="K16" s="182"/>
      <c r="L16" s="182"/>
      <c r="M16" s="182"/>
      <c r="N16" s="182"/>
      <c r="O16" s="182"/>
      <c r="P16" s="182"/>
      <c r="Q16" s="3"/>
      <c r="R16" s="3"/>
      <c r="S16" s="3"/>
    </row>
    <row r="17" spans="1:19" ht="17.25" customHeight="1">
      <c r="A17" s="14" t="s">
        <v>38</v>
      </c>
      <c r="B17" s="7"/>
      <c r="C17" s="3"/>
      <c r="D17" s="21" t="s">
        <v>238</v>
      </c>
      <c r="E17" s="22"/>
      <c r="F17" s="22"/>
      <c r="G17" s="183"/>
      <c r="H17" s="183"/>
      <c r="I17" s="183"/>
      <c r="J17" s="183"/>
      <c r="K17" s="183"/>
      <c r="L17" s="183"/>
      <c r="M17" s="183"/>
      <c r="N17" s="183"/>
      <c r="O17" s="183"/>
      <c r="P17" s="183"/>
      <c r="Q17" s="3"/>
      <c r="R17" s="3"/>
      <c r="S17" s="3"/>
    </row>
    <row r="18" spans="1:19" ht="17.25" customHeight="1">
      <c r="A18" s="239"/>
      <c r="B18" s="7"/>
      <c r="C18" s="3"/>
      <c r="D18" s="23" t="s">
        <v>239</v>
      </c>
      <c r="E18" s="16"/>
      <c r="F18" s="16"/>
      <c r="G18" s="184"/>
      <c r="H18" s="184"/>
      <c r="I18" s="184"/>
      <c r="J18" s="184"/>
      <c r="K18" s="184"/>
      <c r="L18" s="184"/>
      <c r="M18" s="184"/>
      <c r="N18" s="184"/>
      <c r="O18" s="184"/>
      <c r="P18" s="184"/>
      <c r="Q18" s="3"/>
      <c r="R18" s="3"/>
      <c r="S18" s="3"/>
    </row>
    <row r="19" spans="1:19" ht="17.25" customHeight="1">
      <c r="A19" s="239"/>
      <c r="B19" s="7"/>
      <c r="C19" s="3"/>
      <c r="D19" s="30"/>
      <c r="E19" s="24" t="s">
        <v>240</v>
      </c>
      <c r="F19" s="28" t="str">
        <f>IF(CurrToggle=1,"$",Sheet3!$F$4)</f>
        <v>K</v>
      </c>
      <c r="G19" s="180">
        <f>ASSUMPTIONS!G341</f>
        <v>0</v>
      </c>
      <c r="H19" s="180">
        <f>ASSUMPTIONS!H341</f>
        <v>0</v>
      </c>
      <c r="I19" s="180">
        <f>ASSUMPTIONS!I341</f>
        <v>0</v>
      </c>
      <c r="J19" s="180">
        <f>ASSUMPTIONS!J341</f>
        <v>0</v>
      </c>
      <c r="K19" s="180">
        <f>ASSUMPTIONS!K341</f>
        <v>0</v>
      </c>
      <c r="L19" s="180">
        <f>ASSUMPTIONS!L341</f>
        <v>0</v>
      </c>
      <c r="M19" s="180">
        <f>ASSUMPTIONS!M341</f>
        <v>0</v>
      </c>
      <c r="N19" s="180">
        <f>ASSUMPTIONS!N341</f>
        <v>0</v>
      </c>
      <c r="O19" s="180">
        <f>ASSUMPTIONS!O341</f>
        <v>0</v>
      </c>
      <c r="P19" s="180">
        <f>ASSUMPTIONS!P341</f>
        <v>0</v>
      </c>
      <c r="Q19" s="3"/>
      <c r="R19" s="3"/>
      <c r="S19" s="3"/>
    </row>
    <row r="20" spans="1:19" ht="17.25" customHeight="1">
      <c r="A20" s="239"/>
      <c r="B20" s="7"/>
      <c r="C20" s="3"/>
      <c r="D20" s="30"/>
      <c r="E20" s="24" t="s">
        <v>241</v>
      </c>
      <c r="F20" s="28" t="str">
        <f>IF(CurrToggle=1,"$",Sheet3!$F$4)</f>
        <v>K</v>
      </c>
      <c r="G20" s="180"/>
      <c r="H20" s="180"/>
      <c r="I20" s="180"/>
      <c r="J20" s="180"/>
      <c r="K20" s="180"/>
      <c r="L20" s="180"/>
      <c r="M20" s="180"/>
      <c r="N20" s="180"/>
      <c r="O20" s="180"/>
      <c r="P20" s="180"/>
      <c r="Q20" s="3"/>
      <c r="R20" s="3"/>
      <c r="S20" s="3"/>
    </row>
    <row r="21" spans="1:19" ht="17.25" customHeight="1">
      <c r="A21" s="13" t="s">
        <v>43</v>
      </c>
      <c r="B21" s="7"/>
      <c r="C21" s="3"/>
      <c r="D21" s="30"/>
      <c r="E21" s="52" t="s">
        <v>83</v>
      </c>
      <c r="F21" s="53" t="str">
        <f>IF(CurrToggle=1,"$",Sheet3!$F$4)</f>
        <v>K</v>
      </c>
      <c r="G21" s="181">
        <f>SUM(G19:G20)</f>
        <v>0</v>
      </c>
      <c r="H21" s="181">
        <f t="shared" ref="H21:P21" si="2">SUM(H19:H20)</f>
        <v>0</v>
      </c>
      <c r="I21" s="181">
        <f t="shared" si="2"/>
        <v>0</v>
      </c>
      <c r="J21" s="181">
        <f t="shared" si="2"/>
        <v>0</v>
      </c>
      <c r="K21" s="181">
        <f t="shared" si="2"/>
        <v>0</v>
      </c>
      <c r="L21" s="181">
        <f t="shared" si="2"/>
        <v>0</v>
      </c>
      <c r="M21" s="181">
        <f t="shared" si="2"/>
        <v>0</v>
      </c>
      <c r="N21" s="181">
        <f t="shared" si="2"/>
        <v>0</v>
      </c>
      <c r="O21" s="181">
        <f t="shared" si="2"/>
        <v>0</v>
      </c>
      <c r="P21" s="181">
        <f t="shared" si="2"/>
        <v>0</v>
      </c>
      <c r="Q21" s="3"/>
      <c r="R21" s="3"/>
      <c r="S21" s="3"/>
    </row>
    <row r="22" spans="1:19" ht="17.25" customHeight="1">
      <c r="A22" s="12"/>
      <c r="B22" s="7"/>
      <c r="C22" s="3"/>
      <c r="D22" s="23" t="s">
        <v>242</v>
      </c>
      <c r="E22" s="16"/>
      <c r="F22" s="16"/>
      <c r="G22" s="182"/>
      <c r="H22" s="182"/>
      <c r="I22" s="182"/>
      <c r="J22" s="182"/>
      <c r="K22" s="182"/>
      <c r="L22" s="182"/>
      <c r="M22" s="182"/>
      <c r="N22" s="182"/>
      <c r="O22" s="182"/>
      <c r="P22" s="182"/>
      <c r="Q22" s="3"/>
      <c r="R22" s="3"/>
      <c r="S22" s="3"/>
    </row>
    <row r="23" spans="1:19" ht="17.25" customHeight="1">
      <c r="A23" s="12"/>
      <c r="B23" s="7"/>
      <c r="C23" s="3"/>
      <c r="D23" s="30"/>
      <c r="E23" s="24" t="s">
        <v>243</v>
      </c>
      <c r="F23" s="28" t="str">
        <f>IF(CurrToggle=1,"$",Sheet3!$F$4)</f>
        <v>K</v>
      </c>
      <c r="G23" s="180">
        <f>ASSUMPTIONS!G334</f>
        <v>0</v>
      </c>
      <c r="H23" s="180">
        <f>ASSUMPTIONS!H334</f>
        <v>0</v>
      </c>
      <c r="I23" s="180">
        <f>ASSUMPTIONS!I334</f>
        <v>0</v>
      </c>
      <c r="J23" s="180">
        <f>ASSUMPTIONS!J334</f>
        <v>0</v>
      </c>
      <c r="K23" s="180">
        <f>ASSUMPTIONS!K334</f>
        <v>0</v>
      </c>
      <c r="L23" s="180">
        <f>ASSUMPTIONS!L334</f>
        <v>0</v>
      </c>
      <c r="M23" s="180">
        <f>ASSUMPTIONS!M334</f>
        <v>0</v>
      </c>
      <c r="N23" s="180">
        <f>ASSUMPTIONS!N334</f>
        <v>0</v>
      </c>
      <c r="O23" s="180">
        <f>ASSUMPTIONS!O334</f>
        <v>0</v>
      </c>
      <c r="P23" s="180">
        <f>ASSUMPTIONS!P334</f>
        <v>0</v>
      </c>
      <c r="Q23" s="3"/>
      <c r="R23" s="3"/>
      <c r="S23" s="3"/>
    </row>
    <row r="24" spans="1:19" ht="17.25" customHeight="1">
      <c r="A24" s="12"/>
      <c r="B24" s="7"/>
      <c r="C24" s="3"/>
      <c r="D24" s="23" t="s">
        <v>244</v>
      </c>
      <c r="E24" s="16"/>
      <c r="F24" s="16"/>
      <c r="G24" s="182"/>
      <c r="H24" s="182"/>
      <c r="I24" s="182"/>
      <c r="J24" s="182"/>
      <c r="K24" s="182"/>
      <c r="L24" s="182"/>
      <c r="M24" s="182"/>
      <c r="N24" s="182"/>
      <c r="O24" s="182"/>
      <c r="P24" s="182"/>
      <c r="Q24" s="3"/>
      <c r="R24" s="3"/>
      <c r="S24" s="3"/>
    </row>
    <row r="25" spans="1:19" ht="17.25" customHeight="1">
      <c r="A25" s="12"/>
      <c r="B25" s="7"/>
      <c r="C25" s="3"/>
      <c r="D25" s="30"/>
      <c r="E25" s="24" t="s">
        <v>245</v>
      </c>
      <c r="F25" s="28" t="str">
        <f>IF(CurrToggle=1,"$",Sheet3!$F$4)</f>
        <v>K</v>
      </c>
      <c r="G25" s="180">
        <f>SUM(ASSUMPTIONS!$G$271:G271)</f>
        <v>0</v>
      </c>
      <c r="H25" s="180">
        <f>SUM(ASSUMPTIONS!$G$271:H271)</f>
        <v>0</v>
      </c>
      <c r="I25" s="180">
        <f>SUM(ASSUMPTIONS!$G$271:I271)</f>
        <v>0</v>
      </c>
      <c r="J25" s="180">
        <f>SUM(ASSUMPTIONS!$G$271:J271)</f>
        <v>0</v>
      </c>
      <c r="K25" s="180">
        <f>SUM(ASSUMPTIONS!$G$271:K271)</f>
        <v>0</v>
      </c>
      <c r="L25" s="180">
        <f>SUM(ASSUMPTIONS!$G$271:L271)</f>
        <v>0</v>
      </c>
      <c r="M25" s="180">
        <f>SUM(ASSUMPTIONS!$G$271:M271)</f>
        <v>0</v>
      </c>
      <c r="N25" s="180">
        <f>SUM(ASSUMPTIONS!$G$271:N271)</f>
        <v>0</v>
      </c>
      <c r="O25" s="180">
        <f>SUM(ASSUMPTIONS!$G$271:O271)</f>
        <v>0</v>
      </c>
      <c r="P25" s="180">
        <f>SUM(ASSUMPTIONS!$G$271:P271)</f>
        <v>0</v>
      </c>
      <c r="Q25" s="3"/>
      <c r="R25" s="3"/>
      <c r="S25" s="3"/>
    </row>
    <row r="26" spans="1:19" ht="17.25" customHeight="1">
      <c r="A26" s="12"/>
      <c r="B26" s="7"/>
      <c r="C26" s="3"/>
      <c r="D26" s="30"/>
      <c r="E26" s="24" t="s">
        <v>246</v>
      </c>
      <c r="F26" s="28" t="str">
        <f>IF(CurrToggle=1,"$",Sheet3!$F$4)</f>
        <v>K</v>
      </c>
      <c r="G26" s="180">
        <f>SUM('INCOME STATEMENT'!$G$28:G28)</f>
        <v>0</v>
      </c>
      <c r="H26" s="180">
        <f>SUM('INCOME STATEMENT'!$G$28:H28)</f>
        <v>0</v>
      </c>
      <c r="I26" s="180">
        <f>SUM('INCOME STATEMENT'!$G$28:I28)</f>
        <v>0</v>
      </c>
      <c r="J26" s="180">
        <f>SUM('INCOME STATEMENT'!$G$28:J28)</f>
        <v>0</v>
      </c>
      <c r="K26" s="180">
        <f>SUM('INCOME STATEMENT'!$G$28:K28)</f>
        <v>0</v>
      </c>
      <c r="L26" s="180">
        <f>SUM('INCOME STATEMENT'!$G$28:L28)</f>
        <v>0</v>
      </c>
      <c r="M26" s="180">
        <f>SUM('INCOME STATEMENT'!$G$28:M28)</f>
        <v>0</v>
      </c>
      <c r="N26" s="180">
        <f>SUM('INCOME STATEMENT'!$G$28:N28)</f>
        <v>0</v>
      </c>
      <c r="O26" s="180">
        <f>SUM('INCOME STATEMENT'!$G$28:O28)</f>
        <v>0</v>
      </c>
      <c r="P26" s="180">
        <f>SUM('INCOME STATEMENT'!$G$28:P28)</f>
        <v>0</v>
      </c>
      <c r="Q26" s="3"/>
      <c r="R26" s="3"/>
      <c r="S26" s="3"/>
    </row>
    <row r="27" spans="1:19" ht="17.25" customHeight="1">
      <c r="A27" s="12"/>
      <c r="B27" s="7"/>
      <c r="C27" s="3"/>
      <c r="D27" s="30"/>
      <c r="E27" s="54" t="s">
        <v>83</v>
      </c>
      <c r="F27" s="53" t="str">
        <f>IF(CurrToggle=1,"$",Sheet3!$F$4)</f>
        <v>K</v>
      </c>
      <c r="G27" s="185">
        <f>SUM(G25:G26)</f>
        <v>0</v>
      </c>
      <c r="H27" s="185">
        <f t="shared" ref="H27:P27" si="3">SUM(H25:H26)</f>
        <v>0</v>
      </c>
      <c r="I27" s="185">
        <f t="shared" si="3"/>
        <v>0</v>
      </c>
      <c r="J27" s="185">
        <f t="shared" si="3"/>
        <v>0</v>
      </c>
      <c r="K27" s="185">
        <f t="shared" si="3"/>
        <v>0</v>
      </c>
      <c r="L27" s="185">
        <f t="shared" si="3"/>
        <v>0</v>
      </c>
      <c r="M27" s="185">
        <f t="shared" si="3"/>
        <v>0</v>
      </c>
      <c r="N27" s="185">
        <f t="shared" si="3"/>
        <v>0</v>
      </c>
      <c r="O27" s="185">
        <f t="shared" si="3"/>
        <v>0</v>
      </c>
      <c r="P27" s="185">
        <f t="shared" si="3"/>
        <v>0</v>
      </c>
      <c r="Q27" s="3"/>
      <c r="R27" s="3"/>
      <c r="S27" s="3"/>
    </row>
    <row r="28" spans="1:19" ht="17.25" customHeight="1">
      <c r="A28" s="12"/>
      <c r="B28" s="7"/>
      <c r="C28" s="3"/>
      <c r="D28" s="207" t="s">
        <v>247</v>
      </c>
      <c r="E28" s="208"/>
      <c r="F28" s="209" t="str">
        <f>IF(CurrToggle=1,"$",Sheet3!$F$4)</f>
        <v>K</v>
      </c>
      <c r="G28" s="210">
        <f>SUM(G26,G25,G23,G19:G20)</f>
        <v>0</v>
      </c>
      <c r="H28" s="210">
        <f>SUM(H26,H25,H23,H19:H20)</f>
        <v>0</v>
      </c>
      <c r="I28" s="210">
        <f t="shared" ref="I28:P28" si="4">SUM(I26,I25,I23,I19:I20)</f>
        <v>0</v>
      </c>
      <c r="J28" s="210">
        <f t="shared" si="4"/>
        <v>0</v>
      </c>
      <c r="K28" s="210">
        <f t="shared" si="4"/>
        <v>0</v>
      </c>
      <c r="L28" s="210">
        <f t="shared" si="4"/>
        <v>0</v>
      </c>
      <c r="M28" s="210">
        <f t="shared" si="4"/>
        <v>0</v>
      </c>
      <c r="N28" s="210">
        <f t="shared" si="4"/>
        <v>0</v>
      </c>
      <c r="O28" s="210">
        <f t="shared" si="4"/>
        <v>0</v>
      </c>
      <c r="P28" s="210">
        <f t="shared" si="4"/>
        <v>0</v>
      </c>
      <c r="Q28" s="3"/>
      <c r="R28" s="3"/>
      <c r="S28" s="3"/>
    </row>
    <row r="29" spans="1:19" ht="17.25" customHeight="1">
      <c r="A29" s="12"/>
      <c r="B29" s="7"/>
      <c r="C29" s="3"/>
      <c r="D29" s="30"/>
      <c r="E29" s="32"/>
      <c r="F29" s="16"/>
      <c r="G29" s="37"/>
      <c r="H29" s="37"/>
      <c r="I29" s="37"/>
      <c r="J29" s="37"/>
      <c r="K29" s="37"/>
      <c r="L29" s="37"/>
      <c r="M29" s="37"/>
      <c r="N29" s="37"/>
      <c r="O29" s="37"/>
      <c r="P29" s="37"/>
      <c r="Q29" s="3"/>
      <c r="R29" s="3"/>
      <c r="S29" s="3"/>
    </row>
    <row r="30" spans="1:19" ht="17.25" customHeight="1">
      <c r="A30" s="12"/>
      <c r="B30" s="7"/>
      <c r="C30" s="3"/>
      <c r="D30" s="30"/>
      <c r="E30" s="30"/>
      <c r="F30" s="16"/>
      <c r="G30" s="37"/>
      <c r="H30" s="37"/>
      <c r="I30" s="37"/>
      <c r="J30" s="37"/>
      <c r="K30" s="37"/>
      <c r="L30" s="37"/>
      <c r="M30" s="37"/>
      <c r="N30" s="37"/>
      <c r="O30" s="37"/>
      <c r="P30" s="37"/>
      <c r="Q30" s="3"/>
      <c r="R30" s="3"/>
      <c r="S30" s="3"/>
    </row>
    <row r="31" spans="1:19" ht="17.25" customHeight="1">
      <c r="A31" s="12"/>
      <c r="B31" s="7"/>
      <c r="C31" s="3"/>
      <c r="D31" s="16"/>
      <c r="E31" s="16"/>
      <c r="F31" s="16"/>
      <c r="G31" s="37"/>
      <c r="H31" s="37"/>
      <c r="I31" s="37"/>
      <c r="J31" s="37"/>
      <c r="K31" s="37"/>
      <c r="L31" s="37"/>
      <c r="M31" s="37"/>
      <c r="N31" s="37"/>
      <c r="O31" s="37"/>
      <c r="P31" s="37"/>
      <c r="Q31" s="3"/>
      <c r="R31" s="3"/>
      <c r="S31" s="3"/>
    </row>
    <row r="32" spans="1:19" ht="17.25" customHeight="1">
      <c r="A32" s="12"/>
      <c r="B32" s="7"/>
      <c r="C32" s="3"/>
      <c r="D32" s="16"/>
      <c r="E32" s="16"/>
      <c r="F32" s="16"/>
      <c r="G32" s="37"/>
      <c r="H32" s="37"/>
      <c r="I32" s="37"/>
      <c r="J32" s="37"/>
      <c r="K32" s="37"/>
      <c r="L32" s="37"/>
      <c r="M32" s="37"/>
      <c r="N32" s="37"/>
      <c r="O32" s="37"/>
      <c r="P32" s="37"/>
      <c r="Q32" s="3"/>
      <c r="R32" s="3"/>
      <c r="S32" s="3"/>
    </row>
    <row r="33" spans="1:19" ht="17.25" customHeight="1">
      <c r="A33" s="12"/>
      <c r="B33" s="7"/>
      <c r="C33" s="3"/>
      <c r="D33" s="16"/>
      <c r="E33" s="16"/>
      <c r="F33" s="16"/>
      <c r="G33" s="37"/>
      <c r="H33" s="37"/>
      <c r="I33" s="37"/>
      <c r="J33" s="37"/>
      <c r="K33" s="37"/>
      <c r="L33" s="37"/>
      <c r="M33" s="37"/>
      <c r="N33" s="37"/>
      <c r="O33" s="37"/>
      <c r="P33" s="37"/>
      <c r="Q33" s="3"/>
      <c r="R33" s="3"/>
      <c r="S33" s="3"/>
    </row>
    <row r="34" spans="1:19" ht="17.25" customHeight="1">
      <c r="A34" s="12"/>
      <c r="B34" s="7"/>
      <c r="C34" s="3"/>
      <c r="D34" s="16"/>
      <c r="E34" s="16"/>
      <c r="F34" s="16"/>
      <c r="G34" s="37"/>
      <c r="H34" s="37"/>
      <c r="I34" s="37"/>
      <c r="J34" s="37"/>
      <c r="K34" s="37"/>
      <c r="L34" s="37"/>
      <c r="M34" s="37"/>
      <c r="N34" s="37"/>
      <c r="O34" s="37"/>
      <c r="P34" s="37"/>
      <c r="Q34" s="3"/>
      <c r="R34" s="3"/>
      <c r="S34" s="3"/>
    </row>
    <row r="35" spans="1:19" ht="17.25" customHeight="1">
      <c r="A35" s="12"/>
      <c r="B35" s="7"/>
      <c r="C35" s="3"/>
      <c r="D35" s="16"/>
      <c r="E35" s="16"/>
      <c r="F35" s="16"/>
      <c r="G35" s="37"/>
      <c r="H35" s="37"/>
      <c r="I35" s="37"/>
      <c r="J35" s="37"/>
      <c r="K35" s="37"/>
      <c r="L35" s="37"/>
      <c r="M35" s="37"/>
      <c r="N35" s="37"/>
      <c r="O35" s="37"/>
      <c r="P35" s="37"/>
      <c r="Q35" s="3"/>
      <c r="R35" s="3"/>
      <c r="S35" s="3"/>
    </row>
    <row r="36" spans="1:19" ht="17.25" customHeight="1">
      <c r="A36" s="12"/>
      <c r="B36" s="7"/>
      <c r="C36" s="3"/>
      <c r="D36" s="16"/>
      <c r="E36" s="16"/>
      <c r="F36" s="16"/>
      <c r="G36" s="37"/>
      <c r="H36" s="37"/>
      <c r="I36" s="37"/>
      <c r="J36" s="37"/>
      <c r="K36" s="37"/>
      <c r="L36" s="37"/>
      <c r="M36" s="37"/>
      <c r="N36" s="37"/>
      <c r="O36" s="37"/>
      <c r="P36" s="37"/>
      <c r="Q36" s="3"/>
      <c r="R36" s="3"/>
      <c r="S36" s="3"/>
    </row>
    <row r="37" spans="1:19" ht="17.25" customHeight="1">
      <c r="A37" s="12"/>
      <c r="B37" s="7"/>
      <c r="C37" s="3"/>
      <c r="D37" s="16"/>
      <c r="E37" s="16"/>
      <c r="F37" s="16"/>
      <c r="G37" s="37"/>
      <c r="H37" s="37"/>
      <c r="I37" s="37"/>
      <c r="J37" s="37"/>
      <c r="K37" s="37"/>
      <c r="L37" s="37"/>
      <c r="M37" s="37"/>
      <c r="N37" s="37"/>
      <c r="O37" s="37"/>
      <c r="P37" s="37"/>
      <c r="Q37" s="3"/>
      <c r="R37" s="3"/>
      <c r="S37" s="3"/>
    </row>
    <row r="38" spans="1:19" ht="17.25" customHeight="1">
      <c r="A38" s="12"/>
      <c r="B38" s="7"/>
      <c r="C38" s="3"/>
      <c r="D38" s="16"/>
      <c r="E38" s="16"/>
      <c r="F38" s="16"/>
      <c r="G38" s="16"/>
      <c r="H38" s="16"/>
      <c r="I38" s="16"/>
      <c r="J38" s="16"/>
      <c r="K38" s="16"/>
      <c r="L38" s="16"/>
      <c r="M38" s="16"/>
      <c r="N38" s="16"/>
      <c r="O38" s="16"/>
      <c r="P38" s="16"/>
      <c r="Q38" s="3"/>
      <c r="R38" s="3"/>
      <c r="S38" s="3"/>
    </row>
    <row r="39" spans="1:19" ht="17.25" customHeight="1">
      <c r="A39" s="12"/>
      <c r="B39" s="7"/>
      <c r="C39" s="3"/>
      <c r="D39" s="16"/>
      <c r="E39" s="16"/>
      <c r="F39" s="16"/>
      <c r="G39" s="16"/>
      <c r="H39" s="16"/>
      <c r="I39" s="16"/>
      <c r="J39" s="16"/>
      <c r="K39" s="16"/>
      <c r="L39" s="16"/>
      <c r="M39" s="16"/>
      <c r="N39" s="16"/>
      <c r="O39" s="16"/>
      <c r="P39" s="16"/>
      <c r="Q39" s="3"/>
      <c r="R39" s="3"/>
      <c r="S39" s="3"/>
    </row>
    <row r="40" spans="1:19" ht="17.25" customHeight="1">
      <c r="A40" s="12"/>
      <c r="B40" s="7"/>
      <c r="C40" s="3"/>
      <c r="D40" s="16"/>
      <c r="E40" s="16"/>
      <c r="F40" s="16"/>
      <c r="G40" s="16"/>
      <c r="H40" s="16"/>
      <c r="I40" s="16"/>
      <c r="J40" s="16"/>
      <c r="K40" s="16"/>
      <c r="L40" s="16"/>
      <c r="M40" s="16"/>
      <c r="N40" s="16"/>
      <c r="O40" s="16"/>
      <c r="P40" s="16"/>
      <c r="Q40" s="3"/>
      <c r="R40" s="3"/>
      <c r="S40" s="3"/>
    </row>
    <row r="41" spans="1:19" ht="17.25" customHeight="1">
      <c r="A41" s="12"/>
      <c r="B41" s="7"/>
      <c r="C41" s="3"/>
      <c r="D41" s="16"/>
      <c r="E41" s="16"/>
      <c r="F41" s="16"/>
      <c r="G41" s="16"/>
      <c r="H41" s="16"/>
      <c r="I41" s="16"/>
      <c r="J41" s="16"/>
      <c r="K41" s="16"/>
      <c r="L41" s="16"/>
      <c r="M41" s="16"/>
      <c r="N41" s="16"/>
      <c r="O41" s="16"/>
      <c r="P41" s="16"/>
      <c r="Q41" s="3"/>
      <c r="R41" s="3"/>
      <c r="S41" s="3"/>
    </row>
    <row r="42" spans="1:19" ht="17.25" customHeight="1">
      <c r="A42" s="12"/>
      <c r="B42" s="7"/>
      <c r="C42" s="3"/>
      <c r="D42" s="16"/>
      <c r="E42" s="16"/>
      <c r="F42" s="16"/>
      <c r="G42" s="16"/>
      <c r="H42" s="16"/>
      <c r="I42" s="16"/>
      <c r="J42" s="16"/>
      <c r="K42" s="16"/>
      <c r="L42" s="16"/>
      <c r="M42" s="16"/>
      <c r="N42" s="16"/>
      <c r="O42" s="16"/>
      <c r="P42" s="16"/>
      <c r="Q42" s="3"/>
      <c r="R42" s="3"/>
      <c r="S42" s="3"/>
    </row>
    <row r="43" spans="1:19" ht="17.25" customHeight="1">
      <c r="A43" s="12"/>
      <c r="B43" s="7"/>
      <c r="C43" s="3"/>
      <c r="D43" s="16"/>
      <c r="E43" s="16"/>
      <c r="F43" s="16"/>
      <c r="G43" s="16"/>
      <c r="H43" s="16"/>
      <c r="I43" s="16"/>
      <c r="J43" s="16"/>
      <c r="K43" s="16"/>
      <c r="L43" s="16"/>
      <c r="M43" s="16"/>
      <c r="N43" s="16"/>
      <c r="O43" s="16"/>
      <c r="P43" s="16"/>
      <c r="Q43" s="3"/>
      <c r="R43" s="3"/>
      <c r="S43" s="3"/>
    </row>
    <row r="44" spans="1:19" ht="17.25" customHeight="1">
      <c r="A44" s="12"/>
      <c r="B44" s="7"/>
      <c r="C44" s="3"/>
      <c r="D44" s="16"/>
      <c r="E44" s="16"/>
      <c r="F44" s="16"/>
      <c r="G44" s="16"/>
      <c r="H44" s="16"/>
      <c r="I44" s="16"/>
      <c r="J44" s="16"/>
      <c r="K44" s="16"/>
      <c r="L44" s="16"/>
      <c r="M44" s="16"/>
      <c r="N44" s="16"/>
      <c r="O44" s="16"/>
      <c r="P44" s="16"/>
      <c r="Q44" s="3"/>
      <c r="R44" s="3"/>
      <c r="S44" s="3"/>
    </row>
    <row r="45" spans="1:19" ht="17.25" customHeight="1">
      <c r="A45" s="12"/>
      <c r="B45" s="7"/>
      <c r="C45" s="3"/>
      <c r="D45" s="16"/>
      <c r="E45" s="16"/>
      <c r="F45" s="16"/>
      <c r="G45" s="16"/>
      <c r="H45" s="16"/>
      <c r="I45" s="16"/>
      <c r="J45" s="16"/>
      <c r="K45" s="16"/>
      <c r="L45" s="16"/>
      <c r="M45" s="16"/>
      <c r="N45" s="16"/>
      <c r="O45" s="16"/>
      <c r="P45" s="16"/>
      <c r="Q45" s="3"/>
      <c r="R45" s="3"/>
      <c r="S45" s="3"/>
    </row>
    <row r="46" spans="1:19" ht="17.25" customHeight="1">
      <c r="A46" s="12"/>
      <c r="B46" s="7"/>
      <c r="C46" s="3"/>
      <c r="D46" s="16"/>
      <c r="E46" s="16"/>
      <c r="F46" s="16"/>
      <c r="G46" s="16"/>
      <c r="H46" s="16"/>
      <c r="I46" s="16"/>
      <c r="J46" s="16"/>
      <c r="K46" s="16"/>
      <c r="L46" s="16"/>
      <c r="M46" s="16"/>
      <c r="N46" s="16"/>
      <c r="O46" s="16"/>
      <c r="P46" s="16"/>
      <c r="Q46" s="3"/>
      <c r="R46" s="3"/>
      <c r="S46" s="3"/>
    </row>
    <row r="47" spans="1:19" ht="17.25" customHeight="1">
      <c r="A47" s="12"/>
      <c r="B47" s="7"/>
      <c r="C47" s="3"/>
      <c r="D47" s="16"/>
      <c r="E47" s="16"/>
      <c r="F47" s="16"/>
      <c r="G47" s="16"/>
      <c r="H47" s="16"/>
      <c r="I47" s="16"/>
      <c r="J47" s="16"/>
      <c r="K47" s="16"/>
      <c r="L47" s="16"/>
      <c r="M47" s="16"/>
      <c r="N47" s="16"/>
      <c r="O47" s="16"/>
      <c r="P47" s="16"/>
      <c r="Q47" s="3"/>
      <c r="R47" s="3"/>
      <c r="S47" s="3"/>
    </row>
    <row r="48" spans="1:19" ht="17.25" customHeight="1">
      <c r="A48" s="12"/>
      <c r="B48" s="7"/>
      <c r="C48" s="3"/>
      <c r="D48" s="16"/>
      <c r="E48" s="16"/>
      <c r="F48" s="16"/>
      <c r="G48" s="16"/>
      <c r="H48" s="16"/>
      <c r="I48" s="16"/>
      <c r="J48" s="16"/>
      <c r="K48" s="16"/>
      <c r="L48" s="16"/>
      <c r="M48" s="16"/>
      <c r="N48" s="16"/>
      <c r="O48" s="16"/>
      <c r="P48" s="16"/>
      <c r="Q48" s="3"/>
      <c r="R48" s="3"/>
      <c r="S48" s="3"/>
    </row>
    <row r="49" spans="1:19" ht="17.25" customHeight="1">
      <c r="A49" s="12"/>
      <c r="B49" s="7"/>
      <c r="C49" s="3"/>
      <c r="D49" s="16"/>
      <c r="E49" s="16"/>
      <c r="F49" s="16"/>
      <c r="G49" s="16"/>
      <c r="H49" s="16"/>
      <c r="I49" s="16"/>
      <c r="J49" s="16"/>
      <c r="K49" s="16"/>
      <c r="L49" s="16"/>
      <c r="M49" s="16"/>
      <c r="N49" s="16"/>
      <c r="O49" s="16"/>
      <c r="P49" s="16"/>
      <c r="Q49" s="3"/>
      <c r="R49" s="3"/>
      <c r="S49" s="3"/>
    </row>
    <row r="50" spans="1:19" ht="17.25" customHeight="1">
      <c r="A50" s="12"/>
      <c r="B50" s="7"/>
      <c r="C50" s="3"/>
      <c r="D50" s="16"/>
      <c r="E50" s="16"/>
      <c r="F50" s="16"/>
      <c r="G50" s="16"/>
      <c r="H50" s="16"/>
      <c r="I50" s="16"/>
      <c r="J50" s="16"/>
      <c r="K50" s="16"/>
      <c r="L50" s="16"/>
      <c r="M50" s="16"/>
      <c r="N50" s="16"/>
      <c r="O50" s="16"/>
      <c r="P50" s="16"/>
      <c r="Q50" s="3"/>
      <c r="R50" s="3"/>
      <c r="S50" s="3"/>
    </row>
    <row r="51" spans="1:19" ht="17.25" customHeight="1">
      <c r="A51" s="12"/>
      <c r="B51" s="7"/>
      <c r="C51" s="3"/>
      <c r="D51" s="16"/>
      <c r="E51" s="16"/>
      <c r="F51" s="16"/>
      <c r="G51" s="16"/>
      <c r="H51" s="16"/>
      <c r="I51" s="16"/>
      <c r="J51" s="16"/>
      <c r="K51" s="16"/>
      <c r="L51" s="16"/>
      <c r="M51" s="16"/>
      <c r="N51" s="16"/>
      <c r="O51" s="16"/>
      <c r="P51" s="16"/>
      <c r="Q51" s="3"/>
      <c r="R51" s="3"/>
      <c r="S51" s="3"/>
    </row>
    <row r="52" spans="1:19" ht="17.25" customHeight="1">
      <c r="A52" s="12"/>
      <c r="B52" s="7"/>
      <c r="C52" s="3"/>
      <c r="D52" s="16"/>
      <c r="E52" s="16"/>
      <c r="F52" s="16"/>
      <c r="G52" s="16"/>
      <c r="H52" s="16"/>
      <c r="I52" s="16"/>
      <c r="J52" s="16"/>
      <c r="K52" s="16"/>
      <c r="L52" s="16"/>
      <c r="M52" s="16"/>
      <c r="N52" s="16"/>
      <c r="O52" s="16"/>
      <c r="P52" s="16"/>
      <c r="Q52" s="3"/>
      <c r="R52" s="3"/>
      <c r="S52" s="3"/>
    </row>
    <row r="53" spans="1:19" ht="17.25" customHeight="1">
      <c r="A53" s="12"/>
      <c r="B53" s="7"/>
      <c r="C53" s="3"/>
      <c r="D53" s="16"/>
      <c r="E53" s="16"/>
      <c r="F53" s="16"/>
      <c r="G53" s="16"/>
      <c r="H53" s="16"/>
      <c r="I53" s="16"/>
      <c r="J53" s="16"/>
      <c r="K53" s="16"/>
      <c r="L53" s="16"/>
      <c r="M53" s="16"/>
      <c r="N53" s="16"/>
      <c r="O53" s="16"/>
      <c r="P53" s="16"/>
      <c r="Q53" s="3"/>
      <c r="R53" s="3"/>
      <c r="S53" s="3"/>
    </row>
    <row r="54" spans="1:19" ht="17.25" customHeight="1">
      <c r="A54" s="12"/>
      <c r="B54" s="7"/>
      <c r="C54" s="3"/>
      <c r="D54" s="16"/>
      <c r="E54" s="16"/>
      <c r="F54" s="16"/>
      <c r="G54" s="16"/>
      <c r="H54" s="16"/>
      <c r="I54" s="16"/>
      <c r="J54" s="16"/>
      <c r="K54" s="16"/>
      <c r="L54" s="16"/>
      <c r="M54" s="16"/>
      <c r="N54" s="16"/>
      <c r="O54" s="16"/>
      <c r="P54" s="16"/>
      <c r="Q54" s="3"/>
      <c r="R54" s="3"/>
      <c r="S54" s="3"/>
    </row>
    <row r="55" spans="1:19" ht="17.25" customHeight="1">
      <c r="A55" s="12"/>
      <c r="B55" s="7"/>
      <c r="C55" s="3"/>
      <c r="D55" s="16"/>
      <c r="E55" s="16"/>
      <c r="F55" s="16"/>
      <c r="G55" s="16"/>
      <c r="H55" s="16"/>
      <c r="I55" s="16"/>
      <c r="J55" s="16"/>
      <c r="K55" s="16"/>
      <c r="L55" s="16"/>
      <c r="M55" s="16"/>
      <c r="N55" s="16"/>
      <c r="O55" s="16"/>
      <c r="P55" s="16"/>
      <c r="Q55" s="3"/>
      <c r="R55" s="3"/>
      <c r="S55" s="3"/>
    </row>
    <row r="56" spans="1:19" ht="17.25" customHeight="1">
      <c r="A56" s="12"/>
      <c r="B56" s="7"/>
      <c r="C56" s="3"/>
      <c r="D56" s="16"/>
      <c r="E56" s="16"/>
      <c r="F56" s="16"/>
      <c r="G56" s="16"/>
      <c r="H56" s="16"/>
      <c r="I56" s="16"/>
      <c r="J56" s="16"/>
      <c r="K56" s="16"/>
      <c r="L56" s="16"/>
      <c r="M56" s="16"/>
      <c r="N56" s="16"/>
      <c r="O56" s="16"/>
      <c r="P56" s="16"/>
      <c r="Q56" s="3"/>
      <c r="R56" s="3"/>
      <c r="S56" s="3"/>
    </row>
    <row r="57" spans="1:19" ht="17.25" customHeight="1">
      <c r="A57" s="12"/>
      <c r="B57" s="7"/>
      <c r="C57" s="3"/>
      <c r="D57" s="16"/>
      <c r="E57" s="16"/>
      <c r="F57" s="16"/>
      <c r="G57" s="16"/>
      <c r="H57" s="16"/>
      <c r="I57" s="16"/>
      <c r="J57" s="16"/>
      <c r="K57" s="16"/>
      <c r="L57" s="16"/>
      <c r="M57" s="16"/>
      <c r="N57" s="16"/>
      <c r="O57" s="16"/>
      <c r="P57" s="16"/>
      <c r="Q57" s="3"/>
      <c r="R57" s="3"/>
      <c r="S57" s="3"/>
    </row>
    <row r="58" spans="1:19" ht="17.25" customHeight="1">
      <c r="A58" s="12"/>
      <c r="B58" s="7"/>
      <c r="C58" s="3"/>
      <c r="D58" s="16"/>
      <c r="E58" s="16"/>
      <c r="F58" s="16"/>
      <c r="G58" s="16"/>
      <c r="H58" s="16"/>
      <c r="I58" s="16"/>
      <c r="J58" s="16"/>
      <c r="K58" s="16"/>
      <c r="L58" s="16"/>
      <c r="M58" s="16"/>
      <c r="N58" s="16"/>
      <c r="O58" s="16"/>
      <c r="P58" s="16"/>
      <c r="Q58" s="3"/>
      <c r="R58" s="3"/>
      <c r="S58" s="3"/>
    </row>
    <row r="59" spans="1:19" ht="17.25" customHeight="1">
      <c r="A59" s="12"/>
      <c r="B59" s="7"/>
      <c r="C59" s="3"/>
      <c r="D59" s="16"/>
      <c r="E59" s="16"/>
      <c r="F59" s="16"/>
      <c r="G59" s="16"/>
      <c r="H59" s="16"/>
      <c r="I59" s="16"/>
      <c r="J59" s="16"/>
      <c r="K59" s="16"/>
      <c r="L59" s="16"/>
      <c r="M59" s="16"/>
      <c r="N59" s="16"/>
      <c r="O59" s="16"/>
      <c r="P59" s="16"/>
      <c r="Q59" s="3"/>
      <c r="R59" s="3"/>
      <c r="S59" s="3"/>
    </row>
    <row r="60" spans="1:19" ht="17.25" customHeight="1">
      <c r="A60" s="12"/>
      <c r="B60" s="7"/>
      <c r="C60" s="3"/>
      <c r="D60" s="16"/>
      <c r="E60" s="16"/>
      <c r="F60" s="16"/>
      <c r="G60" s="16"/>
      <c r="H60" s="16"/>
      <c r="I60" s="16"/>
      <c r="J60" s="16"/>
      <c r="K60" s="16"/>
      <c r="L60" s="16"/>
      <c r="M60" s="16"/>
      <c r="N60" s="16"/>
      <c r="O60" s="16"/>
      <c r="P60" s="16"/>
      <c r="Q60" s="3"/>
      <c r="R60" s="3"/>
      <c r="S60" s="3"/>
    </row>
    <row r="61" spans="1:19" ht="17.25" customHeight="1">
      <c r="A61" s="12"/>
      <c r="B61" s="7"/>
      <c r="C61" s="3"/>
      <c r="D61" s="16"/>
      <c r="E61" s="16"/>
      <c r="F61" s="16"/>
      <c r="G61" s="16"/>
      <c r="H61" s="16"/>
      <c r="I61" s="16"/>
      <c r="J61" s="16"/>
      <c r="K61" s="16"/>
      <c r="L61" s="16"/>
      <c r="M61" s="16"/>
      <c r="N61" s="16"/>
      <c r="O61" s="16"/>
      <c r="P61" s="16"/>
      <c r="Q61" s="3"/>
      <c r="R61" s="3"/>
      <c r="S61" s="3"/>
    </row>
    <row r="62" spans="1:19" ht="17.25" customHeight="1">
      <c r="A62" s="12"/>
      <c r="B62" s="7"/>
      <c r="C62" s="3"/>
      <c r="D62" s="16"/>
      <c r="E62" s="16"/>
      <c r="F62" s="16"/>
      <c r="G62" s="16"/>
      <c r="H62" s="16"/>
      <c r="I62" s="16"/>
      <c r="J62" s="16"/>
      <c r="K62" s="16"/>
      <c r="L62" s="16"/>
      <c r="M62" s="16"/>
      <c r="N62" s="16"/>
      <c r="O62" s="16"/>
      <c r="P62" s="16"/>
      <c r="Q62" s="3"/>
      <c r="R62" s="3"/>
      <c r="S62" s="3"/>
    </row>
    <row r="63" spans="1:19" ht="17.25" customHeight="1">
      <c r="A63" s="12"/>
      <c r="B63" s="7"/>
      <c r="C63" s="3"/>
      <c r="D63" s="16"/>
      <c r="E63" s="16"/>
      <c r="F63" s="16"/>
      <c r="G63" s="16"/>
      <c r="H63" s="16"/>
      <c r="I63" s="16"/>
      <c r="J63" s="16"/>
      <c r="K63" s="16"/>
      <c r="L63" s="16"/>
      <c r="M63" s="16"/>
      <c r="N63" s="16"/>
      <c r="O63" s="16"/>
      <c r="P63" s="16"/>
      <c r="Q63" s="3"/>
      <c r="R63" s="3"/>
      <c r="S63" s="3"/>
    </row>
    <row r="64" spans="1:19" ht="17.25" customHeight="1">
      <c r="A64" s="12"/>
      <c r="B64" s="7"/>
      <c r="C64" s="3"/>
      <c r="D64" s="16"/>
      <c r="E64" s="16"/>
      <c r="F64" s="16"/>
      <c r="G64" s="16"/>
      <c r="H64" s="16"/>
      <c r="I64" s="16"/>
      <c r="J64" s="16"/>
      <c r="K64" s="16"/>
      <c r="L64" s="16"/>
      <c r="M64" s="16"/>
      <c r="N64" s="16"/>
      <c r="O64" s="16"/>
      <c r="P64" s="16"/>
      <c r="Q64" s="3"/>
      <c r="R64" s="3"/>
      <c r="S64" s="3"/>
    </row>
    <row r="65" spans="1:19" ht="17.25" customHeight="1">
      <c r="A65" s="12"/>
      <c r="B65" s="7"/>
      <c r="C65" s="3"/>
      <c r="D65" s="16"/>
      <c r="E65" s="16"/>
      <c r="F65" s="16"/>
      <c r="G65" s="16"/>
      <c r="H65" s="16"/>
      <c r="I65" s="16"/>
      <c r="J65" s="16"/>
      <c r="K65" s="16"/>
      <c r="L65" s="16"/>
      <c r="M65" s="16"/>
      <c r="N65" s="16"/>
      <c r="O65" s="16"/>
      <c r="P65" s="16"/>
      <c r="Q65" s="3"/>
      <c r="R65" s="3"/>
      <c r="S65" s="3"/>
    </row>
    <row r="66" spans="1:19" ht="17.25" customHeight="1">
      <c r="A66" s="12"/>
      <c r="B66" s="7"/>
      <c r="C66" s="3"/>
      <c r="D66" s="16"/>
      <c r="E66" s="16"/>
      <c r="F66" s="16"/>
      <c r="G66" s="16"/>
      <c r="H66" s="16"/>
      <c r="I66" s="16"/>
      <c r="J66" s="16"/>
      <c r="K66" s="16"/>
      <c r="L66" s="16"/>
      <c r="M66" s="16"/>
      <c r="N66" s="16"/>
      <c r="O66" s="16"/>
      <c r="P66" s="16"/>
      <c r="Q66" s="3"/>
      <c r="R66" s="3"/>
      <c r="S66" s="3"/>
    </row>
    <row r="67" spans="1:19" ht="17.25" customHeight="1">
      <c r="A67" s="12"/>
      <c r="B67" s="7"/>
      <c r="C67" s="3"/>
      <c r="D67" s="16"/>
      <c r="E67" s="16"/>
      <c r="F67" s="16"/>
      <c r="G67" s="16"/>
      <c r="H67" s="16"/>
      <c r="I67" s="16"/>
      <c r="J67" s="16"/>
      <c r="K67" s="16"/>
      <c r="L67" s="16"/>
      <c r="M67" s="16"/>
      <c r="N67" s="16"/>
      <c r="O67" s="16"/>
      <c r="P67" s="16"/>
      <c r="Q67" s="3"/>
      <c r="R67" s="3"/>
      <c r="S67" s="3"/>
    </row>
    <row r="68" spans="1:19" ht="17.25" customHeight="1">
      <c r="A68" s="12"/>
      <c r="B68" s="7"/>
      <c r="C68" s="3"/>
      <c r="D68" s="16"/>
      <c r="E68" s="16"/>
      <c r="F68" s="16"/>
      <c r="G68" s="16"/>
      <c r="H68" s="16"/>
      <c r="I68" s="16"/>
      <c r="J68" s="16"/>
      <c r="K68" s="16"/>
      <c r="L68" s="16"/>
      <c r="M68" s="16"/>
      <c r="N68" s="16"/>
      <c r="O68" s="16"/>
      <c r="P68" s="16"/>
      <c r="Q68" s="3"/>
      <c r="R68" s="3"/>
      <c r="S68" s="3"/>
    </row>
    <row r="69" spans="1:19" ht="17.25" customHeight="1">
      <c r="A69" s="12"/>
      <c r="B69" s="7"/>
      <c r="C69" s="3"/>
      <c r="D69" s="16"/>
      <c r="E69" s="16"/>
      <c r="F69" s="16"/>
      <c r="G69" s="16"/>
      <c r="H69" s="16"/>
      <c r="I69" s="16"/>
      <c r="J69" s="16"/>
      <c r="K69" s="16"/>
      <c r="L69" s="16"/>
      <c r="M69" s="16"/>
      <c r="N69" s="16"/>
      <c r="O69" s="16"/>
      <c r="P69" s="16"/>
      <c r="Q69" s="3"/>
      <c r="R69" s="3"/>
      <c r="S69" s="3"/>
    </row>
    <row r="70" spans="1:19" ht="17.25" customHeight="1">
      <c r="A70" s="12"/>
      <c r="B70" s="7"/>
      <c r="C70" s="3"/>
      <c r="D70" s="16"/>
      <c r="E70" s="16"/>
      <c r="F70" s="16"/>
      <c r="G70" s="16"/>
      <c r="H70" s="16"/>
      <c r="I70" s="16"/>
      <c r="J70" s="16"/>
      <c r="K70" s="16"/>
      <c r="L70" s="16"/>
      <c r="M70" s="16"/>
      <c r="N70" s="16"/>
      <c r="O70" s="16"/>
      <c r="P70" s="16"/>
      <c r="Q70" s="3"/>
      <c r="R70" s="3"/>
      <c r="S70" s="3"/>
    </row>
    <row r="71" spans="1:19" ht="17.25" customHeight="1">
      <c r="A71" s="12"/>
      <c r="B71" s="7"/>
      <c r="C71" s="3"/>
      <c r="D71" s="16"/>
      <c r="E71" s="16"/>
      <c r="F71" s="16"/>
      <c r="G71" s="16"/>
      <c r="H71" s="16"/>
      <c r="I71" s="16"/>
      <c r="J71" s="16"/>
      <c r="K71" s="16"/>
      <c r="L71" s="16"/>
      <c r="M71" s="16"/>
      <c r="N71" s="16"/>
      <c r="O71" s="16"/>
      <c r="P71" s="16"/>
      <c r="Q71" s="3"/>
      <c r="R71" s="3"/>
      <c r="S71" s="3"/>
    </row>
    <row r="72" spans="1:19" ht="17.25" customHeight="1">
      <c r="A72" s="12"/>
      <c r="B72" s="7"/>
      <c r="C72" s="3"/>
      <c r="D72" s="16"/>
      <c r="E72" s="16"/>
      <c r="F72" s="16"/>
      <c r="G72" s="16"/>
      <c r="H72" s="16"/>
      <c r="I72" s="16"/>
      <c r="J72" s="16"/>
      <c r="K72" s="16"/>
      <c r="L72" s="16"/>
      <c r="M72" s="16"/>
      <c r="N72" s="16"/>
      <c r="O72" s="16"/>
      <c r="P72" s="16"/>
      <c r="Q72" s="3"/>
      <c r="R72" s="3"/>
      <c r="S72" s="3"/>
    </row>
    <row r="73" spans="1:19" ht="17.25" customHeight="1">
      <c r="A73" s="12"/>
      <c r="B73" s="7"/>
      <c r="C73" s="3"/>
      <c r="D73" s="16"/>
      <c r="E73" s="16"/>
      <c r="F73" s="16"/>
      <c r="G73" s="16"/>
      <c r="H73" s="16"/>
      <c r="I73" s="16"/>
      <c r="J73" s="16"/>
      <c r="K73" s="16"/>
      <c r="L73" s="16"/>
      <c r="M73" s="16"/>
      <c r="N73" s="16"/>
      <c r="O73" s="16"/>
      <c r="P73" s="16"/>
      <c r="Q73" s="3"/>
      <c r="R73" s="3"/>
      <c r="S73" s="3"/>
    </row>
    <row r="74" spans="1:19" ht="17.25" customHeight="1">
      <c r="A74" s="12"/>
      <c r="B74" s="7"/>
      <c r="C74" s="3"/>
      <c r="D74" s="16"/>
      <c r="E74" s="16"/>
      <c r="F74" s="16"/>
      <c r="G74" s="16"/>
      <c r="H74" s="16"/>
      <c r="I74" s="16"/>
      <c r="J74" s="16"/>
      <c r="K74" s="16"/>
      <c r="L74" s="16"/>
      <c r="M74" s="16"/>
      <c r="N74" s="16"/>
      <c r="O74" s="16"/>
      <c r="P74" s="16"/>
      <c r="Q74" s="3"/>
      <c r="R74" s="3"/>
      <c r="S74" s="3"/>
    </row>
    <row r="75" spans="1:19" ht="17.25" customHeight="1">
      <c r="A75" s="12"/>
      <c r="B75" s="7"/>
      <c r="C75" s="3"/>
      <c r="D75" s="16"/>
      <c r="E75" s="16"/>
      <c r="F75" s="16"/>
      <c r="G75" s="16"/>
      <c r="H75" s="16"/>
      <c r="I75" s="16"/>
      <c r="J75" s="16"/>
      <c r="K75" s="16"/>
      <c r="L75" s="16"/>
      <c r="M75" s="16"/>
      <c r="N75" s="16"/>
      <c r="O75" s="16"/>
      <c r="P75" s="16"/>
      <c r="Q75" s="3"/>
      <c r="R75" s="3"/>
      <c r="S75" s="3"/>
    </row>
    <row r="76" spans="1:19" ht="17.25" customHeight="1">
      <c r="A76" s="12"/>
      <c r="B76" s="7"/>
      <c r="C76" s="3"/>
      <c r="D76" s="16"/>
      <c r="E76" s="16"/>
      <c r="F76" s="16"/>
      <c r="G76" s="16"/>
      <c r="H76" s="16"/>
      <c r="I76" s="16"/>
      <c r="J76" s="16"/>
      <c r="K76" s="16"/>
      <c r="L76" s="16"/>
      <c r="M76" s="16"/>
      <c r="N76" s="16"/>
      <c r="O76" s="16"/>
      <c r="P76" s="16"/>
      <c r="Q76" s="3"/>
      <c r="R76" s="3"/>
      <c r="S76" s="3"/>
    </row>
    <row r="77" spans="1:19" ht="17.25" customHeight="1">
      <c r="A77" s="12"/>
      <c r="B77" s="7"/>
      <c r="C77" s="3"/>
      <c r="D77" s="16"/>
      <c r="E77" s="16"/>
      <c r="F77" s="16"/>
      <c r="G77" s="16"/>
      <c r="H77" s="16"/>
      <c r="I77" s="16"/>
      <c r="J77" s="16"/>
      <c r="K77" s="16"/>
      <c r="L77" s="16"/>
      <c r="M77" s="16"/>
      <c r="N77" s="16"/>
      <c r="O77" s="16"/>
      <c r="P77" s="16"/>
      <c r="Q77" s="3"/>
      <c r="R77" s="3"/>
      <c r="S77" s="3"/>
    </row>
    <row r="78" spans="1:19" ht="17.25" customHeight="1">
      <c r="A78" s="12"/>
      <c r="B78" s="7"/>
      <c r="C78" s="3"/>
      <c r="D78" s="16"/>
      <c r="E78" s="16"/>
      <c r="F78" s="16"/>
      <c r="G78" s="16"/>
      <c r="H78" s="16"/>
      <c r="I78" s="16"/>
      <c r="J78" s="16"/>
      <c r="K78" s="16"/>
      <c r="L78" s="16"/>
      <c r="M78" s="16"/>
      <c r="N78" s="16"/>
      <c r="O78" s="16"/>
      <c r="P78" s="16"/>
      <c r="Q78" s="3"/>
      <c r="R78" s="3"/>
      <c r="S78" s="3"/>
    </row>
    <row r="79" spans="1:19" ht="17.25" customHeight="1">
      <c r="A79" s="12"/>
      <c r="B79" s="7"/>
      <c r="C79" s="3"/>
      <c r="D79" s="16"/>
      <c r="E79" s="16"/>
      <c r="F79" s="16"/>
      <c r="G79" s="16"/>
      <c r="H79" s="16"/>
      <c r="I79" s="16"/>
      <c r="J79" s="16"/>
      <c r="K79" s="16"/>
      <c r="L79" s="16"/>
      <c r="M79" s="16"/>
      <c r="N79" s="16"/>
      <c r="O79" s="16"/>
      <c r="P79" s="16"/>
      <c r="Q79" s="3"/>
      <c r="R79" s="3"/>
      <c r="S79" s="3"/>
    </row>
    <row r="80" spans="1:19" ht="17.25" customHeight="1">
      <c r="A80" s="12"/>
      <c r="B80" s="7"/>
      <c r="C80" s="3"/>
      <c r="D80" s="16"/>
      <c r="E80" s="16"/>
      <c r="F80" s="16"/>
      <c r="G80" s="16"/>
      <c r="H80" s="16"/>
      <c r="I80" s="16"/>
      <c r="J80" s="16"/>
      <c r="K80" s="16"/>
      <c r="L80" s="16"/>
      <c r="M80" s="16"/>
      <c r="N80" s="16"/>
      <c r="O80" s="16"/>
      <c r="P80" s="16"/>
      <c r="Q80" s="3"/>
      <c r="R80" s="3"/>
      <c r="S80" s="3"/>
    </row>
    <row r="81" spans="1:19" ht="17.25" customHeight="1">
      <c r="A81" s="12"/>
      <c r="B81" s="7"/>
      <c r="C81" s="3"/>
      <c r="D81" s="16"/>
      <c r="E81" s="16"/>
      <c r="F81" s="16"/>
      <c r="G81" s="16"/>
      <c r="H81" s="16"/>
      <c r="I81" s="16"/>
      <c r="J81" s="16"/>
      <c r="K81" s="16"/>
      <c r="L81" s="16"/>
      <c r="M81" s="16"/>
      <c r="N81" s="16"/>
      <c r="O81" s="16"/>
      <c r="P81" s="16"/>
      <c r="Q81" s="3"/>
      <c r="R81" s="3"/>
      <c r="S81" s="3"/>
    </row>
    <row r="82" spans="1:19" ht="17.25" customHeight="1">
      <c r="A82" s="12"/>
      <c r="B82" s="7"/>
      <c r="C82" s="3"/>
      <c r="D82" s="16"/>
      <c r="E82" s="16"/>
      <c r="F82" s="16"/>
      <c r="G82" s="16"/>
      <c r="H82" s="16"/>
      <c r="I82" s="16"/>
      <c r="J82" s="16"/>
      <c r="K82" s="16"/>
      <c r="L82" s="16"/>
      <c r="M82" s="16"/>
      <c r="N82" s="16"/>
      <c r="O82" s="16"/>
      <c r="P82" s="16"/>
      <c r="Q82" s="3"/>
      <c r="R82" s="3"/>
      <c r="S82" s="3"/>
    </row>
    <row r="83" spans="1:19" ht="17.25" customHeight="1">
      <c r="A83" s="12"/>
      <c r="B83" s="7"/>
      <c r="C83" s="3"/>
      <c r="D83" s="16"/>
      <c r="E83" s="16"/>
      <c r="F83" s="16"/>
      <c r="G83" s="16"/>
      <c r="H83" s="16"/>
      <c r="I83" s="16"/>
      <c r="J83" s="16"/>
      <c r="K83" s="16"/>
      <c r="L83" s="16"/>
      <c r="M83" s="16"/>
      <c r="N83" s="16"/>
      <c r="O83" s="16"/>
      <c r="P83" s="16"/>
      <c r="Q83" s="3"/>
      <c r="R83" s="3"/>
      <c r="S83" s="3"/>
    </row>
    <row r="84" spans="1:19" ht="17.25" customHeight="1">
      <c r="A84" s="12"/>
      <c r="B84" s="7"/>
      <c r="C84" s="3"/>
      <c r="D84" s="16"/>
      <c r="E84" s="16"/>
      <c r="F84" s="16"/>
      <c r="G84" s="16"/>
      <c r="H84" s="16"/>
      <c r="I84" s="16"/>
      <c r="J84" s="16"/>
      <c r="K84" s="16"/>
      <c r="L84" s="16"/>
      <c r="M84" s="16"/>
      <c r="N84" s="16"/>
      <c r="O84" s="16"/>
      <c r="P84" s="16"/>
      <c r="Q84" s="3"/>
      <c r="R84" s="3"/>
      <c r="S84" s="3"/>
    </row>
    <row r="85" spans="1:19" ht="17.25" customHeight="1">
      <c r="A85" s="12"/>
      <c r="B85" s="7"/>
      <c r="C85" s="3"/>
      <c r="D85" s="16"/>
      <c r="E85" s="16"/>
      <c r="F85" s="16"/>
      <c r="G85" s="16"/>
      <c r="H85" s="16"/>
      <c r="I85" s="16"/>
      <c r="J85" s="16"/>
      <c r="K85" s="16"/>
      <c r="L85" s="16"/>
      <c r="M85" s="16"/>
      <c r="N85" s="16"/>
      <c r="O85" s="16"/>
      <c r="P85" s="16"/>
      <c r="Q85" s="3"/>
      <c r="R85" s="3"/>
      <c r="S85" s="3"/>
    </row>
    <row r="86" spans="1:19" ht="17.25" customHeight="1">
      <c r="A86" s="12"/>
      <c r="B86" s="7"/>
      <c r="C86" s="3"/>
      <c r="D86" s="16"/>
      <c r="E86" s="16"/>
      <c r="F86" s="16"/>
      <c r="G86" s="16"/>
      <c r="H86" s="16"/>
      <c r="I86" s="16"/>
      <c r="J86" s="16"/>
      <c r="K86" s="16"/>
      <c r="L86" s="16"/>
      <c r="M86" s="16"/>
      <c r="N86" s="16"/>
      <c r="O86" s="16"/>
      <c r="P86" s="16"/>
      <c r="Q86" s="3"/>
      <c r="R86" s="3"/>
      <c r="S86" s="3"/>
    </row>
    <row r="87" spans="1:19" ht="17.25" customHeight="1">
      <c r="A87" s="12"/>
      <c r="B87" s="7"/>
      <c r="C87" s="3"/>
      <c r="D87" s="16"/>
      <c r="E87" s="16"/>
      <c r="F87" s="16"/>
      <c r="G87" s="16"/>
      <c r="H87" s="16"/>
      <c r="I87" s="16"/>
      <c r="J87" s="16"/>
      <c r="K87" s="16"/>
      <c r="L87" s="16"/>
      <c r="M87" s="16"/>
      <c r="N87" s="16"/>
      <c r="O87" s="16"/>
      <c r="P87" s="16"/>
      <c r="Q87" s="3"/>
      <c r="R87" s="3"/>
      <c r="S87" s="3"/>
    </row>
    <row r="88" spans="1:19" ht="17.25" customHeight="1">
      <c r="A88" s="12"/>
      <c r="B88" s="7"/>
      <c r="C88" s="3"/>
      <c r="D88" s="16"/>
      <c r="E88" s="16"/>
      <c r="F88" s="16"/>
      <c r="G88" s="16"/>
      <c r="H88" s="16"/>
      <c r="I88" s="16"/>
      <c r="J88" s="16"/>
      <c r="K88" s="16"/>
      <c r="L88" s="16"/>
      <c r="M88" s="16"/>
      <c r="N88" s="16"/>
      <c r="O88" s="16"/>
      <c r="P88" s="16"/>
      <c r="Q88" s="3"/>
      <c r="R88" s="3"/>
      <c r="S88" s="3"/>
    </row>
    <row r="89" spans="1:19" ht="17.25" customHeight="1">
      <c r="A89" s="12"/>
      <c r="B89" s="7"/>
      <c r="C89" s="3"/>
      <c r="D89" s="16"/>
      <c r="E89" s="16"/>
      <c r="F89" s="16"/>
      <c r="G89" s="16"/>
      <c r="H89" s="16"/>
      <c r="I89" s="16"/>
      <c r="J89" s="16"/>
      <c r="K89" s="16"/>
      <c r="L89" s="16"/>
      <c r="M89" s="16"/>
      <c r="N89" s="16"/>
      <c r="O89" s="16"/>
      <c r="P89" s="16"/>
      <c r="Q89" s="3"/>
      <c r="R89" s="3"/>
      <c r="S89" s="3"/>
    </row>
    <row r="90" spans="1:19" ht="17.25" customHeight="1">
      <c r="A90" s="12"/>
      <c r="B90" s="7"/>
      <c r="C90" s="3"/>
      <c r="D90" s="16"/>
      <c r="E90" s="16"/>
      <c r="F90" s="16"/>
      <c r="G90" s="16"/>
      <c r="H90" s="16"/>
      <c r="I90" s="16"/>
      <c r="J90" s="16"/>
      <c r="K90" s="16"/>
      <c r="L90" s="16"/>
      <c r="M90" s="16"/>
      <c r="N90" s="16"/>
      <c r="O90" s="16"/>
      <c r="P90" s="16"/>
      <c r="Q90" s="3"/>
      <c r="R90" s="3"/>
      <c r="S90" s="3"/>
    </row>
    <row r="91" spans="1:19" ht="17.25" customHeight="1">
      <c r="A91" s="12"/>
      <c r="B91" s="7"/>
      <c r="C91" s="3"/>
      <c r="D91" s="16"/>
      <c r="E91" s="16"/>
      <c r="F91" s="16"/>
      <c r="G91" s="16"/>
      <c r="H91" s="16"/>
      <c r="I91" s="16"/>
      <c r="J91" s="16"/>
      <c r="K91" s="16"/>
      <c r="L91" s="16"/>
      <c r="M91" s="16"/>
      <c r="N91" s="16"/>
      <c r="O91" s="16"/>
      <c r="P91" s="16"/>
      <c r="Q91" s="3"/>
      <c r="R91" s="3"/>
      <c r="S91" s="3"/>
    </row>
    <row r="92" spans="1:19" ht="17.25" customHeight="1">
      <c r="A92" s="12"/>
      <c r="B92" s="7"/>
      <c r="C92" s="3"/>
      <c r="D92" s="16"/>
      <c r="E92" s="16"/>
      <c r="F92" s="16"/>
      <c r="G92" s="16"/>
      <c r="H92" s="16"/>
      <c r="I92" s="16"/>
      <c r="J92" s="16"/>
      <c r="K92" s="16"/>
      <c r="L92" s="16"/>
      <c r="M92" s="16"/>
      <c r="N92" s="16"/>
      <c r="O92" s="16"/>
      <c r="P92" s="16"/>
      <c r="Q92" s="3"/>
      <c r="R92" s="3"/>
      <c r="S92" s="3"/>
    </row>
    <row r="93" spans="1:19" ht="17.25" customHeight="1">
      <c r="A93" s="12"/>
      <c r="B93" s="7"/>
      <c r="C93" s="3"/>
      <c r="D93" s="16"/>
      <c r="E93" s="16"/>
      <c r="F93" s="16"/>
      <c r="G93" s="16"/>
      <c r="H93" s="16"/>
      <c r="I93" s="16"/>
      <c r="J93" s="16"/>
      <c r="K93" s="16"/>
      <c r="L93" s="16"/>
      <c r="M93" s="16"/>
      <c r="N93" s="16"/>
      <c r="O93" s="16"/>
      <c r="P93" s="16"/>
      <c r="Q93" s="3"/>
      <c r="R93" s="3"/>
      <c r="S93" s="3"/>
    </row>
    <row r="94" spans="1:19" ht="17.25" customHeight="1">
      <c r="A94" s="12"/>
      <c r="B94" s="7"/>
      <c r="C94" s="3"/>
      <c r="D94" s="16"/>
      <c r="E94" s="16"/>
      <c r="F94" s="16"/>
      <c r="G94" s="16"/>
      <c r="H94" s="16"/>
      <c r="I94" s="16"/>
      <c r="J94" s="16"/>
      <c r="K94" s="16"/>
      <c r="L94" s="16"/>
      <c r="M94" s="16"/>
      <c r="N94" s="16"/>
      <c r="O94" s="16"/>
      <c r="P94" s="16"/>
      <c r="Q94" s="3"/>
      <c r="R94" s="3"/>
      <c r="S94" s="3"/>
    </row>
    <row r="95" spans="1:19" ht="17.25" customHeight="1">
      <c r="A95" s="12"/>
      <c r="B95" s="7"/>
      <c r="C95" s="3"/>
      <c r="D95" s="16"/>
      <c r="E95" s="16"/>
      <c r="F95" s="16"/>
      <c r="G95" s="16"/>
      <c r="H95" s="16"/>
      <c r="I95" s="16"/>
      <c r="J95" s="16"/>
      <c r="K95" s="16"/>
      <c r="L95" s="16"/>
      <c r="M95" s="16"/>
      <c r="N95" s="16"/>
      <c r="O95" s="16"/>
      <c r="P95" s="16"/>
      <c r="Q95" s="3"/>
      <c r="R95" s="3"/>
      <c r="S95" s="3"/>
    </row>
    <row r="96" spans="1:19" ht="17.25" customHeight="1">
      <c r="A96" s="12"/>
      <c r="B96" s="7"/>
      <c r="C96" s="3"/>
      <c r="D96" s="16"/>
      <c r="E96" s="16"/>
      <c r="F96" s="16"/>
      <c r="G96" s="16"/>
      <c r="H96" s="16"/>
      <c r="I96" s="16"/>
      <c r="J96" s="16"/>
      <c r="K96" s="16"/>
      <c r="L96" s="16"/>
      <c r="M96" s="16"/>
      <c r="N96" s="16"/>
      <c r="O96" s="16"/>
      <c r="P96" s="16"/>
      <c r="Q96" s="3"/>
      <c r="R96" s="3"/>
      <c r="S96" s="3"/>
    </row>
    <row r="97" spans="1:19" ht="17.25" customHeight="1">
      <c r="A97" s="12"/>
      <c r="B97" s="7"/>
      <c r="C97" s="3"/>
      <c r="D97" s="16"/>
      <c r="E97" s="16"/>
      <c r="F97" s="16"/>
      <c r="G97" s="16"/>
      <c r="H97" s="16"/>
      <c r="I97" s="16"/>
      <c r="J97" s="16"/>
      <c r="K97" s="16"/>
      <c r="L97" s="16"/>
      <c r="M97" s="16"/>
      <c r="N97" s="16"/>
      <c r="O97" s="16"/>
      <c r="P97" s="16"/>
      <c r="Q97" s="3"/>
      <c r="R97" s="3"/>
      <c r="S97" s="3"/>
    </row>
    <row r="98" spans="1:19" ht="17.25" customHeight="1">
      <c r="A98" s="12"/>
      <c r="B98" s="7"/>
      <c r="C98" s="3"/>
      <c r="D98" s="16"/>
      <c r="E98" s="16"/>
      <c r="F98" s="16"/>
      <c r="G98" s="16"/>
      <c r="H98" s="16"/>
      <c r="I98" s="16"/>
      <c r="J98" s="16"/>
      <c r="K98" s="16"/>
      <c r="L98" s="16"/>
      <c r="M98" s="16"/>
      <c r="N98" s="16"/>
      <c r="O98" s="16"/>
      <c r="P98" s="16"/>
      <c r="Q98" s="3"/>
      <c r="R98" s="3"/>
      <c r="S98" s="3"/>
    </row>
    <row r="99" spans="1:19" ht="17.25" customHeight="1">
      <c r="B99" s="3"/>
      <c r="C99" s="3"/>
      <c r="D99" s="16"/>
      <c r="E99" s="16"/>
      <c r="F99" s="16"/>
      <c r="G99" s="16"/>
      <c r="H99" s="16"/>
      <c r="I99" s="16"/>
      <c r="J99" s="16"/>
      <c r="K99" s="16"/>
      <c r="L99" s="16"/>
      <c r="M99" s="16"/>
      <c r="N99" s="16"/>
      <c r="O99" s="16"/>
      <c r="P99" s="16"/>
      <c r="Q99" s="3"/>
      <c r="R99" s="3"/>
      <c r="S99" s="3"/>
    </row>
    <row r="100" spans="1:19" ht="17.25" customHeight="1">
      <c r="B100" s="3"/>
      <c r="C100" s="3"/>
      <c r="D100" s="3"/>
      <c r="E100" s="3"/>
      <c r="F100" s="3"/>
      <c r="G100" s="3"/>
      <c r="H100" s="3"/>
      <c r="I100" s="3"/>
      <c r="J100" s="3"/>
      <c r="K100" s="3"/>
      <c r="L100" s="3"/>
      <c r="M100" s="3"/>
      <c r="N100" s="3"/>
      <c r="O100" s="3"/>
      <c r="P100" s="3"/>
      <c r="Q100" s="3"/>
      <c r="R100" s="3"/>
      <c r="S100" s="3"/>
    </row>
    <row r="101" spans="1:19" ht="17.25" customHeight="1">
      <c r="B101" s="3"/>
      <c r="C101" s="3"/>
      <c r="D101" s="3"/>
      <c r="E101" s="3"/>
      <c r="F101" s="3"/>
      <c r="G101" s="3"/>
      <c r="H101" s="3"/>
      <c r="I101" s="3"/>
      <c r="J101" s="3"/>
      <c r="K101" s="3"/>
      <c r="L101" s="3"/>
      <c r="M101" s="3"/>
      <c r="N101" s="3"/>
      <c r="O101" s="3"/>
      <c r="P101" s="3"/>
      <c r="Q101" s="3"/>
      <c r="R101" s="3"/>
      <c r="S101" s="3"/>
    </row>
    <row r="102" spans="1:19" ht="17.25" customHeight="1">
      <c r="B102" s="3"/>
      <c r="C102" s="3"/>
      <c r="D102" s="3"/>
      <c r="E102" s="3"/>
      <c r="F102" s="3"/>
      <c r="G102" s="3"/>
      <c r="H102" s="3"/>
      <c r="I102" s="3"/>
      <c r="J102" s="3"/>
      <c r="K102" s="3"/>
      <c r="L102" s="3"/>
      <c r="M102" s="3"/>
      <c r="N102" s="3"/>
      <c r="O102" s="3"/>
      <c r="P102" s="3"/>
      <c r="Q102" s="3"/>
      <c r="R102" s="3"/>
      <c r="S102" s="3"/>
    </row>
    <row r="103" spans="1:19" ht="16.5">
      <c r="D103" s="3"/>
      <c r="E103" s="3"/>
      <c r="F103" s="3"/>
      <c r="G103" s="3"/>
      <c r="H103" s="3"/>
      <c r="I103" s="3"/>
      <c r="J103" s="3"/>
      <c r="K103" s="3"/>
      <c r="L103" s="3"/>
      <c r="M103" s="3"/>
      <c r="N103" s="3"/>
      <c r="O103" s="3"/>
      <c r="P103" s="3"/>
    </row>
  </sheetData>
  <sheetProtection algorithmName="SHA-512" hashValue="DMNAr/Djrua1BLYWvieUzKN8PpXiUstd+GKHQ36zn5jf6vhDH6mKB7o4LjIq3+lWl/O8xvN5FkfwgBZnTIOc3A==" saltValue="qxAQLgMbEsvp+uarerXxTw==" spinCount="100000" sheet="1" scenarios="1" selectLockedCells="1" selectUnlockedCells="1"/>
  <mergeCells count="3">
    <mergeCell ref="D2:F4"/>
    <mergeCell ref="A18:A20"/>
    <mergeCell ref="A14:A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0"/>
  <sheetViews>
    <sheetView showGridLines="0" showRowColHeaders="0" zoomScale="80" zoomScaleNormal="80" workbookViewId="0">
      <pane xSplit="2" ySplit="5" topLeftCell="C6" activePane="bottomRight" state="frozen"/>
      <selection pane="topRight" activeCell="G10" sqref="G10"/>
      <selection pane="bottomLeft" activeCell="G10" sqref="G10"/>
      <selection pane="bottomRight" activeCell="D2" sqref="D2:F4"/>
    </sheetView>
  </sheetViews>
  <sheetFormatPr defaultColWidth="0" defaultRowHeight="14.5"/>
  <cols>
    <col min="1" max="1" width="20.1796875" customWidth="1"/>
    <col min="2" max="2" width="1.1796875" customWidth="1"/>
    <col min="3" max="3" width="4.7265625" customWidth="1"/>
    <col min="4" max="4" width="3.7265625" customWidth="1"/>
    <col min="5" max="5" width="32.81640625" customWidth="1"/>
    <col min="6" max="6" width="6.7265625" customWidth="1"/>
    <col min="7" max="16" width="16.26953125" customWidth="1"/>
    <col min="17" max="20" width="9.1796875" customWidth="1"/>
    <col min="21" max="32" width="0" hidden="1" customWidth="1"/>
    <col min="33" max="16384" width="9.1796875" hidden="1"/>
  </cols>
  <sheetData>
    <row r="1" spans="1:19" ht="3" customHeight="1"/>
    <row r="2" spans="1:19" ht="17.25" customHeight="1">
      <c r="A2" s="13"/>
      <c r="B2" s="7"/>
      <c r="C2" s="3"/>
      <c r="D2" s="238" t="s">
        <v>38</v>
      </c>
      <c r="E2" s="238"/>
      <c r="F2" s="238"/>
      <c r="G2" s="4"/>
      <c r="H2" s="4"/>
      <c r="I2" s="4"/>
      <c r="J2" s="4"/>
      <c r="K2" s="4"/>
      <c r="L2" s="4"/>
      <c r="M2" s="4"/>
      <c r="N2" s="4"/>
      <c r="O2" s="4"/>
    </row>
    <row r="3" spans="1:19" ht="17.25" customHeight="1">
      <c r="A3" s="13"/>
      <c r="B3" s="7"/>
      <c r="C3" s="3"/>
      <c r="D3" s="238"/>
      <c r="E3" s="238"/>
      <c r="F3" s="238"/>
    </row>
    <row r="4" spans="1:19" ht="17.25" customHeight="1">
      <c r="A4" s="13"/>
      <c r="B4" s="7"/>
      <c r="C4" s="3"/>
      <c r="D4" s="238"/>
      <c r="E4" s="238"/>
      <c r="F4" s="238"/>
      <c r="G4" s="17"/>
      <c r="H4" s="17"/>
      <c r="I4" s="17"/>
      <c r="J4" s="17"/>
      <c r="K4" s="17"/>
      <c r="L4" s="17"/>
      <c r="M4" s="17"/>
      <c r="N4" s="17"/>
      <c r="O4" s="17"/>
    </row>
    <row r="5" spans="1:19" ht="17.25" customHeight="1">
      <c r="A5" s="13" t="s">
        <v>14</v>
      </c>
      <c r="B5" s="7"/>
      <c r="C5" s="3"/>
      <c r="D5" s="179" t="s">
        <v>213</v>
      </c>
      <c r="E5" s="25"/>
      <c r="F5" s="26" t="s">
        <v>17</v>
      </c>
      <c r="G5" s="166" t="s">
        <v>19</v>
      </c>
      <c r="H5" s="166" t="s">
        <v>20</v>
      </c>
      <c r="I5" s="166" t="s">
        <v>21</v>
      </c>
      <c r="J5" s="166" t="s">
        <v>22</v>
      </c>
      <c r="K5" s="166" t="s">
        <v>23</v>
      </c>
      <c r="L5" s="166" t="s">
        <v>24</v>
      </c>
      <c r="M5" s="166" t="s">
        <v>25</v>
      </c>
      <c r="N5" s="166" t="s">
        <v>26</v>
      </c>
      <c r="O5" s="166" t="s">
        <v>27</v>
      </c>
      <c r="P5" s="166" t="s">
        <v>28</v>
      </c>
    </row>
    <row r="6" spans="1:19" ht="17.25" customHeight="1">
      <c r="A6" s="13"/>
      <c r="B6" s="8"/>
      <c r="C6" s="3"/>
      <c r="D6" s="16"/>
      <c r="E6" s="16"/>
      <c r="F6" s="16"/>
      <c r="G6" s="178" t="s">
        <v>214</v>
      </c>
      <c r="H6" s="178" t="s">
        <v>214</v>
      </c>
      <c r="I6" s="178" t="s">
        <v>214</v>
      </c>
      <c r="J6" s="178" t="s">
        <v>214</v>
      </c>
      <c r="K6" s="178" t="s">
        <v>214</v>
      </c>
      <c r="L6" s="178" t="s">
        <v>214</v>
      </c>
      <c r="M6" s="178" t="s">
        <v>214</v>
      </c>
      <c r="N6" s="178" t="s">
        <v>214</v>
      </c>
      <c r="O6" s="178" t="s">
        <v>214</v>
      </c>
      <c r="P6" s="178" t="s">
        <v>214</v>
      </c>
    </row>
    <row r="7" spans="1:19" ht="17.25" customHeight="1">
      <c r="A7" s="13"/>
      <c r="B7" s="7"/>
      <c r="C7" s="3"/>
      <c r="D7" s="21" t="s">
        <v>248</v>
      </c>
      <c r="E7" s="22"/>
      <c r="F7" s="22"/>
      <c r="G7" s="38"/>
      <c r="H7" s="38"/>
      <c r="I7" s="38"/>
      <c r="J7" s="38"/>
      <c r="K7" s="38"/>
      <c r="L7" s="38"/>
      <c r="M7" s="38"/>
      <c r="N7" s="38"/>
      <c r="O7" s="38"/>
      <c r="P7" s="38"/>
    </row>
    <row r="8" spans="1:19" ht="17.25" customHeight="1">
      <c r="A8" s="13"/>
      <c r="B8" s="7"/>
      <c r="C8" s="3"/>
      <c r="D8" s="16"/>
      <c r="E8" s="16" t="s">
        <v>249</v>
      </c>
      <c r="F8" s="28" t="str">
        <f>IF(CurrToggle=1,"$",Sheet3!$F$4)</f>
        <v>K</v>
      </c>
      <c r="G8" s="182">
        <f>'INCOME STATEMENT'!G30</f>
        <v>0</v>
      </c>
      <c r="H8" s="182">
        <f>'INCOME STATEMENT'!H30</f>
        <v>0</v>
      </c>
      <c r="I8" s="182">
        <f>'INCOME STATEMENT'!I30</f>
        <v>0</v>
      </c>
      <c r="J8" s="182">
        <f>'INCOME STATEMENT'!J30</f>
        <v>0</v>
      </c>
      <c r="K8" s="182">
        <f>'INCOME STATEMENT'!K30</f>
        <v>0</v>
      </c>
      <c r="L8" s="182">
        <f>'INCOME STATEMENT'!L30</f>
        <v>0</v>
      </c>
      <c r="M8" s="182">
        <f>'INCOME STATEMENT'!M30</f>
        <v>0</v>
      </c>
      <c r="N8" s="182">
        <f>'INCOME STATEMENT'!N30</f>
        <v>0</v>
      </c>
      <c r="O8" s="182">
        <f>'INCOME STATEMENT'!O30</f>
        <v>0</v>
      </c>
      <c r="P8" s="182">
        <f>'INCOME STATEMENT'!P30</f>
        <v>0</v>
      </c>
    </row>
    <row r="9" spans="1:19" ht="17.25" customHeight="1">
      <c r="A9" s="13" t="s">
        <v>31</v>
      </c>
      <c r="B9" s="7"/>
      <c r="C9" s="3"/>
      <c r="D9" s="16"/>
      <c r="E9" s="51" t="s">
        <v>250</v>
      </c>
      <c r="F9" s="28" t="str">
        <f>IF(CurrToggle=1,"$",Sheet3!$F$4)</f>
        <v>K</v>
      </c>
      <c r="G9" s="180">
        <f>'INCOME STATEMENT'!G29</f>
        <v>0</v>
      </c>
      <c r="H9" s="180">
        <f>'INCOME STATEMENT'!H29</f>
        <v>0</v>
      </c>
      <c r="I9" s="180">
        <f>'INCOME STATEMENT'!I29</f>
        <v>0</v>
      </c>
      <c r="J9" s="180">
        <f>'INCOME STATEMENT'!J29</f>
        <v>0</v>
      </c>
      <c r="K9" s="180">
        <f>'INCOME STATEMENT'!K29</f>
        <v>0</v>
      </c>
      <c r="L9" s="180">
        <f>'INCOME STATEMENT'!L29</f>
        <v>0</v>
      </c>
      <c r="M9" s="180">
        <f>'INCOME STATEMENT'!M29</f>
        <v>0</v>
      </c>
      <c r="N9" s="180">
        <f>'INCOME STATEMENT'!N29</f>
        <v>0</v>
      </c>
      <c r="O9" s="180">
        <f>'INCOME STATEMENT'!O29</f>
        <v>0</v>
      </c>
      <c r="P9" s="180">
        <f>'INCOME STATEMENT'!P29</f>
        <v>0</v>
      </c>
    </row>
    <row r="10" spans="1:19" ht="17.25" customHeight="1">
      <c r="A10" s="13"/>
      <c r="B10" s="7"/>
      <c r="C10" s="3"/>
      <c r="D10" s="16"/>
      <c r="E10" s="51" t="s">
        <v>251</v>
      </c>
      <c r="F10" s="28" t="str">
        <f>IF(CurrToggle=1,"$",Sheet3!$F$4)</f>
        <v>K</v>
      </c>
      <c r="G10" s="180">
        <f>ASSUMPTIONS!G333</f>
        <v>0</v>
      </c>
      <c r="H10" s="180">
        <f>ASSUMPTIONS!H333</f>
        <v>0</v>
      </c>
      <c r="I10" s="180">
        <f>ASSUMPTIONS!I333</f>
        <v>0</v>
      </c>
      <c r="J10" s="180">
        <f>ASSUMPTIONS!J333</f>
        <v>0</v>
      </c>
      <c r="K10" s="180">
        <f>ASSUMPTIONS!K333</f>
        <v>0</v>
      </c>
      <c r="L10" s="180">
        <f>ASSUMPTIONS!L333</f>
        <v>0</v>
      </c>
      <c r="M10" s="180">
        <f>ASSUMPTIONS!M333</f>
        <v>0</v>
      </c>
      <c r="N10" s="180">
        <f>ASSUMPTIONS!N333</f>
        <v>0</v>
      </c>
      <c r="O10" s="180">
        <f>ASSUMPTIONS!O333</f>
        <v>0</v>
      </c>
      <c r="P10" s="180">
        <f>ASSUMPTIONS!P333</f>
        <v>0</v>
      </c>
    </row>
    <row r="11" spans="1:19" ht="17.25" customHeight="1">
      <c r="A11" s="13"/>
      <c r="B11" s="7"/>
      <c r="C11" s="3"/>
      <c r="D11" s="16"/>
      <c r="E11" s="51" t="s">
        <v>252</v>
      </c>
      <c r="F11" s="28" t="str">
        <f>IF(CurrToggle=1,"$",Sheet3!$F$4)</f>
        <v>K</v>
      </c>
      <c r="G11" s="180">
        <f>ASSUMPTIONS!G390</f>
        <v>0</v>
      </c>
      <c r="H11" s="180">
        <f>ASSUMPTIONS!H390</f>
        <v>0</v>
      </c>
      <c r="I11" s="180">
        <f>ASSUMPTIONS!I390</f>
        <v>0</v>
      </c>
      <c r="J11" s="180">
        <f>ASSUMPTIONS!J390</f>
        <v>0</v>
      </c>
      <c r="K11" s="180">
        <f>ASSUMPTIONS!K390</f>
        <v>0</v>
      </c>
      <c r="L11" s="180">
        <f>ASSUMPTIONS!L390</f>
        <v>0</v>
      </c>
      <c r="M11" s="180">
        <f>ASSUMPTIONS!M390</f>
        <v>0</v>
      </c>
      <c r="N11" s="180">
        <f>ASSUMPTIONS!N390</f>
        <v>0</v>
      </c>
      <c r="O11" s="180">
        <f>ASSUMPTIONS!O390</f>
        <v>0</v>
      </c>
      <c r="P11" s="180">
        <f>ASSUMPTIONS!P390</f>
        <v>0</v>
      </c>
    </row>
    <row r="12" spans="1:19" ht="17.25" customHeight="1">
      <c r="A12" s="13"/>
      <c r="B12" s="7"/>
      <c r="C12" s="3"/>
      <c r="D12" s="16"/>
      <c r="E12" s="24" t="s">
        <v>253</v>
      </c>
      <c r="F12" s="28" t="str">
        <f>IF(CurrToggle=1,"$",Sheet3!$F$4)</f>
        <v>K</v>
      </c>
      <c r="G12" s="180">
        <f>-ASSUMPTIONS!G343</f>
        <v>0</v>
      </c>
      <c r="H12" s="180">
        <f>-ASSUMPTIONS!H343</f>
        <v>0</v>
      </c>
      <c r="I12" s="180">
        <f>-ASSUMPTIONS!I343</f>
        <v>0</v>
      </c>
      <c r="J12" s="180">
        <f>-ASSUMPTIONS!J343</f>
        <v>0</v>
      </c>
      <c r="K12" s="180">
        <f>-ASSUMPTIONS!K343</f>
        <v>0</v>
      </c>
      <c r="L12" s="180">
        <f>-ASSUMPTIONS!L343</f>
        <v>0</v>
      </c>
      <c r="M12" s="180">
        <f>-ASSUMPTIONS!M343</f>
        <v>0</v>
      </c>
      <c r="N12" s="180">
        <f>-ASSUMPTIONS!N343</f>
        <v>0</v>
      </c>
      <c r="O12" s="180">
        <f>-ASSUMPTIONS!O343</f>
        <v>0</v>
      </c>
      <c r="P12" s="180">
        <f>-ASSUMPTIONS!P343</f>
        <v>0</v>
      </c>
      <c r="Q12" s="3"/>
      <c r="R12" s="3"/>
      <c r="S12" s="3"/>
    </row>
    <row r="13" spans="1:19" ht="17.25" customHeight="1">
      <c r="A13" s="13" t="s">
        <v>34</v>
      </c>
      <c r="B13" s="7"/>
      <c r="C13" s="3"/>
      <c r="D13" s="16"/>
      <c r="E13" s="207" t="s">
        <v>254</v>
      </c>
      <c r="F13" s="211" t="str">
        <f>IF(CurrToggle=1,"$",Sheet3!$F$4)</f>
        <v>K</v>
      </c>
      <c r="G13" s="210">
        <f t="shared" ref="G13:P13" si="0">SUM(G8:G12)</f>
        <v>0</v>
      </c>
      <c r="H13" s="210">
        <f t="shared" si="0"/>
        <v>0</v>
      </c>
      <c r="I13" s="210">
        <f t="shared" si="0"/>
        <v>0</v>
      </c>
      <c r="J13" s="210">
        <f t="shared" si="0"/>
        <v>0</v>
      </c>
      <c r="K13" s="210">
        <f t="shared" si="0"/>
        <v>0</v>
      </c>
      <c r="L13" s="210">
        <f t="shared" si="0"/>
        <v>0</v>
      </c>
      <c r="M13" s="210">
        <f t="shared" si="0"/>
        <v>0</v>
      </c>
      <c r="N13" s="210">
        <f t="shared" si="0"/>
        <v>0</v>
      </c>
      <c r="O13" s="210">
        <f t="shared" si="0"/>
        <v>0</v>
      </c>
      <c r="P13" s="210">
        <f t="shared" si="0"/>
        <v>0</v>
      </c>
      <c r="Q13" s="3"/>
      <c r="R13" s="3"/>
      <c r="S13" s="3"/>
    </row>
    <row r="14" spans="1:19" ht="17.25" customHeight="1">
      <c r="A14" s="15"/>
      <c r="B14" s="7"/>
      <c r="C14" s="3"/>
      <c r="D14" s="16"/>
      <c r="G14" s="186"/>
      <c r="H14" s="186"/>
      <c r="I14" s="186"/>
      <c r="J14" s="186"/>
      <c r="K14" s="186"/>
      <c r="L14" s="186"/>
      <c r="M14" s="186"/>
      <c r="N14" s="186"/>
      <c r="O14" s="186"/>
      <c r="P14" s="186"/>
      <c r="Q14" s="3"/>
      <c r="R14" s="3"/>
      <c r="S14" s="3"/>
    </row>
    <row r="15" spans="1:19" ht="17.25" customHeight="1">
      <c r="A15" s="15"/>
      <c r="B15" s="7"/>
      <c r="C15" s="3"/>
      <c r="D15" s="16"/>
      <c r="E15" s="16"/>
      <c r="F15" s="16"/>
      <c r="G15" s="182"/>
      <c r="H15" s="182"/>
      <c r="I15" s="182"/>
      <c r="J15" s="182"/>
      <c r="K15" s="182"/>
      <c r="L15" s="182"/>
      <c r="M15" s="182"/>
      <c r="N15" s="182"/>
      <c r="O15" s="182"/>
      <c r="P15" s="182"/>
      <c r="Q15" s="3"/>
      <c r="R15" s="3"/>
      <c r="S15" s="3"/>
    </row>
    <row r="16" spans="1:19" ht="17.25" customHeight="1">
      <c r="A16" s="15"/>
      <c r="B16" s="7"/>
      <c r="C16" s="3"/>
      <c r="D16" s="21" t="s">
        <v>255</v>
      </c>
      <c r="E16" s="22"/>
      <c r="F16" s="22"/>
      <c r="G16" s="183"/>
      <c r="H16" s="183"/>
      <c r="I16" s="183"/>
      <c r="J16" s="183"/>
      <c r="K16" s="183"/>
      <c r="L16" s="183"/>
      <c r="M16" s="183"/>
      <c r="N16" s="183"/>
      <c r="O16" s="183"/>
      <c r="P16" s="183"/>
      <c r="Q16" s="3"/>
      <c r="R16" s="3"/>
      <c r="S16" s="3"/>
    </row>
    <row r="17" spans="1:19" ht="17.25" customHeight="1">
      <c r="A17" s="15" t="s">
        <v>38</v>
      </c>
      <c r="B17" s="7"/>
      <c r="C17" s="3"/>
      <c r="D17" s="16"/>
      <c r="E17" s="16" t="s">
        <v>256</v>
      </c>
      <c r="F17" s="28" t="str">
        <f>IF(CurrToggle=1,"$",Sheet3!$F$4)</f>
        <v>K</v>
      </c>
      <c r="G17" s="182">
        <f>-ASSUMPTIONS!G365</f>
        <v>0</v>
      </c>
      <c r="H17" s="182">
        <f>-ASSUMPTIONS!H365</f>
        <v>0</v>
      </c>
      <c r="I17" s="182">
        <f>-ASSUMPTIONS!I365</f>
        <v>0</v>
      </c>
      <c r="J17" s="182">
        <f>-ASSUMPTIONS!J365</f>
        <v>0</v>
      </c>
      <c r="K17" s="182">
        <f>-ASSUMPTIONS!K365</f>
        <v>0</v>
      </c>
      <c r="L17" s="182">
        <f>-ASSUMPTIONS!L365</f>
        <v>0</v>
      </c>
      <c r="M17" s="182">
        <f>-ASSUMPTIONS!M365</f>
        <v>0</v>
      </c>
      <c r="N17" s="182">
        <f>-ASSUMPTIONS!N365</f>
        <v>0</v>
      </c>
      <c r="O17" s="182">
        <f>-ASSUMPTIONS!O365</f>
        <v>0</v>
      </c>
      <c r="P17" s="182">
        <f>-ASSUMPTIONS!P365</f>
        <v>0</v>
      </c>
      <c r="Q17" s="3"/>
      <c r="R17" s="3"/>
      <c r="S17" s="3"/>
    </row>
    <row r="18" spans="1:19" ht="17.25" customHeight="1">
      <c r="A18" s="239"/>
      <c r="B18" s="7"/>
      <c r="C18" s="3"/>
      <c r="D18" s="16"/>
      <c r="E18" s="207" t="s">
        <v>257</v>
      </c>
      <c r="F18" s="211" t="str">
        <f>IF(CurrToggle=1,"$",Sheet3!$F$4)</f>
        <v>K</v>
      </c>
      <c r="G18" s="210">
        <f>SUM(G17)</f>
        <v>0</v>
      </c>
      <c r="H18" s="210">
        <f t="shared" ref="H18:P18" si="1">SUM(H17)</f>
        <v>0</v>
      </c>
      <c r="I18" s="210">
        <f t="shared" si="1"/>
        <v>0</v>
      </c>
      <c r="J18" s="210">
        <f t="shared" si="1"/>
        <v>0</v>
      </c>
      <c r="K18" s="210">
        <f t="shared" si="1"/>
        <v>0</v>
      </c>
      <c r="L18" s="210">
        <f t="shared" si="1"/>
        <v>0</v>
      </c>
      <c r="M18" s="210">
        <f t="shared" si="1"/>
        <v>0</v>
      </c>
      <c r="N18" s="210">
        <f t="shared" si="1"/>
        <v>0</v>
      </c>
      <c r="O18" s="210">
        <f t="shared" si="1"/>
        <v>0</v>
      </c>
      <c r="P18" s="210">
        <f t="shared" si="1"/>
        <v>0</v>
      </c>
      <c r="Q18" s="3"/>
      <c r="R18" s="3"/>
      <c r="S18" s="3"/>
    </row>
    <row r="19" spans="1:19" ht="17.25" customHeight="1">
      <c r="A19" s="239"/>
      <c r="B19" s="7"/>
      <c r="C19" s="3"/>
      <c r="D19" s="16"/>
      <c r="E19" s="16"/>
      <c r="F19" s="16"/>
      <c r="G19" s="182"/>
      <c r="H19" s="182"/>
      <c r="I19" s="182"/>
      <c r="J19" s="182"/>
      <c r="K19" s="182"/>
      <c r="L19" s="182"/>
      <c r="M19" s="182"/>
      <c r="N19" s="182"/>
      <c r="O19" s="182"/>
      <c r="P19" s="182"/>
    </row>
    <row r="20" spans="1:19" ht="17.25" customHeight="1">
      <c r="A20" s="239"/>
      <c r="B20" s="7"/>
      <c r="C20" s="3"/>
      <c r="D20" s="21" t="s">
        <v>258</v>
      </c>
      <c r="E20" s="22"/>
      <c r="F20" s="22"/>
      <c r="G20" s="183"/>
      <c r="H20" s="183"/>
      <c r="I20" s="183"/>
      <c r="J20" s="183"/>
      <c r="K20" s="183"/>
      <c r="L20" s="183"/>
      <c r="M20" s="183"/>
      <c r="N20" s="183"/>
      <c r="O20" s="183"/>
      <c r="P20" s="183"/>
      <c r="Q20" s="3"/>
      <c r="R20" s="3"/>
      <c r="S20" s="3"/>
    </row>
    <row r="21" spans="1:19" ht="17.25" customHeight="1">
      <c r="A21" s="13" t="s">
        <v>43</v>
      </c>
      <c r="B21" s="7"/>
      <c r="C21" s="3"/>
      <c r="D21" s="16"/>
      <c r="E21" s="16" t="s">
        <v>259</v>
      </c>
      <c r="F21" s="28" t="str">
        <f>IF(CurrToggle=1,"$",Sheet3!$F$4)</f>
        <v>K</v>
      </c>
      <c r="G21" s="182">
        <f>ASSUMPTIONS!G271</f>
        <v>0</v>
      </c>
      <c r="H21" s="182">
        <f>ASSUMPTIONS!H271</f>
        <v>0</v>
      </c>
      <c r="I21" s="182">
        <f>ASSUMPTIONS!I271</f>
        <v>0</v>
      </c>
      <c r="J21" s="182">
        <f>ASSUMPTIONS!J271</f>
        <v>0</v>
      </c>
      <c r="K21" s="182">
        <f>ASSUMPTIONS!K271</f>
        <v>0</v>
      </c>
      <c r="L21" s="182">
        <f>ASSUMPTIONS!L271</f>
        <v>0</v>
      </c>
      <c r="M21" s="182">
        <f>ASSUMPTIONS!M271</f>
        <v>0</v>
      </c>
      <c r="N21" s="182">
        <f>ASSUMPTIONS!N271</f>
        <v>0</v>
      </c>
      <c r="O21" s="182">
        <f>ASSUMPTIONS!O271</f>
        <v>0</v>
      </c>
      <c r="P21" s="182">
        <f>ASSUMPTIONS!P271</f>
        <v>0</v>
      </c>
      <c r="Q21" s="3"/>
      <c r="R21" s="3"/>
      <c r="S21" s="3"/>
    </row>
    <row r="22" spans="1:19" ht="17.25" customHeight="1">
      <c r="A22" s="12"/>
      <c r="B22" s="7"/>
      <c r="C22" s="3"/>
      <c r="D22" s="16"/>
      <c r="E22" s="24" t="s">
        <v>260</v>
      </c>
      <c r="F22" s="28" t="str">
        <f>IF(CurrToggle=1,"$",Sheet3!$F$4)</f>
        <v>K</v>
      </c>
      <c r="G22" s="180">
        <f>ASSUMPTIONS!G331</f>
        <v>0</v>
      </c>
      <c r="H22" s="180">
        <f>ASSUMPTIONS!H331</f>
        <v>0</v>
      </c>
      <c r="I22" s="180">
        <f>ASSUMPTIONS!I331</f>
        <v>0</v>
      </c>
      <c r="J22" s="180">
        <f>ASSUMPTIONS!J331</f>
        <v>0</v>
      </c>
      <c r="K22" s="180">
        <f>ASSUMPTIONS!K331</f>
        <v>0</v>
      </c>
      <c r="L22" s="180">
        <f>ASSUMPTIONS!L331</f>
        <v>0</v>
      </c>
      <c r="M22" s="180">
        <f>ASSUMPTIONS!M331</f>
        <v>0</v>
      </c>
      <c r="N22" s="180">
        <f>ASSUMPTIONS!N331</f>
        <v>0</v>
      </c>
      <c r="O22" s="180">
        <f>ASSUMPTIONS!O331</f>
        <v>0</v>
      </c>
      <c r="P22" s="180">
        <f>ASSUMPTIONS!P331</f>
        <v>0</v>
      </c>
      <c r="Q22" s="3"/>
      <c r="R22" s="3"/>
      <c r="S22" s="3"/>
    </row>
    <row r="23" spans="1:19" ht="17.25" customHeight="1">
      <c r="A23" s="12"/>
      <c r="B23" s="7"/>
      <c r="C23" s="3"/>
      <c r="D23" s="16"/>
      <c r="E23" s="24" t="s">
        <v>261</v>
      </c>
      <c r="F23" s="28" t="str">
        <f>IF(CurrToggle=1,"$",Sheet3!$F$4)</f>
        <v>K</v>
      </c>
      <c r="G23" s="180">
        <f>-ASSUMPTIONS!G332</f>
        <v>0</v>
      </c>
      <c r="H23" s="180">
        <f>-ASSUMPTIONS!H332</f>
        <v>0</v>
      </c>
      <c r="I23" s="180">
        <f>-ASSUMPTIONS!I332</f>
        <v>0</v>
      </c>
      <c r="J23" s="180">
        <f>-ASSUMPTIONS!J332</f>
        <v>0</v>
      </c>
      <c r="K23" s="180">
        <f>-ASSUMPTIONS!K332</f>
        <v>0</v>
      </c>
      <c r="L23" s="180">
        <f>-ASSUMPTIONS!L332</f>
        <v>0</v>
      </c>
      <c r="M23" s="180">
        <f>-ASSUMPTIONS!M332</f>
        <v>0</v>
      </c>
      <c r="N23" s="180">
        <f>-ASSUMPTIONS!N332</f>
        <v>0</v>
      </c>
      <c r="O23" s="180">
        <f>-ASSUMPTIONS!O332</f>
        <v>0</v>
      </c>
      <c r="P23" s="180">
        <f>-ASSUMPTIONS!P332</f>
        <v>0</v>
      </c>
    </row>
    <row r="24" spans="1:19" ht="17.25" customHeight="1">
      <c r="A24" s="12"/>
      <c r="B24" s="7"/>
      <c r="C24" s="3"/>
      <c r="D24" s="16"/>
      <c r="E24" s="16" t="s">
        <v>262</v>
      </c>
      <c r="F24" s="28" t="str">
        <f>IF(CurrToggle=1,"$",Sheet3!$F$4)</f>
        <v>K</v>
      </c>
      <c r="G24" s="180">
        <f>-ASSUMPTIONS!G333</f>
        <v>0</v>
      </c>
      <c r="H24" s="180">
        <f>-ASSUMPTIONS!H333</f>
        <v>0</v>
      </c>
      <c r="I24" s="180">
        <f>-ASSUMPTIONS!I333</f>
        <v>0</v>
      </c>
      <c r="J24" s="180">
        <f>-ASSUMPTIONS!J333</f>
        <v>0</v>
      </c>
      <c r="K24" s="180">
        <f>-ASSUMPTIONS!K333</f>
        <v>0</v>
      </c>
      <c r="L24" s="180">
        <f>-ASSUMPTIONS!L333</f>
        <v>0</v>
      </c>
      <c r="M24" s="180">
        <f>-ASSUMPTIONS!M333</f>
        <v>0</v>
      </c>
      <c r="N24" s="180">
        <f>-ASSUMPTIONS!N333</f>
        <v>0</v>
      </c>
      <c r="O24" s="180">
        <f>-ASSUMPTIONS!O333</f>
        <v>0</v>
      </c>
      <c r="P24" s="180">
        <f>-ASSUMPTIONS!P333</f>
        <v>0</v>
      </c>
      <c r="Q24" s="3"/>
      <c r="R24" s="3"/>
      <c r="S24" s="3"/>
    </row>
    <row r="25" spans="1:19" ht="17.25" customHeight="1">
      <c r="A25" s="12"/>
      <c r="B25" s="7"/>
      <c r="C25" s="3"/>
      <c r="D25" s="16"/>
      <c r="E25" s="207" t="s">
        <v>263</v>
      </c>
      <c r="F25" s="211" t="str">
        <f>IF(CurrToggle=1,"$",Sheet3!$F$4)</f>
        <v>K</v>
      </c>
      <c r="G25" s="210">
        <f>SUM(G21:G24)</f>
        <v>0</v>
      </c>
      <c r="H25" s="210">
        <f t="shared" ref="H25:P25" si="2">SUM(H21:H24)</f>
        <v>0</v>
      </c>
      <c r="I25" s="210">
        <f t="shared" si="2"/>
        <v>0</v>
      </c>
      <c r="J25" s="210">
        <f t="shared" si="2"/>
        <v>0</v>
      </c>
      <c r="K25" s="210">
        <f t="shared" si="2"/>
        <v>0</v>
      </c>
      <c r="L25" s="210">
        <f t="shared" si="2"/>
        <v>0</v>
      </c>
      <c r="M25" s="210">
        <f t="shared" si="2"/>
        <v>0</v>
      </c>
      <c r="N25" s="210">
        <f t="shared" si="2"/>
        <v>0</v>
      </c>
      <c r="O25" s="210">
        <f t="shared" si="2"/>
        <v>0</v>
      </c>
      <c r="P25" s="210">
        <f t="shared" si="2"/>
        <v>0</v>
      </c>
      <c r="Q25" s="3"/>
      <c r="R25" s="3"/>
      <c r="S25" s="3"/>
    </row>
    <row r="26" spans="1:19" ht="17.25" customHeight="1">
      <c r="A26" s="12"/>
      <c r="B26" s="7"/>
      <c r="C26" s="3"/>
      <c r="D26" s="16"/>
      <c r="E26" s="16"/>
      <c r="F26" s="16"/>
      <c r="G26" s="182"/>
      <c r="H26" s="182"/>
      <c r="I26" s="182"/>
      <c r="J26" s="182"/>
      <c r="K26" s="182"/>
      <c r="L26" s="182"/>
      <c r="M26" s="182"/>
      <c r="N26" s="182"/>
      <c r="O26" s="182"/>
      <c r="P26" s="182"/>
      <c r="Q26" s="3"/>
      <c r="R26" s="3"/>
      <c r="S26" s="3"/>
    </row>
    <row r="27" spans="1:19" ht="17.25" customHeight="1">
      <c r="A27" s="12"/>
      <c r="B27" s="7"/>
      <c r="C27" s="3"/>
      <c r="D27" s="212" t="s">
        <v>264</v>
      </c>
      <c r="E27" s="212"/>
      <c r="F27" s="213" t="str">
        <f>IF(CurrToggle=1,"$",Sheet3!$F$4)</f>
        <v>K</v>
      </c>
      <c r="G27" s="214">
        <f>G25+G18+G13</f>
        <v>0</v>
      </c>
      <c r="H27" s="214">
        <f t="shared" ref="H27:P27" si="3">H25+H18+H13</f>
        <v>0</v>
      </c>
      <c r="I27" s="214">
        <f t="shared" si="3"/>
        <v>0</v>
      </c>
      <c r="J27" s="214">
        <f t="shared" si="3"/>
        <v>0</v>
      </c>
      <c r="K27" s="214">
        <f t="shared" si="3"/>
        <v>0</v>
      </c>
      <c r="L27" s="214">
        <f t="shared" si="3"/>
        <v>0</v>
      </c>
      <c r="M27" s="214">
        <f t="shared" si="3"/>
        <v>0</v>
      </c>
      <c r="N27" s="214">
        <f t="shared" si="3"/>
        <v>0</v>
      </c>
      <c r="O27" s="214">
        <f t="shared" si="3"/>
        <v>0</v>
      </c>
      <c r="P27" s="214">
        <f t="shared" si="3"/>
        <v>0</v>
      </c>
      <c r="Q27" s="3"/>
      <c r="R27" s="3"/>
      <c r="S27" s="3"/>
    </row>
    <row r="28" spans="1:19" ht="17.25" customHeight="1">
      <c r="A28" s="12"/>
      <c r="B28" s="7"/>
      <c r="C28" s="3"/>
      <c r="D28" s="212" t="s">
        <v>265</v>
      </c>
      <c r="E28" s="212"/>
      <c r="F28" s="213" t="str">
        <f>IF(CurrToggle=1,"$",Sheet3!$F$4)</f>
        <v>K</v>
      </c>
      <c r="G28" s="214"/>
      <c r="H28" s="214">
        <f>G29</f>
        <v>0</v>
      </c>
      <c r="I28" s="214">
        <f t="shared" ref="I28:P28" si="4">H29</f>
        <v>0</v>
      </c>
      <c r="J28" s="214">
        <f t="shared" si="4"/>
        <v>0</v>
      </c>
      <c r="K28" s="214">
        <f t="shared" si="4"/>
        <v>0</v>
      </c>
      <c r="L28" s="214">
        <f t="shared" si="4"/>
        <v>0</v>
      </c>
      <c r="M28" s="214">
        <f t="shared" si="4"/>
        <v>0</v>
      </c>
      <c r="N28" s="214">
        <f t="shared" si="4"/>
        <v>0</v>
      </c>
      <c r="O28" s="214">
        <f t="shared" si="4"/>
        <v>0</v>
      </c>
      <c r="P28" s="214">
        <f t="shared" si="4"/>
        <v>0</v>
      </c>
      <c r="Q28" s="3"/>
      <c r="R28" s="3"/>
      <c r="S28" s="3"/>
    </row>
    <row r="29" spans="1:19" ht="17.25" customHeight="1" thickBot="1">
      <c r="A29" s="12"/>
      <c r="B29" s="7"/>
      <c r="C29" s="3"/>
      <c r="D29" s="49" t="s">
        <v>266</v>
      </c>
      <c r="E29" s="49"/>
      <c r="F29" s="50" t="str">
        <f>IF(CurrToggle=1,"$",Sheet3!$F$4)</f>
        <v>K</v>
      </c>
      <c r="G29" s="187">
        <f>G28+G27</f>
        <v>0</v>
      </c>
      <c r="H29" s="187">
        <f t="shared" ref="H29:P29" si="5">H28+H27</f>
        <v>0</v>
      </c>
      <c r="I29" s="187">
        <f t="shared" si="5"/>
        <v>0</v>
      </c>
      <c r="J29" s="187">
        <f t="shared" si="5"/>
        <v>0</v>
      </c>
      <c r="K29" s="187">
        <f t="shared" si="5"/>
        <v>0</v>
      </c>
      <c r="L29" s="187">
        <f t="shared" si="5"/>
        <v>0</v>
      </c>
      <c r="M29" s="187">
        <f t="shared" si="5"/>
        <v>0</v>
      </c>
      <c r="N29" s="187">
        <f t="shared" si="5"/>
        <v>0</v>
      </c>
      <c r="O29" s="187">
        <f t="shared" si="5"/>
        <v>0</v>
      </c>
      <c r="P29" s="187">
        <f t="shared" si="5"/>
        <v>0</v>
      </c>
      <c r="Q29" s="3"/>
      <c r="R29" s="3"/>
      <c r="S29" s="3"/>
    </row>
    <row r="30" spans="1:19" ht="17.25" customHeight="1" thickTop="1">
      <c r="A30" s="12"/>
      <c r="B30" s="7"/>
      <c r="C30" s="3"/>
      <c r="Q30" s="3"/>
      <c r="R30" s="3"/>
      <c r="S30" s="3"/>
    </row>
    <row r="31" spans="1:19" ht="17.25" customHeight="1">
      <c r="A31" s="12"/>
      <c r="B31" s="7"/>
      <c r="C31" s="3"/>
      <c r="Q31" s="3"/>
      <c r="R31" s="3"/>
      <c r="S31" s="3"/>
    </row>
    <row r="32" spans="1:19" ht="17.25" customHeight="1">
      <c r="A32" s="12"/>
      <c r="B32" s="7"/>
      <c r="C32" s="3"/>
      <c r="Q32" s="3"/>
      <c r="R32" s="3"/>
      <c r="S32" s="3"/>
    </row>
    <row r="33" spans="1:19" ht="17.25" customHeight="1">
      <c r="A33" s="12"/>
      <c r="B33" s="7"/>
      <c r="C33" s="3"/>
      <c r="D33" s="16"/>
      <c r="E33" s="16"/>
      <c r="F33" s="16"/>
      <c r="G33" s="37"/>
      <c r="H33" s="37"/>
      <c r="I33" s="37"/>
      <c r="J33" s="37"/>
      <c r="K33" s="37"/>
      <c r="L33" s="37"/>
      <c r="M33" s="37"/>
      <c r="N33" s="37"/>
      <c r="O33" s="37"/>
      <c r="P33" s="37"/>
      <c r="Q33" s="3"/>
      <c r="R33" s="3"/>
      <c r="S33" s="3"/>
    </row>
    <row r="34" spans="1:19" ht="17.25" customHeight="1">
      <c r="A34" s="12"/>
      <c r="B34" s="7"/>
      <c r="C34" s="3"/>
      <c r="D34" s="16"/>
      <c r="E34" s="16"/>
      <c r="F34" s="16"/>
      <c r="G34" s="37"/>
      <c r="H34" s="37"/>
      <c r="I34" s="37"/>
      <c r="J34" s="37"/>
      <c r="K34" s="37"/>
      <c r="L34" s="37"/>
      <c r="M34" s="37"/>
      <c r="N34" s="37"/>
      <c r="O34" s="37"/>
      <c r="P34" s="37"/>
      <c r="Q34" s="3"/>
      <c r="R34" s="3"/>
      <c r="S34" s="3"/>
    </row>
    <row r="35" spans="1:19" ht="17.25" customHeight="1">
      <c r="A35" s="12"/>
      <c r="B35" s="7"/>
      <c r="C35" s="3"/>
      <c r="D35" s="16"/>
      <c r="E35" s="16"/>
      <c r="F35" s="16"/>
      <c r="G35" s="37"/>
      <c r="H35" s="37"/>
      <c r="I35" s="37"/>
      <c r="J35" s="37"/>
      <c r="K35" s="37"/>
      <c r="L35" s="37"/>
      <c r="M35" s="37"/>
      <c r="N35" s="37"/>
      <c r="O35" s="37"/>
      <c r="P35" s="37"/>
      <c r="Q35" s="3"/>
      <c r="R35" s="3"/>
      <c r="S35" s="3"/>
    </row>
    <row r="36" spans="1:19" ht="17.25" customHeight="1">
      <c r="A36" s="12"/>
      <c r="B36" s="7"/>
      <c r="C36" s="3"/>
      <c r="D36" s="16"/>
      <c r="E36" s="16"/>
      <c r="F36" s="16"/>
      <c r="G36" s="37"/>
      <c r="H36" s="37"/>
      <c r="I36" s="37"/>
      <c r="J36" s="37"/>
      <c r="K36" s="37"/>
      <c r="L36" s="37"/>
      <c r="M36" s="37"/>
      <c r="N36" s="37"/>
      <c r="O36" s="37"/>
      <c r="P36" s="37"/>
      <c r="Q36" s="3"/>
      <c r="R36" s="3"/>
      <c r="S36" s="3"/>
    </row>
    <row r="37" spans="1:19" ht="17.25" customHeight="1">
      <c r="A37" s="12"/>
      <c r="B37" s="7"/>
      <c r="C37" s="3"/>
      <c r="D37" s="16"/>
      <c r="E37" s="16"/>
      <c r="F37" s="16"/>
      <c r="G37" s="37"/>
      <c r="H37" s="37"/>
      <c r="I37" s="37"/>
      <c r="J37" s="37"/>
      <c r="K37" s="37"/>
      <c r="L37" s="37"/>
      <c r="M37" s="37"/>
      <c r="N37" s="37"/>
      <c r="O37" s="37"/>
      <c r="P37" s="37"/>
      <c r="Q37" s="3"/>
      <c r="R37" s="3"/>
      <c r="S37" s="3"/>
    </row>
    <row r="38" spans="1:19" ht="17.25" customHeight="1">
      <c r="A38" s="12"/>
      <c r="B38" s="7"/>
      <c r="C38" s="3"/>
      <c r="D38" s="16"/>
      <c r="E38" s="16"/>
      <c r="F38" s="16"/>
      <c r="G38" s="16"/>
      <c r="H38" s="16"/>
      <c r="I38" s="16"/>
      <c r="J38" s="16"/>
      <c r="K38" s="16"/>
      <c r="L38" s="16"/>
      <c r="M38" s="16"/>
      <c r="N38" s="16"/>
      <c r="O38" s="16"/>
      <c r="P38" s="16"/>
      <c r="Q38" s="3"/>
      <c r="R38" s="3"/>
      <c r="S38" s="3"/>
    </row>
    <row r="39" spans="1:19" ht="17.25" customHeight="1">
      <c r="A39" s="12"/>
      <c r="B39" s="7"/>
      <c r="C39" s="3"/>
      <c r="D39" s="16"/>
      <c r="E39" s="16"/>
      <c r="F39" s="16"/>
      <c r="G39" s="16"/>
      <c r="H39" s="16"/>
      <c r="I39" s="16"/>
      <c r="J39" s="16"/>
      <c r="K39" s="16"/>
      <c r="L39" s="16"/>
      <c r="M39" s="16"/>
      <c r="N39" s="16"/>
      <c r="O39" s="16"/>
      <c r="P39" s="16"/>
      <c r="Q39" s="3"/>
      <c r="R39" s="3"/>
      <c r="S39" s="3"/>
    </row>
    <row r="40" spans="1:19" ht="17.25" customHeight="1">
      <c r="A40" s="12"/>
      <c r="B40" s="7"/>
      <c r="C40" s="3"/>
      <c r="D40" s="16"/>
      <c r="E40" s="16"/>
      <c r="F40" s="16"/>
      <c r="G40" s="16"/>
      <c r="H40" s="16"/>
      <c r="I40" s="16"/>
      <c r="J40" s="16"/>
      <c r="K40" s="16"/>
      <c r="L40" s="16"/>
      <c r="M40" s="16"/>
      <c r="N40" s="16"/>
      <c r="O40" s="16"/>
      <c r="P40" s="16"/>
      <c r="Q40" s="3"/>
      <c r="R40" s="3"/>
      <c r="S40" s="3"/>
    </row>
    <row r="41" spans="1:19" ht="17.25" customHeight="1">
      <c r="A41" s="12"/>
      <c r="B41" s="7"/>
      <c r="C41" s="3"/>
      <c r="D41" s="16"/>
      <c r="E41" s="16"/>
      <c r="F41" s="16"/>
      <c r="G41" s="16"/>
      <c r="H41" s="16"/>
      <c r="I41" s="16"/>
      <c r="J41" s="16"/>
      <c r="K41" s="16"/>
      <c r="L41" s="16"/>
      <c r="M41" s="16"/>
      <c r="N41" s="16"/>
      <c r="O41" s="16"/>
      <c r="P41" s="16"/>
      <c r="Q41" s="3"/>
      <c r="R41" s="3"/>
      <c r="S41" s="3"/>
    </row>
    <row r="42" spans="1:19" ht="17.25" customHeight="1">
      <c r="A42" s="12"/>
      <c r="B42" s="7"/>
      <c r="C42" s="3"/>
      <c r="D42" s="16"/>
      <c r="E42" s="16"/>
      <c r="F42" s="16"/>
      <c r="G42" s="16"/>
      <c r="H42" s="16"/>
      <c r="I42" s="16"/>
      <c r="J42" s="16"/>
      <c r="K42" s="16"/>
      <c r="L42" s="16"/>
      <c r="M42" s="16"/>
      <c r="N42" s="16"/>
      <c r="O42" s="16"/>
      <c r="P42" s="16"/>
      <c r="Q42" s="3"/>
      <c r="R42" s="3"/>
      <c r="S42" s="3"/>
    </row>
    <row r="43" spans="1:19" ht="17.25" customHeight="1">
      <c r="A43" s="12"/>
      <c r="B43" s="7"/>
      <c r="C43" s="3"/>
      <c r="D43" s="16"/>
      <c r="E43" s="16"/>
      <c r="F43" s="16"/>
      <c r="G43" s="16"/>
      <c r="H43" s="16"/>
      <c r="I43" s="16"/>
      <c r="J43" s="16"/>
      <c r="K43" s="16"/>
      <c r="L43" s="16"/>
      <c r="M43" s="16"/>
      <c r="N43" s="16"/>
      <c r="O43" s="16"/>
      <c r="P43" s="16"/>
      <c r="Q43" s="3"/>
      <c r="R43" s="3"/>
      <c r="S43" s="3"/>
    </row>
    <row r="44" spans="1:19" ht="17.25" customHeight="1">
      <c r="A44" s="12"/>
      <c r="B44" s="7"/>
      <c r="C44" s="3"/>
      <c r="D44" s="16"/>
      <c r="E44" s="16"/>
      <c r="F44" s="16"/>
      <c r="G44" s="16"/>
      <c r="H44" s="16"/>
      <c r="I44" s="16"/>
      <c r="J44" s="16"/>
      <c r="K44" s="16"/>
      <c r="L44" s="16"/>
      <c r="M44" s="16"/>
      <c r="N44" s="16"/>
      <c r="O44" s="16"/>
      <c r="P44" s="16"/>
      <c r="Q44" s="3"/>
      <c r="R44" s="3"/>
      <c r="S44" s="3"/>
    </row>
    <row r="45" spans="1:19" ht="17.25" customHeight="1">
      <c r="A45" s="12"/>
      <c r="B45" s="7"/>
      <c r="C45" s="3"/>
      <c r="D45" s="16"/>
      <c r="E45" s="16"/>
      <c r="F45" s="16"/>
      <c r="G45" s="16"/>
      <c r="H45" s="16"/>
      <c r="I45" s="16"/>
      <c r="J45" s="16"/>
      <c r="K45" s="16"/>
      <c r="L45" s="16"/>
      <c r="M45" s="16"/>
      <c r="N45" s="16"/>
      <c r="O45" s="16"/>
      <c r="P45" s="16"/>
      <c r="Q45" s="3"/>
      <c r="R45" s="3"/>
      <c r="S45" s="3"/>
    </row>
    <row r="46" spans="1:19" ht="17.25" customHeight="1">
      <c r="A46" s="12"/>
      <c r="B46" s="7"/>
      <c r="C46" s="3"/>
      <c r="D46" s="16"/>
      <c r="E46" s="16"/>
      <c r="F46" s="16"/>
      <c r="G46" s="16"/>
      <c r="H46" s="16"/>
      <c r="I46" s="16"/>
      <c r="J46" s="16"/>
      <c r="K46" s="16"/>
      <c r="L46" s="16"/>
      <c r="M46" s="16"/>
      <c r="N46" s="16"/>
      <c r="O46" s="16"/>
      <c r="P46" s="16"/>
      <c r="Q46" s="3"/>
      <c r="R46" s="3"/>
      <c r="S46" s="3"/>
    </row>
    <row r="47" spans="1:19" ht="17.25" customHeight="1">
      <c r="A47" s="12"/>
      <c r="B47" s="7"/>
      <c r="C47" s="3"/>
      <c r="D47" s="16"/>
      <c r="E47" s="16"/>
      <c r="F47" s="16"/>
      <c r="G47" s="16"/>
      <c r="H47" s="16"/>
      <c r="I47" s="16"/>
      <c r="J47" s="16"/>
      <c r="K47" s="16"/>
      <c r="L47" s="16"/>
      <c r="M47" s="16"/>
      <c r="N47" s="16"/>
      <c r="O47" s="16"/>
      <c r="P47" s="16"/>
      <c r="Q47" s="3"/>
      <c r="R47" s="3"/>
      <c r="S47" s="3"/>
    </row>
    <row r="48" spans="1:19" ht="17.25" customHeight="1">
      <c r="A48" s="12"/>
      <c r="B48" s="7"/>
      <c r="C48" s="3"/>
      <c r="D48" s="16"/>
      <c r="E48" s="16"/>
      <c r="F48" s="16"/>
      <c r="G48" s="16"/>
      <c r="H48" s="16"/>
      <c r="I48" s="16"/>
      <c r="J48" s="16"/>
      <c r="K48" s="16"/>
      <c r="L48" s="16"/>
      <c r="M48" s="16"/>
      <c r="N48" s="16"/>
      <c r="O48" s="16"/>
      <c r="P48" s="16"/>
      <c r="Q48" s="3"/>
      <c r="R48" s="3"/>
      <c r="S48" s="3"/>
    </row>
    <row r="49" spans="1:19" ht="17.25" customHeight="1">
      <c r="A49" s="12"/>
      <c r="B49" s="7"/>
      <c r="C49" s="3"/>
      <c r="D49" s="16"/>
      <c r="E49" s="16"/>
      <c r="F49" s="16"/>
      <c r="G49" s="16"/>
      <c r="H49" s="16"/>
      <c r="I49" s="16"/>
      <c r="J49" s="16"/>
      <c r="K49" s="16"/>
      <c r="L49" s="16"/>
      <c r="M49" s="16"/>
      <c r="N49" s="16"/>
      <c r="O49" s="16"/>
      <c r="P49" s="16"/>
      <c r="Q49" s="3"/>
      <c r="R49" s="3"/>
      <c r="S49" s="3"/>
    </row>
    <row r="50" spans="1:19" ht="17.25" customHeight="1">
      <c r="A50" s="12"/>
      <c r="B50" s="7"/>
      <c r="C50" s="3"/>
      <c r="D50" s="16"/>
      <c r="E50" s="16"/>
      <c r="F50" s="16"/>
      <c r="G50" s="16"/>
      <c r="H50" s="16"/>
      <c r="I50" s="16"/>
      <c r="J50" s="16"/>
      <c r="K50" s="16"/>
      <c r="L50" s="16"/>
      <c r="M50" s="16"/>
      <c r="N50" s="16"/>
      <c r="O50" s="16"/>
      <c r="P50" s="16"/>
      <c r="Q50" s="3"/>
      <c r="R50" s="3"/>
      <c r="S50" s="3"/>
    </row>
    <row r="51" spans="1:19" ht="17.25" customHeight="1">
      <c r="A51" s="12"/>
      <c r="B51" s="7"/>
      <c r="C51" s="3"/>
      <c r="D51" s="16"/>
      <c r="E51" s="16"/>
      <c r="F51" s="16"/>
      <c r="G51" s="16"/>
      <c r="H51" s="16"/>
      <c r="I51" s="16"/>
      <c r="J51" s="16"/>
      <c r="K51" s="16"/>
      <c r="L51" s="16"/>
      <c r="M51" s="16"/>
      <c r="N51" s="16"/>
      <c r="O51" s="16"/>
      <c r="P51" s="16"/>
      <c r="Q51" s="3"/>
      <c r="R51" s="3"/>
      <c r="S51" s="3"/>
    </row>
    <row r="52" spans="1:19" ht="17.25" customHeight="1">
      <c r="A52" s="12"/>
      <c r="B52" s="7"/>
      <c r="C52" s="3"/>
      <c r="D52" s="16"/>
      <c r="E52" s="16"/>
      <c r="F52" s="16"/>
      <c r="G52" s="16"/>
      <c r="H52" s="16"/>
      <c r="I52" s="16"/>
      <c r="J52" s="16"/>
      <c r="K52" s="16"/>
      <c r="L52" s="16"/>
      <c r="M52" s="16"/>
      <c r="N52" s="16"/>
      <c r="O52" s="16"/>
      <c r="P52" s="16"/>
      <c r="Q52" s="3"/>
      <c r="R52" s="3"/>
      <c r="S52" s="3"/>
    </row>
    <row r="53" spans="1:19" ht="17.25" customHeight="1">
      <c r="A53" s="12"/>
      <c r="B53" s="7"/>
      <c r="C53" s="3"/>
      <c r="D53" s="16"/>
      <c r="E53" s="16"/>
      <c r="F53" s="16"/>
      <c r="G53" s="16"/>
      <c r="H53" s="16"/>
      <c r="I53" s="16"/>
      <c r="J53" s="16"/>
      <c r="K53" s="16"/>
      <c r="L53" s="16"/>
      <c r="M53" s="16"/>
      <c r="N53" s="16"/>
      <c r="O53" s="16"/>
      <c r="P53" s="16"/>
      <c r="Q53" s="3"/>
      <c r="R53" s="3"/>
      <c r="S53" s="3"/>
    </row>
    <row r="54" spans="1:19" ht="17.25" customHeight="1">
      <c r="A54" s="12"/>
      <c r="B54" s="7"/>
      <c r="C54" s="3"/>
      <c r="D54" s="16"/>
      <c r="E54" s="16"/>
      <c r="F54" s="16"/>
      <c r="G54" s="16"/>
      <c r="H54" s="16"/>
      <c r="I54" s="16"/>
      <c r="J54" s="16"/>
      <c r="K54" s="16"/>
      <c r="L54" s="16"/>
      <c r="M54" s="16"/>
      <c r="N54" s="16"/>
      <c r="O54" s="16"/>
      <c r="P54" s="16"/>
      <c r="Q54" s="3"/>
      <c r="R54" s="3"/>
      <c r="S54" s="3"/>
    </row>
    <row r="55" spans="1:19" ht="17.25" customHeight="1">
      <c r="A55" s="12"/>
      <c r="B55" s="7"/>
      <c r="C55" s="3"/>
      <c r="D55" s="16"/>
      <c r="E55" s="16"/>
      <c r="F55" s="16"/>
      <c r="G55" s="16"/>
      <c r="H55" s="16"/>
      <c r="I55" s="16"/>
      <c r="J55" s="16"/>
      <c r="K55" s="16"/>
      <c r="L55" s="16"/>
      <c r="M55" s="16"/>
      <c r="N55" s="16"/>
      <c r="O55" s="16"/>
      <c r="P55" s="16"/>
      <c r="Q55" s="3"/>
      <c r="R55" s="3"/>
      <c r="S55" s="3"/>
    </row>
    <row r="56" spans="1:19" ht="17.25" customHeight="1">
      <c r="A56" s="12"/>
      <c r="B56" s="7"/>
      <c r="C56" s="3"/>
      <c r="D56" s="16"/>
      <c r="E56" s="16"/>
      <c r="F56" s="16"/>
      <c r="G56" s="16"/>
      <c r="H56" s="16"/>
      <c r="I56" s="16"/>
      <c r="J56" s="16"/>
      <c r="K56" s="16"/>
      <c r="L56" s="16"/>
      <c r="M56" s="16"/>
      <c r="N56" s="16"/>
      <c r="O56" s="16"/>
      <c r="P56" s="16"/>
      <c r="Q56" s="3"/>
      <c r="R56" s="3"/>
      <c r="S56" s="3"/>
    </row>
    <row r="57" spans="1:19" ht="17.25" customHeight="1">
      <c r="A57" s="12"/>
      <c r="B57" s="7"/>
      <c r="C57" s="3"/>
      <c r="D57" s="16"/>
      <c r="E57" s="16"/>
      <c r="F57" s="16"/>
      <c r="G57" s="16"/>
      <c r="H57" s="16"/>
      <c r="I57" s="16"/>
      <c r="J57" s="16"/>
      <c r="K57" s="16"/>
      <c r="L57" s="16"/>
      <c r="M57" s="16"/>
      <c r="N57" s="16"/>
      <c r="O57" s="16"/>
      <c r="P57" s="16"/>
      <c r="Q57" s="3"/>
      <c r="R57" s="3"/>
      <c r="S57" s="3"/>
    </row>
    <row r="58" spans="1:19" ht="17.25" customHeight="1">
      <c r="A58" s="12"/>
      <c r="B58" s="7"/>
      <c r="C58" s="3"/>
      <c r="D58" s="16"/>
      <c r="E58" s="16"/>
      <c r="F58" s="16"/>
      <c r="G58" s="16"/>
      <c r="H58" s="16"/>
      <c r="I58" s="16"/>
      <c r="J58" s="16"/>
      <c r="K58" s="16"/>
      <c r="L58" s="16"/>
      <c r="M58" s="16"/>
      <c r="N58" s="16"/>
      <c r="O58" s="16"/>
      <c r="P58" s="16"/>
      <c r="Q58" s="3"/>
      <c r="R58" s="3"/>
      <c r="S58" s="3"/>
    </row>
    <row r="59" spans="1:19" ht="17.25" customHeight="1">
      <c r="A59" s="12"/>
      <c r="B59" s="7"/>
      <c r="C59" s="3"/>
      <c r="D59" s="16"/>
      <c r="E59" s="16"/>
      <c r="F59" s="16"/>
      <c r="G59" s="16"/>
      <c r="H59" s="16"/>
      <c r="I59" s="16"/>
      <c r="J59" s="16"/>
      <c r="K59" s="16"/>
      <c r="L59" s="16"/>
      <c r="M59" s="16"/>
      <c r="N59" s="16"/>
      <c r="O59" s="16"/>
      <c r="P59" s="16"/>
      <c r="Q59" s="3"/>
      <c r="R59" s="3"/>
      <c r="S59" s="3"/>
    </row>
    <row r="60" spans="1:19" ht="17.25" customHeight="1">
      <c r="A60" s="12"/>
      <c r="B60" s="7"/>
      <c r="C60" s="3"/>
      <c r="D60" s="16"/>
      <c r="E60" s="16"/>
      <c r="F60" s="16"/>
      <c r="G60" s="16"/>
      <c r="H60" s="16"/>
      <c r="I60" s="16"/>
      <c r="J60" s="16"/>
      <c r="K60" s="16"/>
      <c r="L60" s="16"/>
      <c r="M60" s="16"/>
      <c r="N60" s="16"/>
      <c r="O60" s="16"/>
      <c r="P60" s="16"/>
      <c r="Q60" s="3"/>
      <c r="R60" s="3"/>
      <c r="S60" s="3"/>
    </row>
    <row r="61" spans="1:19" ht="17.25" customHeight="1">
      <c r="A61" s="12"/>
      <c r="B61" s="7"/>
      <c r="C61" s="3"/>
      <c r="D61" s="16"/>
      <c r="E61" s="16"/>
      <c r="F61" s="16"/>
      <c r="G61" s="16"/>
      <c r="H61" s="16"/>
      <c r="I61" s="16"/>
      <c r="J61" s="16"/>
      <c r="K61" s="16"/>
      <c r="L61" s="16"/>
      <c r="M61" s="16"/>
      <c r="N61" s="16"/>
      <c r="O61" s="16"/>
      <c r="P61" s="16"/>
      <c r="Q61" s="3"/>
      <c r="R61" s="3"/>
      <c r="S61" s="3"/>
    </row>
    <row r="62" spans="1:19" ht="17.25" customHeight="1">
      <c r="A62" s="12"/>
      <c r="B62" s="7"/>
      <c r="C62" s="3"/>
      <c r="D62" s="16"/>
      <c r="E62" s="16"/>
      <c r="F62" s="16"/>
      <c r="G62" s="16"/>
      <c r="H62" s="16"/>
      <c r="I62" s="16"/>
      <c r="J62" s="16"/>
      <c r="K62" s="16"/>
      <c r="L62" s="16"/>
      <c r="M62" s="16"/>
      <c r="N62" s="16"/>
      <c r="O62" s="16"/>
      <c r="P62" s="16"/>
      <c r="Q62" s="3"/>
      <c r="R62" s="3"/>
      <c r="S62" s="3"/>
    </row>
    <row r="63" spans="1:19" ht="17.25" customHeight="1">
      <c r="A63" s="12"/>
      <c r="B63" s="7"/>
      <c r="C63" s="3"/>
      <c r="D63" s="16"/>
      <c r="E63" s="16"/>
      <c r="F63" s="16"/>
      <c r="G63" s="16"/>
      <c r="H63" s="16"/>
      <c r="I63" s="16"/>
      <c r="J63" s="16"/>
      <c r="K63" s="16"/>
      <c r="L63" s="16"/>
      <c r="M63" s="16"/>
      <c r="N63" s="16"/>
      <c r="O63" s="16"/>
      <c r="P63" s="16"/>
      <c r="Q63" s="3"/>
      <c r="R63" s="3"/>
      <c r="S63" s="3"/>
    </row>
    <row r="64" spans="1:19" ht="17.25" customHeight="1">
      <c r="A64" s="12"/>
      <c r="B64" s="7"/>
      <c r="C64" s="3"/>
      <c r="D64" s="16"/>
      <c r="E64" s="16"/>
      <c r="F64" s="16"/>
      <c r="G64" s="16"/>
      <c r="H64" s="16"/>
      <c r="I64" s="16"/>
      <c r="J64" s="16"/>
      <c r="K64" s="16"/>
      <c r="L64" s="16"/>
      <c r="M64" s="16"/>
      <c r="N64" s="16"/>
      <c r="O64" s="16"/>
      <c r="P64" s="16"/>
      <c r="Q64" s="3"/>
      <c r="R64" s="3"/>
      <c r="S64" s="3"/>
    </row>
    <row r="65" spans="1:19" ht="17.25" customHeight="1">
      <c r="A65" s="12"/>
      <c r="B65" s="7"/>
      <c r="C65" s="3"/>
      <c r="D65" s="16"/>
      <c r="E65" s="16"/>
      <c r="F65" s="16"/>
      <c r="G65" s="16"/>
      <c r="H65" s="16"/>
      <c r="I65" s="16"/>
      <c r="J65" s="16"/>
      <c r="K65" s="16"/>
      <c r="L65" s="16"/>
      <c r="M65" s="16"/>
      <c r="N65" s="16"/>
      <c r="O65" s="16"/>
      <c r="P65" s="16"/>
      <c r="Q65" s="3"/>
      <c r="R65" s="3"/>
      <c r="S65" s="3"/>
    </row>
    <row r="66" spans="1:19" ht="17.25" customHeight="1">
      <c r="A66" s="12"/>
      <c r="B66" s="7"/>
      <c r="C66" s="3"/>
      <c r="D66" s="16"/>
      <c r="E66" s="16"/>
      <c r="F66" s="16"/>
      <c r="G66" s="16"/>
      <c r="H66" s="16"/>
      <c r="I66" s="16"/>
      <c r="J66" s="16"/>
      <c r="K66" s="16"/>
      <c r="L66" s="16"/>
      <c r="M66" s="16"/>
      <c r="N66" s="16"/>
      <c r="O66" s="16"/>
      <c r="P66" s="16"/>
      <c r="Q66" s="3"/>
      <c r="R66" s="3"/>
      <c r="S66" s="3"/>
    </row>
    <row r="67" spans="1:19" ht="17.25" customHeight="1">
      <c r="A67" s="12"/>
      <c r="B67" s="7"/>
      <c r="C67" s="3"/>
      <c r="D67" s="16"/>
      <c r="E67" s="16"/>
      <c r="F67" s="16"/>
      <c r="G67" s="16"/>
      <c r="H67" s="16"/>
      <c r="I67" s="16"/>
      <c r="J67" s="16"/>
      <c r="K67" s="16"/>
      <c r="L67" s="16"/>
      <c r="M67" s="16"/>
      <c r="N67" s="16"/>
      <c r="O67" s="16"/>
      <c r="P67" s="16"/>
      <c r="Q67" s="3"/>
      <c r="R67" s="3"/>
      <c r="S67" s="3"/>
    </row>
    <row r="68" spans="1:19" ht="17.25" customHeight="1">
      <c r="A68" s="12"/>
      <c r="B68" s="7"/>
      <c r="C68" s="3"/>
      <c r="D68" s="16"/>
      <c r="E68" s="16"/>
      <c r="F68" s="16"/>
      <c r="G68" s="16"/>
      <c r="H68" s="16"/>
      <c r="I68" s="16"/>
      <c r="J68" s="16"/>
      <c r="K68" s="16"/>
      <c r="L68" s="16"/>
      <c r="M68" s="16"/>
      <c r="N68" s="16"/>
      <c r="O68" s="16"/>
      <c r="P68" s="16"/>
      <c r="Q68" s="3"/>
      <c r="R68" s="3"/>
      <c r="S68" s="3"/>
    </row>
    <row r="69" spans="1:19" ht="17.25" customHeight="1">
      <c r="A69" s="12"/>
      <c r="B69" s="7"/>
      <c r="C69" s="3"/>
      <c r="D69" s="16"/>
      <c r="E69" s="16"/>
      <c r="F69" s="16"/>
      <c r="G69" s="16"/>
      <c r="H69" s="16"/>
      <c r="I69" s="16"/>
      <c r="J69" s="16"/>
      <c r="K69" s="16"/>
      <c r="L69" s="16"/>
      <c r="M69" s="16"/>
      <c r="N69" s="16"/>
      <c r="O69" s="16"/>
      <c r="P69" s="16"/>
      <c r="Q69" s="3"/>
      <c r="R69" s="3"/>
      <c r="S69" s="3"/>
    </row>
    <row r="70" spans="1:19" ht="17.25" customHeight="1">
      <c r="A70" s="12"/>
      <c r="B70" s="7"/>
      <c r="C70" s="3"/>
      <c r="D70" s="16"/>
      <c r="E70" s="16"/>
      <c r="F70" s="16"/>
      <c r="G70" s="16"/>
      <c r="H70" s="16"/>
      <c r="I70" s="16"/>
      <c r="J70" s="16"/>
      <c r="K70" s="16"/>
      <c r="L70" s="16"/>
      <c r="M70" s="16"/>
      <c r="N70" s="16"/>
      <c r="O70" s="16"/>
      <c r="P70" s="16"/>
      <c r="Q70" s="3"/>
      <c r="R70" s="3"/>
      <c r="S70" s="3"/>
    </row>
    <row r="71" spans="1:19" ht="17.25" customHeight="1">
      <c r="A71" s="12"/>
      <c r="B71" s="7"/>
      <c r="C71" s="3"/>
      <c r="D71" s="16"/>
      <c r="E71" s="16"/>
      <c r="F71" s="16"/>
      <c r="G71" s="16"/>
      <c r="H71" s="16"/>
      <c r="I71" s="16"/>
      <c r="J71" s="16"/>
      <c r="K71" s="16"/>
      <c r="L71" s="16"/>
      <c r="M71" s="16"/>
      <c r="N71" s="16"/>
      <c r="O71" s="16"/>
      <c r="P71" s="16"/>
      <c r="Q71" s="3"/>
      <c r="R71" s="3"/>
      <c r="S71" s="3"/>
    </row>
    <row r="72" spans="1:19" ht="17.25" customHeight="1">
      <c r="A72" s="12"/>
      <c r="B72" s="7"/>
      <c r="C72" s="3"/>
      <c r="D72" s="16"/>
      <c r="E72" s="16"/>
      <c r="F72" s="16"/>
      <c r="G72" s="16"/>
      <c r="H72" s="16"/>
      <c r="I72" s="16"/>
      <c r="J72" s="16"/>
      <c r="K72" s="16"/>
      <c r="L72" s="16"/>
      <c r="M72" s="16"/>
      <c r="N72" s="16"/>
      <c r="O72" s="16"/>
      <c r="P72" s="16"/>
      <c r="Q72" s="3"/>
      <c r="R72" s="3"/>
      <c r="S72" s="3"/>
    </row>
    <row r="73" spans="1:19" ht="17.25" customHeight="1">
      <c r="A73" s="12"/>
      <c r="B73" s="7"/>
      <c r="C73" s="3"/>
      <c r="D73" s="16"/>
      <c r="E73" s="16"/>
      <c r="F73" s="16"/>
      <c r="G73" s="16"/>
      <c r="H73" s="16"/>
      <c r="I73" s="16"/>
      <c r="J73" s="16"/>
      <c r="K73" s="16"/>
      <c r="L73" s="16"/>
      <c r="M73" s="16"/>
      <c r="N73" s="16"/>
      <c r="O73" s="16"/>
      <c r="P73" s="16"/>
      <c r="Q73" s="3"/>
      <c r="R73" s="3"/>
      <c r="S73" s="3"/>
    </row>
    <row r="74" spans="1:19" ht="17.25" customHeight="1">
      <c r="A74" s="12"/>
      <c r="B74" s="7"/>
      <c r="C74" s="3"/>
      <c r="D74" s="16"/>
      <c r="E74" s="16"/>
      <c r="F74" s="16"/>
      <c r="G74" s="16"/>
      <c r="H74" s="16"/>
      <c r="I74" s="16"/>
      <c r="J74" s="16"/>
      <c r="K74" s="16"/>
      <c r="L74" s="16"/>
      <c r="M74" s="16"/>
      <c r="N74" s="16"/>
      <c r="O74" s="16"/>
      <c r="P74" s="16"/>
      <c r="Q74" s="3"/>
      <c r="R74" s="3"/>
      <c r="S74" s="3"/>
    </row>
    <row r="75" spans="1:19" ht="17.25" customHeight="1">
      <c r="A75" s="12"/>
      <c r="B75" s="7"/>
      <c r="C75" s="3"/>
      <c r="D75" s="16"/>
      <c r="E75" s="16"/>
      <c r="F75" s="16"/>
      <c r="G75" s="16"/>
      <c r="H75" s="16"/>
      <c r="I75" s="16"/>
      <c r="J75" s="16"/>
      <c r="K75" s="16"/>
      <c r="L75" s="16"/>
      <c r="M75" s="16"/>
      <c r="N75" s="16"/>
      <c r="O75" s="16"/>
      <c r="P75" s="16"/>
      <c r="Q75" s="3"/>
      <c r="R75" s="3"/>
      <c r="S75" s="3"/>
    </row>
    <row r="76" spans="1:19" ht="17.25" customHeight="1">
      <c r="A76" s="12"/>
      <c r="B76" s="7"/>
      <c r="C76" s="3"/>
      <c r="D76" s="16"/>
      <c r="E76" s="16"/>
      <c r="F76" s="16"/>
      <c r="G76" s="16"/>
      <c r="H76" s="16"/>
      <c r="I76" s="16"/>
      <c r="J76" s="16"/>
      <c r="K76" s="16"/>
      <c r="L76" s="16"/>
      <c r="M76" s="16"/>
      <c r="N76" s="16"/>
      <c r="O76" s="16"/>
      <c r="P76" s="16"/>
      <c r="Q76" s="3"/>
      <c r="R76" s="3"/>
      <c r="S76" s="3"/>
    </row>
    <row r="77" spans="1:19" ht="17.25" customHeight="1">
      <c r="A77" s="12"/>
      <c r="B77" s="7"/>
      <c r="C77" s="3"/>
      <c r="D77" s="16"/>
      <c r="E77" s="16"/>
      <c r="F77" s="16"/>
      <c r="G77" s="16"/>
      <c r="H77" s="16"/>
      <c r="I77" s="16"/>
      <c r="J77" s="16"/>
      <c r="K77" s="16"/>
      <c r="L77" s="16"/>
      <c r="M77" s="16"/>
      <c r="N77" s="16"/>
      <c r="O77" s="16"/>
      <c r="P77" s="16"/>
      <c r="Q77" s="3"/>
      <c r="R77" s="3"/>
      <c r="S77" s="3"/>
    </row>
    <row r="78" spans="1:19" ht="17.25" customHeight="1">
      <c r="A78" s="12"/>
      <c r="B78" s="7"/>
      <c r="C78" s="3"/>
      <c r="D78" s="16"/>
      <c r="E78" s="16"/>
      <c r="F78" s="16"/>
      <c r="G78" s="16"/>
      <c r="H78" s="16"/>
      <c r="I78" s="16"/>
      <c r="J78" s="16"/>
      <c r="K78" s="16"/>
      <c r="L78" s="16"/>
      <c r="M78" s="16"/>
      <c r="N78" s="16"/>
      <c r="O78" s="16"/>
      <c r="P78" s="16"/>
      <c r="Q78" s="3"/>
      <c r="R78" s="3"/>
      <c r="S78" s="3"/>
    </row>
    <row r="79" spans="1:19" ht="17.25" customHeight="1">
      <c r="A79" s="12"/>
      <c r="B79" s="7"/>
      <c r="C79" s="3"/>
      <c r="D79" s="16"/>
      <c r="E79" s="16"/>
      <c r="F79" s="16"/>
      <c r="G79" s="16"/>
      <c r="H79" s="16"/>
      <c r="I79" s="16"/>
      <c r="J79" s="16"/>
      <c r="K79" s="16"/>
      <c r="L79" s="16"/>
      <c r="M79" s="16"/>
      <c r="N79" s="16"/>
      <c r="O79" s="16"/>
      <c r="P79" s="16"/>
      <c r="Q79" s="3"/>
      <c r="R79" s="3"/>
      <c r="S79" s="3"/>
    </row>
    <row r="80" spans="1:19" ht="17.25" customHeight="1">
      <c r="A80" s="12"/>
      <c r="B80" s="7"/>
      <c r="C80" s="3"/>
      <c r="D80" s="16"/>
      <c r="E80" s="16"/>
      <c r="F80" s="16"/>
      <c r="G80" s="16"/>
      <c r="H80" s="16"/>
      <c r="I80" s="16"/>
      <c r="J80" s="16"/>
      <c r="K80" s="16"/>
      <c r="L80" s="16"/>
      <c r="M80" s="16"/>
      <c r="N80" s="16"/>
      <c r="O80" s="16"/>
      <c r="P80" s="16"/>
      <c r="Q80" s="3"/>
      <c r="R80" s="3"/>
      <c r="S80" s="3"/>
    </row>
    <row r="81" spans="1:19" ht="17.25" customHeight="1">
      <c r="A81" s="12"/>
      <c r="B81" s="7"/>
      <c r="C81" s="3"/>
      <c r="D81" s="16"/>
      <c r="E81" s="16"/>
      <c r="F81" s="16"/>
      <c r="G81" s="16"/>
      <c r="H81" s="16"/>
      <c r="I81" s="16"/>
      <c r="J81" s="16"/>
      <c r="K81" s="16"/>
      <c r="L81" s="16"/>
      <c r="M81" s="16"/>
      <c r="N81" s="16"/>
      <c r="O81" s="16"/>
      <c r="P81" s="16"/>
      <c r="Q81" s="3"/>
      <c r="R81" s="3"/>
      <c r="S81" s="3"/>
    </row>
    <row r="82" spans="1:19" ht="17.25" customHeight="1">
      <c r="A82" s="12"/>
      <c r="B82" s="7"/>
      <c r="C82" s="3"/>
      <c r="D82" s="16"/>
      <c r="E82" s="16"/>
      <c r="F82" s="16"/>
      <c r="G82" s="16"/>
      <c r="H82" s="16"/>
      <c r="I82" s="16"/>
      <c r="J82" s="16"/>
      <c r="K82" s="16"/>
      <c r="L82" s="16"/>
      <c r="M82" s="16"/>
      <c r="N82" s="16"/>
      <c r="O82" s="16"/>
      <c r="P82" s="16"/>
      <c r="Q82" s="3"/>
      <c r="R82" s="3"/>
      <c r="S82" s="3"/>
    </row>
    <row r="83" spans="1:19" ht="17.25" customHeight="1">
      <c r="A83" s="12"/>
      <c r="B83" s="7"/>
      <c r="C83" s="3"/>
      <c r="D83" s="16"/>
      <c r="E83" s="16"/>
      <c r="F83" s="16"/>
      <c r="G83" s="16"/>
      <c r="H83" s="16"/>
      <c r="I83" s="16"/>
      <c r="J83" s="16"/>
      <c r="K83" s="16"/>
      <c r="L83" s="16"/>
      <c r="M83" s="16"/>
      <c r="N83" s="16"/>
      <c r="O83" s="16"/>
      <c r="P83" s="16"/>
      <c r="Q83" s="3"/>
      <c r="R83" s="3"/>
      <c r="S83" s="3"/>
    </row>
    <row r="84" spans="1:19" ht="17.25" customHeight="1">
      <c r="A84" s="12"/>
      <c r="B84" s="7"/>
      <c r="C84" s="3"/>
      <c r="D84" s="16"/>
      <c r="E84" s="16"/>
      <c r="F84" s="16"/>
      <c r="G84" s="16"/>
      <c r="H84" s="16"/>
      <c r="I84" s="16"/>
      <c r="J84" s="16"/>
      <c r="K84" s="16"/>
      <c r="L84" s="16"/>
      <c r="M84" s="16"/>
      <c r="N84" s="16"/>
      <c r="O84" s="16"/>
      <c r="P84" s="16"/>
      <c r="Q84" s="3"/>
      <c r="R84" s="3"/>
      <c r="S84" s="3"/>
    </row>
    <row r="85" spans="1:19" ht="17.25" customHeight="1">
      <c r="A85" s="12"/>
      <c r="B85" s="7"/>
      <c r="C85" s="3"/>
      <c r="D85" s="16"/>
      <c r="E85" s="16"/>
      <c r="F85" s="16"/>
      <c r="G85" s="16"/>
      <c r="H85" s="16"/>
      <c r="I85" s="16"/>
      <c r="J85" s="16"/>
      <c r="K85" s="16"/>
      <c r="L85" s="16"/>
      <c r="M85" s="16"/>
      <c r="N85" s="16"/>
      <c r="O85" s="16"/>
      <c r="P85" s="16"/>
      <c r="Q85" s="3"/>
      <c r="R85" s="3"/>
      <c r="S85" s="3"/>
    </row>
    <row r="86" spans="1:19" ht="17.25" customHeight="1">
      <c r="A86" s="12"/>
      <c r="B86" s="7"/>
      <c r="C86" s="3"/>
      <c r="D86" s="16"/>
      <c r="E86" s="16"/>
      <c r="F86" s="16"/>
      <c r="G86" s="16"/>
      <c r="H86" s="16"/>
      <c r="I86" s="16"/>
      <c r="J86" s="16"/>
      <c r="K86" s="16"/>
      <c r="L86" s="16"/>
      <c r="M86" s="16"/>
      <c r="N86" s="16"/>
      <c r="O86" s="16"/>
      <c r="P86" s="16"/>
      <c r="Q86" s="3"/>
      <c r="R86" s="3"/>
      <c r="S86" s="3"/>
    </row>
    <row r="87" spans="1:19" ht="17.25" customHeight="1">
      <c r="A87" s="12"/>
      <c r="B87" s="7"/>
      <c r="C87" s="3"/>
      <c r="D87" s="16"/>
      <c r="E87" s="16"/>
      <c r="F87" s="16"/>
      <c r="G87" s="16"/>
      <c r="H87" s="16"/>
      <c r="I87" s="16"/>
      <c r="J87" s="16"/>
      <c r="K87" s="16"/>
      <c r="L87" s="16"/>
      <c r="M87" s="16"/>
      <c r="N87" s="16"/>
      <c r="O87" s="16"/>
      <c r="P87" s="16"/>
      <c r="Q87" s="3"/>
      <c r="R87" s="3"/>
      <c r="S87" s="3"/>
    </row>
    <row r="88" spans="1:19" ht="17.25" customHeight="1">
      <c r="A88" s="12"/>
      <c r="B88" s="7"/>
      <c r="C88" s="3"/>
      <c r="D88" s="16"/>
      <c r="E88" s="16"/>
      <c r="F88" s="16"/>
      <c r="G88" s="16"/>
      <c r="H88" s="16"/>
      <c r="I88" s="16"/>
      <c r="J88" s="16"/>
      <c r="K88" s="16"/>
      <c r="L88" s="16"/>
      <c r="M88" s="16"/>
      <c r="N88" s="16"/>
      <c r="O88" s="16"/>
      <c r="P88" s="16"/>
      <c r="Q88" s="3"/>
      <c r="R88" s="3"/>
      <c r="S88" s="3"/>
    </row>
    <row r="89" spans="1:19" ht="17.25" customHeight="1">
      <c r="A89" s="12"/>
      <c r="B89" s="7"/>
      <c r="C89" s="3"/>
      <c r="D89" s="16"/>
      <c r="E89" s="16"/>
      <c r="F89" s="16"/>
      <c r="G89" s="16"/>
      <c r="H89" s="16"/>
      <c r="I89" s="16"/>
      <c r="J89" s="16"/>
      <c r="K89" s="16"/>
      <c r="L89" s="16"/>
      <c r="M89" s="16"/>
      <c r="N89" s="16"/>
      <c r="O89" s="16"/>
      <c r="P89" s="16"/>
      <c r="Q89" s="3"/>
      <c r="R89" s="3"/>
      <c r="S89" s="3"/>
    </row>
    <row r="90" spans="1:19" ht="17.25" customHeight="1">
      <c r="A90" s="12"/>
      <c r="B90" s="7"/>
      <c r="C90" s="3"/>
      <c r="D90" s="16"/>
      <c r="E90" s="16"/>
      <c r="F90" s="16"/>
      <c r="G90" s="16"/>
      <c r="H90" s="16"/>
      <c r="I90" s="16"/>
      <c r="J90" s="16"/>
      <c r="K90" s="16"/>
      <c r="L90" s="16"/>
      <c r="M90" s="16"/>
      <c r="N90" s="16"/>
      <c r="O90" s="16"/>
      <c r="P90" s="16"/>
      <c r="Q90" s="3"/>
      <c r="R90" s="3"/>
      <c r="S90" s="3"/>
    </row>
    <row r="91" spans="1:19" ht="17.25" customHeight="1">
      <c r="A91" s="12"/>
      <c r="B91" s="7"/>
      <c r="C91" s="3"/>
      <c r="D91" s="16"/>
      <c r="E91" s="16"/>
      <c r="F91" s="16"/>
      <c r="G91" s="16"/>
      <c r="H91" s="16"/>
      <c r="I91" s="16"/>
      <c r="J91" s="16"/>
      <c r="K91" s="16"/>
      <c r="L91" s="16"/>
      <c r="M91" s="16"/>
      <c r="N91" s="16"/>
      <c r="O91" s="16"/>
      <c r="P91" s="16"/>
      <c r="Q91" s="3"/>
      <c r="R91" s="3"/>
      <c r="S91" s="3"/>
    </row>
    <row r="92" spans="1:19" ht="17.25" customHeight="1">
      <c r="A92" s="12"/>
      <c r="B92" s="7"/>
      <c r="C92" s="3"/>
      <c r="D92" s="16"/>
      <c r="E92" s="16"/>
      <c r="F92" s="16"/>
      <c r="G92" s="16"/>
      <c r="H92" s="16"/>
      <c r="I92" s="16"/>
      <c r="J92" s="16"/>
      <c r="K92" s="16"/>
      <c r="L92" s="16"/>
      <c r="M92" s="16"/>
      <c r="N92" s="16"/>
      <c r="O92" s="16"/>
      <c r="P92" s="16"/>
      <c r="Q92" s="3"/>
      <c r="R92" s="3"/>
      <c r="S92" s="3"/>
    </row>
    <row r="93" spans="1:19" ht="17.25" customHeight="1">
      <c r="A93" s="12"/>
      <c r="B93" s="7"/>
      <c r="C93" s="3"/>
      <c r="D93" s="16"/>
      <c r="E93" s="16"/>
      <c r="F93" s="16"/>
      <c r="G93" s="16"/>
      <c r="H93" s="16"/>
      <c r="I93" s="16"/>
      <c r="J93" s="16"/>
      <c r="K93" s="16"/>
      <c r="L93" s="16"/>
      <c r="M93" s="16"/>
      <c r="N93" s="16"/>
      <c r="O93" s="16"/>
      <c r="P93" s="16"/>
      <c r="Q93" s="3"/>
      <c r="R93" s="3"/>
      <c r="S93" s="3"/>
    </row>
    <row r="94" spans="1:19" ht="17.25" customHeight="1">
      <c r="A94" s="12"/>
      <c r="B94" s="7"/>
      <c r="C94" s="3"/>
      <c r="D94" s="16"/>
      <c r="E94" s="16"/>
      <c r="F94" s="16"/>
      <c r="G94" s="16"/>
      <c r="H94" s="16"/>
      <c r="I94" s="16"/>
      <c r="J94" s="16"/>
      <c r="K94" s="16"/>
      <c r="L94" s="16"/>
      <c r="M94" s="16"/>
      <c r="N94" s="16"/>
      <c r="O94" s="16"/>
      <c r="P94" s="16"/>
      <c r="Q94" s="3"/>
      <c r="R94" s="3"/>
      <c r="S94" s="3"/>
    </row>
    <row r="95" spans="1:19" ht="17.25" customHeight="1">
      <c r="A95" s="12"/>
      <c r="B95" s="7"/>
      <c r="C95" s="3"/>
      <c r="D95" s="16"/>
      <c r="E95" s="16"/>
      <c r="F95" s="16"/>
      <c r="G95" s="16"/>
      <c r="H95" s="16"/>
      <c r="I95" s="16"/>
      <c r="J95" s="16"/>
      <c r="K95" s="16"/>
      <c r="L95" s="16"/>
      <c r="M95" s="16"/>
      <c r="N95" s="16"/>
      <c r="O95" s="16"/>
      <c r="P95" s="16"/>
      <c r="Q95" s="3"/>
      <c r="R95" s="3"/>
      <c r="S95" s="3"/>
    </row>
    <row r="96" spans="1:19" ht="17.25" customHeight="1">
      <c r="A96" s="12"/>
      <c r="B96" s="7"/>
      <c r="C96" s="3"/>
      <c r="D96" s="16"/>
      <c r="E96" s="16"/>
      <c r="F96" s="16"/>
      <c r="G96" s="16"/>
      <c r="H96" s="16"/>
      <c r="I96" s="16"/>
      <c r="J96" s="16"/>
      <c r="K96" s="16"/>
      <c r="L96" s="16"/>
      <c r="M96" s="16"/>
      <c r="N96" s="16"/>
      <c r="O96" s="16"/>
      <c r="P96" s="16"/>
      <c r="Q96" s="3"/>
      <c r="R96" s="3"/>
      <c r="S96" s="3"/>
    </row>
    <row r="97" spans="2:19" ht="17.25" customHeight="1">
      <c r="B97" s="3"/>
      <c r="C97" s="3"/>
      <c r="D97" s="3"/>
      <c r="E97" s="3"/>
      <c r="F97" s="3"/>
      <c r="G97" s="3"/>
      <c r="H97" s="3"/>
      <c r="I97" s="3"/>
      <c r="J97" s="3"/>
      <c r="K97" s="3"/>
      <c r="L97" s="3"/>
      <c r="M97" s="3"/>
      <c r="N97" s="3"/>
      <c r="O97" s="3"/>
      <c r="P97" s="3"/>
      <c r="Q97" s="3"/>
      <c r="R97" s="3"/>
      <c r="S97" s="3"/>
    </row>
    <row r="98" spans="2:19" ht="17.25" customHeight="1">
      <c r="B98" s="3"/>
      <c r="C98" s="3"/>
      <c r="D98" s="3"/>
      <c r="E98" s="3"/>
      <c r="F98" s="3"/>
      <c r="G98" s="3"/>
      <c r="H98" s="3"/>
      <c r="I98" s="3"/>
      <c r="J98" s="3"/>
      <c r="K98" s="3"/>
      <c r="L98" s="3"/>
      <c r="M98" s="3"/>
      <c r="N98" s="3"/>
      <c r="O98" s="3"/>
      <c r="P98" s="3"/>
      <c r="Q98" s="3"/>
      <c r="R98" s="3"/>
      <c r="S98" s="3"/>
    </row>
    <row r="99" spans="2:19" ht="17.25" customHeight="1">
      <c r="B99" s="3"/>
      <c r="C99" s="3"/>
      <c r="D99" s="3"/>
      <c r="E99" s="3"/>
      <c r="F99" s="3" t="s">
        <v>267</v>
      </c>
      <c r="G99" s="3" t="str">
        <f t="shared" ref="G99:P99" si="6">G5</f>
        <v>Year 1</v>
      </c>
      <c r="H99" s="3" t="str">
        <f t="shared" si="6"/>
        <v>Year 2</v>
      </c>
      <c r="I99" s="3" t="str">
        <f t="shared" si="6"/>
        <v>Year 3</v>
      </c>
      <c r="J99" s="3" t="str">
        <f t="shared" si="6"/>
        <v>Year 4</v>
      </c>
      <c r="K99" s="3" t="str">
        <f t="shared" si="6"/>
        <v>Year 5</v>
      </c>
      <c r="L99" s="3" t="str">
        <f t="shared" si="6"/>
        <v>Year 6</v>
      </c>
      <c r="M99" s="3" t="str">
        <f t="shared" si="6"/>
        <v>Year 7</v>
      </c>
      <c r="N99" s="3" t="str">
        <f t="shared" si="6"/>
        <v>Year 8</v>
      </c>
      <c r="O99" s="3" t="str">
        <f t="shared" si="6"/>
        <v>Year 9</v>
      </c>
      <c r="P99" s="3" t="str">
        <f t="shared" si="6"/>
        <v>Year 10</v>
      </c>
      <c r="Q99" s="3"/>
      <c r="R99" s="3"/>
      <c r="S99" s="3"/>
    </row>
    <row r="100" spans="2:19" ht="17.25" customHeight="1">
      <c r="B100" s="3"/>
      <c r="C100" s="3"/>
      <c r="D100" s="3"/>
      <c r="E100" s="3" t="s">
        <v>268</v>
      </c>
      <c r="F100" s="3">
        <f>-StartupCost</f>
        <v>0</v>
      </c>
      <c r="G100" s="59">
        <f>G27</f>
        <v>0</v>
      </c>
      <c r="H100" s="59">
        <f t="shared" ref="H100:P100" si="7">H27</f>
        <v>0</v>
      </c>
      <c r="I100" s="59">
        <f t="shared" si="7"/>
        <v>0</v>
      </c>
      <c r="J100" s="59">
        <f t="shared" si="7"/>
        <v>0</v>
      </c>
      <c r="K100" s="59">
        <f t="shared" si="7"/>
        <v>0</v>
      </c>
      <c r="L100" s="59">
        <f t="shared" si="7"/>
        <v>0</v>
      </c>
      <c r="M100" s="59">
        <f t="shared" si="7"/>
        <v>0</v>
      </c>
      <c r="N100" s="59">
        <f t="shared" si="7"/>
        <v>0</v>
      </c>
      <c r="O100" s="59">
        <f t="shared" si="7"/>
        <v>0</v>
      </c>
      <c r="P100" s="59">
        <f t="shared" si="7"/>
        <v>0</v>
      </c>
      <c r="Q100" s="3"/>
      <c r="R100" s="3"/>
      <c r="S100" s="3"/>
    </row>
  </sheetData>
  <sheetProtection algorithmName="SHA-512" hashValue="2FK43IrcLBWEWYSHgwxF5WpxkL8arrQnEBX+egAgWfZ52BZTxBWnmr01r6mLvj5almVeQwZ/u2MwCUPOovB1+w==" saltValue="RwXvGNQ5vl4M7SjWTF6YZQ==" spinCount="100000" sheet="1" scenarios="1" selectLockedCells="1" selectUnlockedCells="1"/>
  <mergeCells count="2">
    <mergeCell ref="A18:A20"/>
    <mergeCell ref="D2:F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05"/>
  <sheetViews>
    <sheetView showGridLines="0" showRowColHeaders="0" zoomScale="80" zoomScaleNormal="80" workbookViewId="0">
      <pane xSplit="2" ySplit="2" topLeftCell="C3" activePane="bottomRight" state="frozen"/>
      <selection pane="topRight" activeCell="G10" sqref="G10"/>
      <selection pane="bottomLeft" activeCell="G10" sqref="G10"/>
      <selection pane="bottomRight" activeCell="H22" sqref="H22"/>
    </sheetView>
  </sheetViews>
  <sheetFormatPr defaultColWidth="0" defaultRowHeight="14.5"/>
  <cols>
    <col min="1" max="1" width="20.1796875" customWidth="1"/>
    <col min="2" max="2" width="1.1796875" customWidth="1"/>
    <col min="3" max="3" width="4.7265625" customWidth="1"/>
    <col min="4" max="6" width="9.1796875" customWidth="1"/>
    <col min="7" max="16" width="16.26953125" customWidth="1"/>
    <col min="17" max="18" width="9.1796875" customWidth="1"/>
    <col min="19" max="37" width="0" hidden="1" customWidth="1"/>
    <col min="38" max="16384" width="9.1796875" hidden="1"/>
  </cols>
  <sheetData>
    <row r="1" spans="1:19" ht="54" customHeight="1">
      <c r="A1" s="13"/>
      <c r="B1" s="5"/>
      <c r="C1" s="9" t="s">
        <v>269</v>
      </c>
      <c r="D1" s="10" t="s">
        <v>270</v>
      </c>
      <c r="E1" s="4"/>
      <c r="F1" s="4"/>
      <c r="G1" s="4"/>
      <c r="H1" s="4"/>
      <c r="I1" s="4"/>
      <c r="J1" s="4"/>
      <c r="K1" s="4"/>
      <c r="L1" s="4"/>
      <c r="M1" s="4"/>
      <c r="N1" s="4"/>
      <c r="O1" s="4"/>
      <c r="P1" s="4"/>
      <c r="Q1" s="4"/>
    </row>
    <row r="2" spans="1:19" ht="17.25" customHeight="1">
      <c r="A2" s="13" t="s">
        <v>14</v>
      </c>
      <c r="B2" s="6"/>
    </row>
    <row r="3" spans="1:19" ht="17.25" customHeight="1">
      <c r="A3" s="13"/>
      <c r="B3" s="7"/>
      <c r="D3" s="241" t="s">
        <v>271</v>
      </c>
      <c r="E3" s="241"/>
      <c r="F3" s="241"/>
      <c r="G3" s="241"/>
    </row>
    <row r="4" spans="1:19" ht="17.25" customHeight="1">
      <c r="A4" s="13"/>
      <c r="B4" s="7"/>
      <c r="D4" s="241"/>
      <c r="E4" s="241"/>
      <c r="F4" s="241"/>
      <c r="G4" s="241"/>
    </row>
    <row r="5" spans="1:19" ht="17.25" customHeight="1">
      <c r="A5" s="13"/>
      <c r="B5" s="7"/>
      <c r="C5" s="3"/>
    </row>
    <row r="6" spans="1:19" ht="17.25" customHeight="1">
      <c r="A6" s="13" t="s">
        <v>31</v>
      </c>
      <c r="B6" s="7"/>
      <c r="C6" s="3"/>
      <c r="D6" s="17"/>
      <c r="E6" s="17"/>
      <c r="F6" s="17"/>
      <c r="G6" s="17"/>
      <c r="H6" s="17"/>
      <c r="I6" s="17"/>
      <c r="J6" s="17"/>
      <c r="N6" s="17"/>
      <c r="O6" s="17"/>
      <c r="P6" s="17"/>
      <c r="S6" s="16"/>
    </row>
    <row r="7" spans="1:19" ht="17.25" customHeight="1">
      <c r="A7" s="13"/>
      <c r="B7" s="8"/>
      <c r="C7" s="63">
        <v>4</v>
      </c>
      <c r="S7" s="16"/>
    </row>
    <row r="8" spans="1:19" ht="17.25" customHeight="1">
      <c r="A8" s="13"/>
      <c r="B8" s="7"/>
      <c r="C8" s="3"/>
      <c r="R8" s="16"/>
      <c r="S8" s="16"/>
    </row>
    <row r="9" spans="1:19" ht="17.25" customHeight="1">
      <c r="A9" s="13"/>
      <c r="B9" s="7"/>
      <c r="C9" s="3"/>
      <c r="R9" s="16"/>
      <c r="S9" s="16"/>
    </row>
    <row r="10" spans="1:19" ht="17.25" customHeight="1">
      <c r="A10" s="13" t="s">
        <v>34</v>
      </c>
      <c r="B10" s="7"/>
      <c r="C10" s="3"/>
      <c r="R10" s="16"/>
      <c r="S10" s="16"/>
    </row>
    <row r="11" spans="1:19" ht="17.25" customHeight="1">
      <c r="A11" s="13"/>
      <c r="B11" s="7"/>
      <c r="C11" s="3"/>
      <c r="R11" s="16"/>
      <c r="S11" s="16"/>
    </row>
    <row r="12" spans="1:19" ht="17.25" customHeight="1">
      <c r="A12" s="13"/>
      <c r="B12" s="7"/>
      <c r="C12" s="3"/>
      <c r="R12" s="16"/>
      <c r="S12" s="16"/>
    </row>
    <row r="13" spans="1:19" ht="17.25" customHeight="1">
      <c r="A13" s="13"/>
      <c r="B13" s="7"/>
      <c r="C13" s="3"/>
      <c r="R13" s="16"/>
      <c r="S13" s="16"/>
    </row>
    <row r="14" spans="1:19" ht="17.25" customHeight="1">
      <c r="A14" s="14" t="s">
        <v>38</v>
      </c>
      <c r="B14" s="7"/>
      <c r="C14" s="3"/>
      <c r="R14" s="16"/>
      <c r="S14" s="16"/>
    </row>
    <row r="15" spans="1:19" ht="17.25" customHeight="1">
      <c r="A15" s="15"/>
      <c r="B15" s="7"/>
      <c r="C15" s="3"/>
      <c r="R15" s="16"/>
      <c r="S15" s="16"/>
    </row>
    <row r="16" spans="1:19" ht="17.25" customHeight="1">
      <c r="A16" s="15"/>
      <c r="B16" s="7"/>
      <c r="C16" s="3"/>
      <c r="R16" s="16"/>
      <c r="S16" s="16"/>
    </row>
    <row r="17" spans="1:19" ht="17.25" customHeight="1">
      <c r="A17" s="15"/>
      <c r="B17" s="7"/>
      <c r="C17" s="3"/>
      <c r="R17" s="16"/>
      <c r="S17" s="16"/>
    </row>
    <row r="18" spans="1:19" ht="17.25" customHeight="1">
      <c r="A18" s="15" t="s">
        <v>43</v>
      </c>
      <c r="B18" s="7"/>
      <c r="C18" s="3"/>
      <c r="D18" s="16"/>
      <c r="F18" s="16"/>
      <c r="G18" s="16"/>
      <c r="H18" s="16"/>
      <c r="I18" s="16"/>
      <c r="J18" s="16"/>
      <c r="K18" s="16"/>
      <c r="L18" s="16"/>
      <c r="M18" s="16"/>
      <c r="N18" s="16"/>
      <c r="O18" s="16"/>
      <c r="P18" s="16"/>
      <c r="Q18" s="16"/>
      <c r="R18" s="16"/>
      <c r="S18" s="16"/>
    </row>
    <row r="19" spans="1:19" ht="17.25" customHeight="1">
      <c r="A19" s="12"/>
      <c r="B19" s="7"/>
      <c r="C19" s="3"/>
      <c r="D19" s="16"/>
      <c r="F19" s="16"/>
      <c r="G19" s="16"/>
      <c r="H19" s="16"/>
      <c r="I19" s="16"/>
      <c r="J19" s="16"/>
      <c r="K19" s="16"/>
      <c r="L19" s="16"/>
      <c r="M19" s="16"/>
      <c r="N19" s="16"/>
      <c r="O19" s="16"/>
      <c r="P19" s="16"/>
      <c r="Q19" s="16"/>
      <c r="R19" s="16"/>
      <c r="S19" s="16"/>
    </row>
    <row r="20" spans="1:19" ht="17.25" customHeight="1">
      <c r="A20" s="12"/>
      <c r="B20" s="7"/>
      <c r="C20" s="3"/>
      <c r="D20" s="16"/>
      <c r="F20" s="16"/>
      <c r="G20" s="16"/>
      <c r="H20" s="16"/>
      <c r="I20" s="16"/>
      <c r="J20" s="16"/>
      <c r="K20" s="16"/>
      <c r="L20" s="16"/>
      <c r="M20" s="16"/>
      <c r="N20" s="16"/>
      <c r="O20" s="16"/>
      <c r="P20" s="16"/>
      <c r="Q20" s="16"/>
      <c r="R20" s="16"/>
      <c r="S20" s="16"/>
    </row>
    <row r="21" spans="1:19" ht="17.25" customHeight="1">
      <c r="A21" s="12"/>
      <c r="B21" s="7"/>
      <c r="C21" s="3"/>
      <c r="D21" s="16"/>
      <c r="F21" s="16"/>
      <c r="G21" s="16"/>
      <c r="H21" s="16"/>
      <c r="I21" s="16"/>
      <c r="J21" s="16"/>
      <c r="K21" s="16"/>
      <c r="L21" s="16"/>
      <c r="M21" s="16"/>
      <c r="N21" s="16"/>
      <c r="O21" s="16"/>
      <c r="P21" s="16"/>
      <c r="Q21" s="16"/>
      <c r="R21" s="16"/>
      <c r="S21" s="16"/>
    </row>
    <row r="22" spans="1:19" ht="17.25" customHeight="1">
      <c r="A22" s="12"/>
      <c r="B22" s="7"/>
      <c r="C22" s="3"/>
      <c r="D22" s="241"/>
      <c r="E22" s="241"/>
      <c r="F22" s="241"/>
      <c r="G22" s="241"/>
      <c r="H22" s="16"/>
      <c r="I22" s="16"/>
      <c r="J22" s="16"/>
      <c r="K22" s="16"/>
      <c r="L22" s="16"/>
      <c r="M22" s="16"/>
      <c r="N22" s="16"/>
      <c r="O22" s="16"/>
      <c r="P22" s="16"/>
      <c r="Q22" s="16"/>
      <c r="R22" s="16"/>
      <c r="S22" s="16"/>
    </row>
    <row r="23" spans="1:19" ht="17.25" customHeight="1">
      <c r="A23" s="12"/>
      <c r="B23" s="7"/>
      <c r="C23" s="3"/>
      <c r="D23" s="241"/>
      <c r="E23" s="241"/>
      <c r="F23" s="241"/>
      <c r="G23" s="241"/>
      <c r="Q23" s="16"/>
      <c r="R23" s="16"/>
      <c r="S23" s="16"/>
    </row>
    <row r="24" spans="1:19" ht="17.25" customHeight="1">
      <c r="A24" s="12"/>
      <c r="B24" s="7"/>
      <c r="C24" s="3"/>
      <c r="D24" s="16"/>
      <c r="Q24" s="16"/>
      <c r="R24" s="16"/>
      <c r="S24" s="16"/>
    </row>
    <row r="25" spans="1:19" ht="17.25" customHeight="1">
      <c r="A25" s="12"/>
      <c r="B25" s="7"/>
      <c r="C25" s="3"/>
      <c r="D25" s="16"/>
      <c r="G25" s="16"/>
      <c r="H25" s="16"/>
      <c r="I25" s="16"/>
      <c r="J25" s="16"/>
      <c r="K25" s="16"/>
      <c r="L25" s="16"/>
      <c r="M25" s="16"/>
      <c r="N25" s="16"/>
      <c r="O25" s="16"/>
      <c r="P25" s="16"/>
      <c r="Q25" s="16"/>
      <c r="R25" s="16"/>
      <c r="S25" s="16"/>
    </row>
    <row r="26" spans="1:19" ht="17.25" customHeight="1">
      <c r="A26" s="12"/>
      <c r="B26" s="7"/>
      <c r="C26" s="3"/>
      <c r="D26" s="16"/>
      <c r="F26" s="16"/>
      <c r="G26" s="16"/>
      <c r="H26" s="16"/>
      <c r="I26" s="16"/>
      <c r="J26" s="16"/>
      <c r="K26" s="16"/>
      <c r="L26" s="16"/>
      <c r="M26" s="16"/>
      <c r="N26" s="16"/>
      <c r="O26" s="16"/>
      <c r="P26" s="16"/>
      <c r="Q26" s="16"/>
      <c r="R26" s="16"/>
      <c r="S26" s="16"/>
    </row>
    <row r="27" spans="1:19" ht="17.25" customHeight="1">
      <c r="A27" s="12"/>
      <c r="B27" s="7"/>
      <c r="C27" s="3"/>
      <c r="D27" s="16"/>
      <c r="F27" s="16"/>
      <c r="G27" s="16"/>
      <c r="H27" s="16"/>
      <c r="I27" s="16"/>
      <c r="J27" s="16"/>
      <c r="K27" s="16"/>
      <c r="L27" s="16"/>
      <c r="M27" s="16"/>
      <c r="N27" s="16"/>
      <c r="O27" s="16"/>
      <c r="P27" s="16"/>
      <c r="Q27" s="16"/>
      <c r="R27" s="16"/>
      <c r="S27" s="16"/>
    </row>
    <row r="28" spans="1:19" ht="17.25" customHeight="1">
      <c r="A28" s="12"/>
      <c r="B28" s="7"/>
      <c r="C28" s="3"/>
      <c r="D28" s="16"/>
      <c r="F28" s="16"/>
      <c r="G28" s="16"/>
      <c r="H28" s="16"/>
      <c r="I28" s="16"/>
      <c r="J28" s="16"/>
      <c r="K28" s="16"/>
      <c r="L28" s="16"/>
      <c r="M28" s="16"/>
      <c r="N28" s="16"/>
      <c r="O28" s="16"/>
      <c r="P28" s="16"/>
      <c r="Q28" s="16"/>
      <c r="R28" s="16"/>
      <c r="S28" s="16"/>
    </row>
    <row r="29" spans="1:19" ht="17.25" customHeight="1">
      <c r="A29" s="12"/>
      <c r="B29" s="7"/>
      <c r="C29" s="3"/>
      <c r="D29" s="16"/>
      <c r="E29" s="16"/>
      <c r="F29" s="16"/>
      <c r="G29" s="16"/>
      <c r="H29" s="16"/>
      <c r="I29" s="16"/>
      <c r="J29" s="16"/>
      <c r="K29" s="16"/>
      <c r="L29" s="16"/>
      <c r="M29" s="16"/>
      <c r="N29" s="16"/>
      <c r="O29" s="16"/>
      <c r="P29" s="16"/>
      <c r="Q29" s="16"/>
      <c r="R29" s="16"/>
      <c r="S29" s="16"/>
    </row>
    <row r="30" spans="1:19" ht="17.25" customHeight="1">
      <c r="A30" s="12"/>
      <c r="B30" s="7"/>
      <c r="C30" s="3"/>
      <c r="D30" s="16"/>
      <c r="E30" s="16"/>
      <c r="F30" s="16"/>
      <c r="G30" s="16"/>
      <c r="H30" s="16"/>
      <c r="I30" s="16"/>
      <c r="J30" s="16"/>
      <c r="K30" s="16"/>
      <c r="L30" s="16"/>
      <c r="M30" s="16"/>
      <c r="N30" s="16"/>
      <c r="O30" s="16"/>
      <c r="P30" s="16"/>
      <c r="Q30" s="16"/>
      <c r="R30" s="16"/>
      <c r="S30" s="16"/>
    </row>
    <row r="31" spans="1:19" ht="17.25" customHeight="1">
      <c r="A31" s="12"/>
      <c r="B31" s="7"/>
      <c r="C31" s="3"/>
      <c r="D31" s="16"/>
      <c r="E31" s="16"/>
      <c r="F31" s="16"/>
      <c r="G31" s="16"/>
      <c r="H31" s="16"/>
      <c r="I31" s="16"/>
      <c r="J31" s="16"/>
      <c r="K31" s="16"/>
      <c r="L31" s="16"/>
      <c r="M31" s="16"/>
      <c r="N31" s="16"/>
      <c r="O31" s="16"/>
      <c r="P31" s="16"/>
      <c r="Q31" s="16"/>
      <c r="R31" s="16"/>
      <c r="S31" s="16"/>
    </row>
    <row r="32" spans="1:19" ht="17.25" customHeight="1">
      <c r="A32" s="12"/>
      <c r="B32" s="7"/>
      <c r="C32" s="3"/>
      <c r="D32" s="16"/>
      <c r="E32" s="16"/>
      <c r="F32" s="16"/>
      <c r="G32" s="16"/>
      <c r="H32" s="16"/>
      <c r="I32" s="16"/>
      <c r="J32" s="16"/>
      <c r="K32" s="16"/>
      <c r="L32" s="16"/>
      <c r="M32" s="16"/>
      <c r="N32" s="16"/>
      <c r="O32" s="16"/>
      <c r="P32" s="16"/>
      <c r="Q32" s="16"/>
      <c r="R32" s="16"/>
      <c r="S32" s="16"/>
    </row>
    <row r="33" spans="1:19" ht="17.25" customHeight="1">
      <c r="A33" s="12"/>
      <c r="B33" s="7"/>
      <c r="C33" s="3"/>
      <c r="D33" s="16"/>
      <c r="E33" s="16"/>
      <c r="F33" s="16"/>
      <c r="G33" s="16"/>
      <c r="H33" s="16"/>
      <c r="I33" s="16"/>
      <c r="J33" s="16"/>
      <c r="K33" s="16"/>
      <c r="L33" s="16"/>
      <c r="M33" s="16"/>
      <c r="N33" s="16"/>
      <c r="O33" s="16"/>
      <c r="P33" s="16"/>
      <c r="Q33" s="16"/>
      <c r="R33" s="16"/>
      <c r="S33" s="16"/>
    </row>
    <row r="34" spans="1:19" ht="17.25" customHeight="1">
      <c r="A34" s="12"/>
      <c r="B34" s="7"/>
      <c r="C34" s="3"/>
      <c r="D34" s="16"/>
      <c r="E34" s="16"/>
      <c r="F34" s="16"/>
      <c r="G34" s="16"/>
      <c r="H34" s="16"/>
      <c r="I34" s="16"/>
      <c r="J34" s="16"/>
      <c r="K34" s="16"/>
      <c r="L34" s="16"/>
      <c r="M34" s="16"/>
      <c r="N34" s="16"/>
      <c r="O34" s="16"/>
      <c r="P34" s="16"/>
      <c r="Q34" s="16"/>
      <c r="R34" s="16"/>
      <c r="S34" s="16"/>
    </row>
    <row r="35" spans="1:19" ht="17.25" customHeight="1">
      <c r="A35" s="12"/>
      <c r="B35" s="7"/>
      <c r="C35" s="3"/>
      <c r="D35" s="16"/>
      <c r="E35" s="16"/>
      <c r="F35" s="16"/>
      <c r="G35" s="16"/>
      <c r="H35" s="16"/>
      <c r="I35" s="16"/>
      <c r="J35" s="16"/>
      <c r="K35" s="16"/>
      <c r="L35" s="16"/>
      <c r="M35" s="16"/>
      <c r="N35" s="16"/>
      <c r="O35" s="16"/>
      <c r="P35" s="16"/>
      <c r="Q35" s="16"/>
      <c r="R35" s="16"/>
      <c r="S35" s="16"/>
    </row>
    <row r="36" spans="1:19" ht="17.25" customHeight="1">
      <c r="A36" s="12"/>
      <c r="B36" s="7"/>
      <c r="C36" s="3"/>
      <c r="D36" s="16"/>
      <c r="E36" s="16"/>
      <c r="F36" s="16"/>
      <c r="G36" s="16"/>
      <c r="H36" s="16"/>
      <c r="I36" s="16"/>
      <c r="J36" s="16"/>
      <c r="K36" s="16"/>
      <c r="L36" s="16"/>
      <c r="M36" s="16"/>
      <c r="N36" s="16"/>
      <c r="O36" s="16"/>
      <c r="P36" s="16"/>
      <c r="Q36" s="16"/>
      <c r="R36" s="16"/>
      <c r="S36" s="16"/>
    </row>
    <row r="37" spans="1:19" ht="17.25" customHeight="1">
      <c r="A37" s="12"/>
      <c r="B37" s="7"/>
      <c r="C37" s="3"/>
      <c r="D37" s="16"/>
      <c r="E37" s="16"/>
      <c r="F37" s="16"/>
      <c r="G37" s="16"/>
      <c r="H37" s="16"/>
      <c r="I37" s="16"/>
      <c r="J37" s="16"/>
      <c r="K37" s="16"/>
      <c r="L37" s="16"/>
      <c r="M37" s="16"/>
      <c r="N37" s="16"/>
      <c r="O37" s="16"/>
      <c r="P37" s="16"/>
      <c r="Q37" s="16"/>
      <c r="R37" s="16"/>
      <c r="S37" s="16"/>
    </row>
    <row r="38" spans="1:19" ht="17.25" customHeight="1">
      <c r="A38" s="12"/>
      <c r="B38" s="7"/>
      <c r="C38" s="3"/>
      <c r="D38" s="16"/>
      <c r="E38" s="16"/>
      <c r="F38" s="16"/>
      <c r="G38" s="16"/>
      <c r="H38" s="16"/>
      <c r="I38" s="16"/>
      <c r="J38" s="16"/>
      <c r="K38" s="16"/>
      <c r="L38" s="16"/>
      <c r="M38" s="16"/>
      <c r="N38" s="16"/>
      <c r="O38" s="16"/>
      <c r="P38" s="16"/>
      <c r="Q38" s="16"/>
      <c r="R38" s="16"/>
      <c r="S38" s="16"/>
    </row>
    <row r="39" spans="1:19" ht="17.25" customHeight="1">
      <c r="A39" s="12"/>
      <c r="B39" s="7"/>
      <c r="C39" s="3"/>
      <c r="D39" s="16"/>
      <c r="E39" s="16"/>
      <c r="F39" s="16"/>
      <c r="G39" s="16"/>
      <c r="H39" s="16"/>
      <c r="I39" s="16"/>
      <c r="J39" s="16"/>
      <c r="K39" s="16"/>
      <c r="L39" s="16"/>
      <c r="M39" s="16"/>
      <c r="N39" s="16"/>
      <c r="O39" s="16"/>
      <c r="P39" s="16"/>
      <c r="Q39" s="16"/>
      <c r="R39" s="16"/>
      <c r="S39" s="16"/>
    </row>
    <row r="40" spans="1:19" ht="17.25" customHeight="1">
      <c r="A40" s="12"/>
      <c r="B40" s="7"/>
      <c r="C40" s="3"/>
      <c r="D40" s="16"/>
      <c r="E40" s="16"/>
      <c r="F40" s="16"/>
      <c r="G40" s="16"/>
      <c r="H40" s="16"/>
      <c r="I40" s="16"/>
      <c r="J40" s="16"/>
      <c r="K40" s="16"/>
      <c r="L40" s="16"/>
      <c r="M40" s="16"/>
      <c r="N40" s="16"/>
      <c r="O40" s="16"/>
      <c r="P40" s="16"/>
      <c r="Q40" s="16"/>
      <c r="R40" s="16"/>
      <c r="S40" s="16"/>
    </row>
    <row r="41" spans="1:19" ht="17.25" customHeight="1">
      <c r="A41" s="12"/>
      <c r="B41" s="7"/>
      <c r="C41" s="3"/>
      <c r="D41" s="16"/>
      <c r="E41" s="16"/>
      <c r="F41" s="16"/>
      <c r="G41" s="16"/>
      <c r="H41" s="16"/>
      <c r="I41" s="16"/>
      <c r="J41" s="16"/>
      <c r="K41" s="16"/>
      <c r="L41" s="16"/>
      <c r="M41" s="16"/>
      <c r="N41" s="16"/>
      <c r="O41" s="16"/>
      <c r="P41" s="16"/>
      <c r="Q41" s="16"/>
      <c r="R41" s="16"/>
      <c r="S41" s="16"/>
    </row>
    <row r="42" spans="1:19" ht="17.25" customHeight="1">
      <c r="A42" s="12"/>
      <c r="B42" s="7"/>
      <c r="C42" s="3"/>
      <c r="D42" s="16"/>
      <c r="E42" s="16"/>
      <c r="F42" s="16"/>
      <c r="G42" s="16"/>
      <c r="H42" s="16"/>
      <c r="I42" s="16"/>
      <c r="J42" s="16"/>
      <c r="K42" s="16"/>
      <c r="L42" s="16"/>
      <c r="M42" s="16"/>
      <c r="N42" s="16"/>
      <c r="O42" s="16"/>
      <c r="P42" s="16"/>
      <c r="Q42" s="16"/>
      <c r="R42" s="16"/>
      <c r="S42" s="16"/>
    </row>
    <row r="43" spans="1:19" ht="17.25" customHeight="1">
      <c r="A43" s="12"/>
      <c r="B43" s="7"/>
      <c r="C43" s="3"/>
      <c r="D43" s="16"/>
      <c r="E43" s="16"/>
      <c r="F43" s="16"/>
      <c r="G43" s="16"/>
      <c r="H43" s="16"/>
      <c r="I43" s="16"/>
      <c r="J43" s="16"/>
      <c r="K43" s="16"/>
      <c r="L43" s="16"/>
      <c r="M43" s="16"/>
      <c r="N43" s="16"/>
      <c r="O43" s="16"/>
      <c r="P43" s="16"/>
      <c r="Q43" s="16"/>
      <c r="R43" s="16"/>
      <c r="S43" s="16"/>
    </row>
    <row r="44" spans="1:19" ht="17.25" customHeight="1">
      <c r="A44" s="12"/>
      <c r="B44" s="7"/>
      <c r="C44" s="3"/>
      <c r="D44" s="16"/>
      <c r="E44" s="16"/>
      <c r="F44" s="16"/>
      <c r="G44" s="16"/>
      <c r="H44" s="16"/>
      <c r="I44" s="16"/>
      <c r="J44" s="16"/>
      <c r="K44" s="16"/>
      <c r="L44" s="16"/>
      <c r="M44" s="16"/>
      <c r="N44" s="16"/>
      <c r="O44" s="16"/>
      <c r="P44" s="16"/>
      <c r="Q44" s="16"/>
      <c r="R44" s="16"/>
      <c r="S44" s="16"/>
    </row>
    <row r="45" spans="1:19" ht="17.25" customHeight="1">
      <c r="A45" s="12"/>
      <c r="B45" s="7"/>
      <c r="C45" s="3"/>
      <c r="D45" s="16"/>
      <c r="E45" s="16"/>
      <c r="F45" s="16"/>
      <c r="G45" s="16"/>
      <c r="H45" s="16"/>
      <c r="I45" s="16"/>
      <c r="J45" s="16"/>
      <c r="K45" s="16"/>
      <c r="L45" s="16"/>
      <c r="M45" s="16"/>
      <c r="N45" s="16"/>
      <c r="O45" s="16"/>
      <c r="P45" s="16"/>
      <c r="Q45" s="16"/>
      <c r="R45" s="16"/>
      <c r="S45" s="16"/>
    </row>
    <row r="46" spans="1:19" ht="17.25" customHeight="1">
      <c r="A46" s="12"/>
      <c r="B46" s="7"/>
      <c r="C46" s="3"/>
      <c r="D46" s="16"/>
      <c r="E46" s="16"/>
      <c r="F46" s="16"/>
      <c r="G46" s="16"/>
      <c r="H46" s="16"/>
      <c r="I46" s="16"/>
      <c r="J46" s="16"/>
      <c r="K46" s="16"/>
      <c r="L46" s="16"/>
      <c r="M46" s="16"/>
      <c r="N46" s="16"/>
      <c r="O46" s="16"/>
      <c r="P46" s="16"/>
      <c r="Q46" s="16"/>
      <c r="R46" s="16"/>
      <c r="S46" s="16"/>
    </row>
    <row r="47" spans="1:19" ht="17.25" customHeight="1">
      <c r="A47" s="12"/>
      <c r="B47" s="7"/>
      <c r="C47" s="3"/>
      <c r="D47" s="16"/>
      <c r="E47" s="16"/>
      <c r="F47" s="16"/>
      <c r="G47" s="16"/>
      <c r="H47" s="16"/>
      <c r="I47" s="16"/>
      <c r="J47" s="16"/>
      <c r="K47" s="16"/>
      <c r="L47" s="16"/>
      <c r="M47" s="16"/>
      <c r="N47" s="16"/>
      <c r="O47" s="16"/>
      <c r="P47" s="16"/>
      <c r="Q47" s="16"/>
      <c r="R47" s="16"/>
      <c r="S47" s="16"/>
    </row>
    <row r="48" spans="1:19" ht="17.25" customHeight="1">
      <c r="A48" s="12"/>
      <c r="B48" s="7"/>
      <c r="C48" s="3"/>
      <c r="D48" s="16"/>
      <c r="E48" s="16"/>
      <c r="F48" s="16"/>
      <c r="G48" s="16"/>
      <c r="H48" s="16"/>
      <c r="I48" s="16"/>
      <c r="J48" s="16"/>
      <c r="K48" s="16"/>
      <c r="L48" s="16"/>
      <c r="M48" s="16"/>
      <c r="N48" s="16"/>
      <c r="O48" s="16"/>
      <c r="P48" s="16"/>
      <c r="Q48" s="16"/>
      <c r="R48" s="16"/>
      <c r="S48" s="16"/>
    </row>
    <row r="49" spans="1:19" ht="17.25" customHeight="1">
      <c r="A49" s="12"/>
      <c r="B49" s="7"/>
      <c r="C49" s="3"/>
      <c r="D49" s="16"/>
      <c r="E49" s="16"/>
      <c r="F49" s="16"/>
      <c r="G49" s="16"/>
      <c r="H49" s="16"/>
      <c r="I49" s="16"/>
      <c r="J49" s="16"/>
      <c r="K49" s="16"/>
      <c r="L49" s="16"/>
      <c r="M49" s="16"/>
      <c r="N49" s="16"/>
      <c r="O49" s="16"/>
      <c r="P49" s="16"/>
      <c r="Q49" s="16"/>
      <c r="R49" s="16"/>
      <c r="S49" s="16"/>
    </row>
    <row r="50" spans="1:19" ht="17.25" customHeight="1">
      <c r="A50" s="12"/>
      <c r="B50" s="7"/>
      <c r="C50" s="3"/>
      <c r="D50" s="16"/>
      <c r="E50" s="16"/>
      <c r="F50" s="16"/>
      <c r="G50" s="16"/>
      <c r="H50" s="16"/>
      <c r="I50" s="16"/>
      <c r="J50" s="16"/>
      <c r="K50" s="16"/>
      <c r="L50" s="16"/>
      <c r="M50" s="16"/>
      <c r="N50" s="16"/>
      <c r="O50" s="16"/>
      <c r="P50" s="16"/>
      <c r="Q50" s="16"/>
      <c r="R50" s="16"/>
      <c r="S50" s="16"/>
    </row>
    <row r="51" spans="1:19" ht="17.25" customHeight="1">
      <c r="A51" s="12"/>
      <c r="B51" s="7"/>
      <c r="C51" s="3"/>
      <c r="D51" s="16"/>
      <c r="E51" s="16"/>
      <c r="F51" s="16"/>
      <c r="G51" s="16"/>
      <c r="H51" s="16"/>
      <c r="I51" s="16"/>
      <c r="J51" s="16"/>
      <c r="K51" s="16"/>
      <c r="L51" s="16"/>
      <c r="M51" s="16"/>
      <c r="N51" s="16"/>
      <c r="O51" s="16"/>
      <c r="P51" s="16"/>
      <c r="Q51" s="16"/>
      <c r="R51" s="16"/>
      <c r="S51" s="16"/>
    </row>
    <row r="52" spans="1:19" ht="17.25" customHeight="1">
      <c r="A52" s="12"/>
      <c r="B52" s="7"/>
      <c r="C52" s="3"/>
      <c r="D52" s="16"/>
      <c r="F52" s="16"/>
      <c r="G52" s="16"/>
      <c r="H52" s="16"/>
      <c r="I52" s="16"/>
      <c r="J52" s="16"/>
      <c r="K52" s="16"/>
      <c r="L52" s="16"/>
      <c r="M52" s="16"/>
      <c r="N52" s="16"/>
      <c r="O52" s="16"/>
      <c r="P52" s="16"/>
      <c r="Q52" s="16"/>
      <c r="R52" s="16"/>
      <c r="S52" s="16"/>
    </row>
    <row r="53" spans="1:19" ht="17.25" customHeight="1">
      <c r="A53" s="12"/>
      <c r="B53" s="7"/>
      <c r="C53" s="3"/>
      <c r="D53" s="16"/>
      <c r="F53" s="16"/>
      <c r="G53" s="16"/>
      <c r="H53" s="16"/>
      <c r="I53" s="16"/>
      <c r="J53" s="16"/>
      <c r="K53" s="16"/>
      <c r="L53" s="16"/>
      <c r="M53" s="16"/>
      <c r="N53" s="16"/>
      <c r="O53" s="16"/>
      <c r="P53" s="16"/>
      <c r="Q53" s="16"/>
      <c r="R53" s="16"/>
      <c r="S53" s="16"/>
    </row>
    <row r="54" spans="1:19" ht="17.25" customHeight="1">
      <c r="A54" s="12"/>
      <c r="B54" s="7"/>
      <c r="C54" s="3"/>
      <c r="D54" s="16"/>
      <c r="E54" s="16"/>
      <c r="F54" s="16"/>
      <c r="G54" s="16"/>
      <c r="H54" s="16"/>
      <c r="I54" s="16"/>
      <c r="J54" s="16"/>
      <c r="K54" s="16"/>
      <c r="L54" s="16"/>
      <c r="M54" s="16"/>
      <c r="N54" s="16"/>
      <c r="O54" s="16"/>
      <c r="P54" s="16"/>
      <c r="Q54" s="16"/>
      <c r="R54" s="16"/>
      <c r="S54" s="16"/>
    </row>
    <row r="55" spans="1:19" ht="17.25" customHeight="1">
      <c r="A55" s="12"/>
      <c r="B55" s="7"/>
      <c r="C55" s="3"/>
      <c r="D55" s="16"/>
      <c r="E55" s="16"/>
      <c r="F55" s="16"/>
      <c r="G55" s="16"/>
      <c r="H55" s="16"/>
      <c r="I55" s="16"/>
      <c r="J55" s="16"/>
      <c r="K55" s="16"/>
      <c r="L55" s="16"/>
      <c r="M55" s="16"/>
      <c r="N55" s="16"/>
      <c r="O55" s="16"/>
      <c r="P55" s="16"/>
      <c r="Q55" s="16"/>
      <c r="R55" s="16"/>
      <c r="S55" s="16"/>
    </row>
    <row r="56" spans="1:19" ht="17.25" customHeight="1">
      <c r="A56" s="12"/>
      <c r="B56" s="7"/>
      <c r="C56" s="3"/>
      <c r="D56" s="16"/>
      <c r="E56" s="16"/>
      <c r="F56" s="16"/>
      <c r="G56" s="16"/>
      <c r="H56" s="16"/>
      <c r="I56" s="16"/>
      <c r="J56" s="16"/>
      <c r="K56" s="16"/>
      <c r="L56" s="16"/>
      <c r="M56" s="16"/>
      <c r="N56" s="16"/>
      <c r="O56" s="16"/>
      <c r="P56" s="16"/>
      <c r="Q56" s="16"/>
      <c r="R56" s="16"/>
      <c r="S56" s="16"/>
    </row>
    <row r="57" spans="1:19" ht="17.25" customHeight="1">
      <c r="A57" s="12"/>
      <c r="B57" s="7"/>
      <c r="C57" s="3"/>
      <c r="D57" s="16"/>
      <c r="E57" s="16"/>
      <c r="F57" s="16"/>
      <c r="G57" s="16"/>
      <c r="H57" s="16"/>
      <c r="I57" s="16"/>
      <c r="J57" s="16"/>
      <c r="K57" s="16"/>
      <c r="L57" s="16"/>
      <c r="M57" s="16"/>
      <c r="N57" s="16"/>
      <c r="O57" s="16"/>
      <c r="P57" s="16"/>
      <c r="Q57" s="16"/>
      <c r="R57" s="16"/>
      <c r="S57" s="16"/>
    </row>
    <row r="58" spans="1:19" ht="17.25" customHeight="1">
      <c r="A58" s="12"/>
      <c r="B58" s="7"/>
      <c r="C58" s="3"/>
      <c r="D58" s="16"/>
      <c r="E58" s="16"/>
      <c r="F58" s="16"/>
      <c r="G58" s="16"/>
      <c r="H58" s="16"/>
      <c r="I58" s="16"/>
      <c r="J58" s="16"/>
      <c r="K58" s="16"/>
      <c r="L58" s="16"/>
      <c r="M58" s="16"/>
      <c r="N58" s="16"/>
      <c r="O58" s="16"/>
      <c r="P58" s="16"/>
      <c r="Q58" s="16"/>
      <c r="R58" s="16"/>
      <c r="S58" s="16"/>
    </row>
    <row r="59" spans="1:19" ht="17.25" customHeight="1">
      <c r="A59" s="12"/>
      <c r="B59" s="7"/>
      <c r="C59" s="3"/>
      <c r="D59" s="16"/>
      <c r="E59" s="16"/>
      <c r="F59" s="16"/>
      <c r="G59" s="16"/>
      <c r="H59" s="16"/>
      <c r="I59" s="16"/>
      <c r="J59" s="16"/>
      <c r="K59" s="16"/>
      <c r="L59" s="16"/>
      <c r="M59" s="16"/>
      <c r="N59" s="16"/>
      <c r="O59" s="16"/>
      <c r="P59" s="16"/>
      <c r="Q59" s="16"/>
      <c r="R59" s="16"/>
      <c r="S59" s="16"/>
    </row>
    <row r="60" spans="1:19" ht="17.25" customHeight="1">
      <c r="A60" s="12"/>
      <c r="B60" s="7"/>
      <c r="C60" s="3"/>
      <c r="D60" s="16"/>
      <c r="E60" s="16"/>
      <c r="F60" s="16"/>
      <c r="G60" s="16"/>
      <c r="H60" s="16"/>
      <c r="I60" s="16"/>
      <c r="J60" s="16"/>
      <c r="K60" s="16"/>
      <c r="L60" s="16"/>
      <c r="M60" s="16"/>
      <c r="N60" s="16"/>
      <c r="O60" s="16"/>
      <c r="P60" s="16"/>
      <c r="Q60" s="16"/>
      <c r="R60" s="16"/>
      <c r="S60" s="16"/>
    </row>
    <row r="61" spans="1:19" ht="17.25" customHeight="1">
      <c r="A61" s="12"/>
      <c r="B61" s="7"/>
      <c r="C61" s="3"/>
      <c r="D61" s="16"/>
      <c r="E61" s="16"/>
      <c r="F61" s="16"/>
      <c r="G61" s="16"/>
      <c r="H61" s="16"/>
      <c r="I61" s="16"/>
      <c r="J61" s="16"/>
      <c r="K61" s="16"/>
      <c r="L61" s="16"/>
      <c r="M61" s="16"/>
      <c r="N61" s="16"/>
      <c r="O61" s="16"/>
      <c r="P61" s="16"/>
      <c r="Q61" s="16"/>
      <c r="R61" s="16"/>
      <c r="S61" s="16"/>
    </row>
    <row r="62" spans="1:19" ht="17.25" customHeight="1">
      <c r="A62" s="12"/>
      <c r="B62" s="7"/>
      <c r="C62" s="3"/>
      <c r="D62" s="16"/>
      <c r="E62" s="16"/>
      <c r="F62" s="16"/>
      <c r="G62" s="16"/>
      <c r="H62" s="16"/>
      <c r="I62" s="16"/>
      <c r="J62" s="16"/>
      <c r="K62" s="16"/>
      <c r="L62" s="16"/>
      <c r="M62" s="16"/>
      <c r="N62" s="16"/>
      <c r="O62" s="16"/>
      <c r="P62" s="16"/>
      <c r="Q62" s="16"/>
      <c r="R62" s="16"/>
      <c r="S62" s="16"/>
    </row>
    <row r="63" spans="1:19" ht="17.25" customHeight="1">
      <c r="A63" s="12"/>
      <c r="B63" s="7"/>
      <c r="C63" s="3"/>
      <c r="D63" s="16"/>
      <c r="E63" s="16"/>
      <c r="F63" s="16"/>
      <c r="G63" s="16"/>
      <c r="H63" s="16"/>
      <c r="I63" s="16"/>
      <c r="J63" s="16"/>
      <c r="K63" s="16"/>
      <c r="L63" s="16"/>
      <c r="M63" s="16"/>
      <c r="N63" s="16"/>
      <c r="O63" s="16"/>
      <c r="P63" s="16"/>
      <c r="Q63" s="16"/>
      <c r="R63" s="16"/>
      <c r="S63" s="16"/>
    </row>
    <row r="64" spans="1:19" ht="17.25" customHeight="1">
      <c r="A64" s="12"/>
      <c r="B64" s="7"/>
      <c r="C64" s="3"/>
      <c r="D64" s="16"/>
      <c r="E64" s="16"/>
      <c r="F64" s="16"/>
      <c r="G64" s="16"/>
      <c r="H64" s="16"/>
      <c r="I64" s="16"/>
      <c r="J64" s="16"/>
      <c r="K64" s="16"/>
      <c r="L64" s="16"/>
      <c r="M64" s="16"/>
      <c r="N64" s="16"/>
      <c r="O64" s="16"/>
      <c r="P64" s="16"/>
      <c r="Q64" s="16"/>
      <c r="R64" s="16"/>
      <c r="S64" s="16"/>
    </row>
    <row r="65" spans="1:19" ht="17.25" customHeight="1">
      <c r="A65" s="12"/>
      <c r="B65" s="7"/>
      <c r="C65" s="3"/>
      <c r="D65" s="16"/>
      <c r="E65" s="16"/>
      <c r="F65" s="16"/>
      <c r="G65" s="16"/>
      <c r="H65" s="16"/>
      <c r="I65" s="16"/>
      <c r="J65" s="16"/>
      <c r="K65" s="16"/>
      <c r="L65" s="16"/>
      <c r="M65" s="16"/>
      <c r="N65" s="16"/>
      <c r="O65" s="16"/>
      <c r="P65" s="16"/>
      <c r="Q65" s="16"/>
      <c r="R65" s="16"/>
      <c r="S65" s="16"/>
    </row>
    <row r="66" spans="1:19" ht="17.25" customHeight="1">
      <c r="A66" s="12"/>
      <c r="B66" s="7"/>
      <c r="C66" s="3"/>
      <c r="D66" s="16"/>
      <c r="E66" s="16"/>
      <c r="F66" s="16"/>
      <c r="G66" s="16"/>
      <c r="H66" s="16"/>
      <c r="I66" s="16"/>
      <c r="J66" s="16"/>
      <c r="K66" s="16"/>
      <c r="L66" s="16"/>
      <c r="M66" s="16"/>
      <c r="N66" s="16"/>
      <c r="O66" s="16"/>
      <c r="P66" s="16"/>
      <c r="Q66" s="16"/>
      <c r="R66" s="16"/>
      <c r="S66" s="16"/>
    </row>
    <row r="67" spans="1:19" ht="17.25" customHeight="1">
      <c r="A67" s="12"/>
      <c r="B67" s="7"/>
      <c r="C67" s="3"/>
      <c r="D67" s="16"/>
      <c r="E67" s="16"/>
      <c r="F67" s="16"/>
      <c r="G67" s="16"/>
      <c r="H67" s="16"/>
      <c r="I67" s="16"/>
      <c r="J67" s="16"/>
      <c r="K67" s="16"/>
      <c r="L67" s="16"/>
      <c r="M67" s="16"/>
      <c r="N67" s="16"/>
      <c r="O67" s="16"/>
      <c r="P67" s="16"/>
      <c r="Q67" s="16"/>
      <c r="R67" s="16"/>
      <c r="S67" s="16"/>
    </row>
    <row r="68" spans="1:19" ht="17.25" customHeight="1">
      <c r="A68" s="12"/>
      <c r="B68" s="7"/>
      <c r="C68" s="3"/>
      <c r="D68" s="16"/>
      <c r="E68" s="16"/>
      <c r="F68" s="16"/>
      <c r="G68" s="16"/>
      <c r="H68" s="16"/>
      <c r="I68" s="16"/>
      <c r="J68" s="16"/>
      <c r="K68" s="16"/>
      <c r="L68" s="16"/>
      <c r="M68" s="16"/>
      <c r="N68" s="16"/>
      <c r="O68" s="16"/>
      <c r="P68" s="16"/>
      <c r="Q68" s="16"/>
      <c r="R68" s="16"/>
      <c r="S68" s="16"/>
    </row>
    <row r="69" spans="1:19" ht="17.25" customHeight="1">
      <c r="A69" s="12"/>
      <c r="B69" s="7"/>
      <c r="C69" s="3"/>
      <c r="D69" s="16"/>
      <c r="E69" s="16"/>
      <c r="F69" s="16"/>
      <c r="G69" s="16"/>
      <c r="H69" s="16"/>
      <c r="I69" s="16"/>
      <c r="J69" s="16"/>
      <c r="K69" s="16"/>
      <c r="L69" s="16"/>
      <c r="M69" s="16"/>
      <c r="N69" s="16"/>
      <c r="O69" s="16"/>
      <c r="P69" s="16"/>
      <c r="Q69" s="16"/>
      <c r="R69" s="16"/>
      <c r="S69" s="16"/>
    </row>
    <row r="70" spans="1:19" ht="17.25" customHeight="1">
      <c r="A70" s="12"/>
      <c r="B70" s="7"/>
      <c r="C70" s="3"/>
      <c r="D70" s="16"/>
      <c r="E70" s="16"/>
      <c r="F70" s="16"/>
      <c r="G70" s="16"/>
      <c r="H70" s="16"/>
      <c r="I70" s="16"/>
      <c r="J70" s="16"/>
      <c r="K70" s="16"/>
      <c r="L70" s="16"/>
      <c r="M70" s="16"/>
      <c r="N70" s="16"/>
      <c r="O70" s="16"/>
      <c r="P70" s="16"/>
      <c r="Q70" s="16"/>
      <c r="R70" s="16"/>
      <c r="S70" s="16"/>
    </row>
    <row r="71" spans="1:19" ht="17.25" customHeight="1">
      <c r="A71" s="12"/>
      <c r="B71" s="7"/>
      <c r="C71" s="3"/>
      <c r="D71" s="16"/>
      <c r="E71" s="16"/>
      <c r="F71" s="16"/>
      <c r="G71" s="16"/>
      <c r="H71" s="16"/>
      <c r="I71" s="16"/>
      <c r="J71" s="16"/>
      <c r="K71" s="16"/>
      <c r="L71" s="16"/>
      <c r="M71" s="16"/>
      <c r="N71" s="16"/>
      <c r="O71" s="16"/>
      <c r="P71" s="16"/>
      <c r="Q71" s="16"/>
      <c r="R71" s="16"/>
      <c r="S71" s="16"/>
    </row>
    <row r="72" spans="1:19" ht="17.25" customHeight="1">
      <c r="A72" s="12"/>
      <c r="B72" s="7"/>
      <c r="C72" s="3"/>
      <c r="D72" s="16"/>
      <c r="E72" s="16"/>
      <c r="F72" s="16"/>
      <c r="G72" s="16"/>
      <c r="H72" s="16"/>
      <c r="I72" s="16"/>
      <c r="J72" s="16"/>
      <c r="K72" s="16"/>
      <c r="L72" s="16"/>
      <c r="M72" s="16"/>
      <c r="N72" s="16"/>
      <c r="O72" s="16"/>
      <c r="P72" s="16"/>
      <c r="Q72" s="16"/>
      <c r="R72" s="16"/>
      <c r="S72" s="16"/>
    </row>
    <row r="73" spans="1:19" ht="17.25" customHeight="1">
      <c r="A73" s="12"/>
      <c r="B73" s="7"/>
      <c r="C73" s="3"/>
      <c r="D73" s="16"/>
      <c r="E73" s="16"/>
      <c r="F73" s="16"/>
      <c r="G73" s="16"/>
      <c r="H73" s="16"/>
      <c r="I73" s="16"/>
      <c r="J73" s="16"/>
      <c r="K73" s="16"/>
      <c r="L73" s="16"/>
      <c r="M73" s="16"/>
      <c r="N73" s="16"/>
      <c r="O73" s="16"/>
      <c r="P73" s="16"/>
      <c r="Q73" s="16"/>
      <c r="R73" s="16"/>
      <c r="S73" s="16"/>
    </row>
    <row r="74" spans="1:19" ht="17.25" customHeight="1">
      <c r="A74" s="12"/>
      <c r="B74" s="7"/>
      <c r="C74" s="3"/>
      <c r="D74" s="16"/>
      <c r="E74" s="16"/>
      <c r="F74" s="16"/>
      <c r="G74" s="16"/>
      <c r="H74" s="16"/>
      <c r="I74" s="16"/>
      <c r="J74" s="16"/>
      <c r="K74" s="16"/>
      <c r="L74" s="16"/>
      <c r="M74" s="16"/>
      <c r="N74" s="16"/>
      <c r="O74" s="16"/>
      <c r="P74" s="16"/>
      <c r="Q74" s="16"/>
      <c r="R74" s="16"/>
      <c r="S74" s="16"/>
    </row>
    <row r="75" spans="1:19" ht="17.25" customHeight="1">
      <c r="A75" s="12"/>
      <c r="B75" s="7"/>
      <c r="C75" s="3"/>
      <c r="D75" s="16"/>
      <c r="E75" s="16"/>
      <c r="F75" s="16"/>
      <c r="G75" s="16"/>
      <c r="H75" s="16"/>
      <c r="I75" s="16"/>
      <c r="J75" s="16"/>
      <c r="K75" s="16"/>
      <c r="L75" s="16"/>
      <c r="M75" s="16"/>
      <c r="N75" s="16"/>
      <c r="O75" s="16"/>
      <c r="P75" s="16"/>
      <c r="Q75" s="16"/>
      <c r="R75" s="16"/>
      <c r="S75" s="16"/>
    </row>
    <row r="76" spans="1:19" ht="17.25" customHeight="1">
      <c r="A76" s="12"/>
      <c r="B76" s="7"/>
      <c r="C76" s="3"/>
      <c r="D76" s="16"/>
      <c r="E76" s="16"/>
      <c r="F76" s="16"/>
      <c r="G76" s="16"/>
      <c r="H76" s="16"/>
      <c r="I76" s="16"/>
      <c r="J76" s="16"/>
      <c r="K76" s="16"/>
      <c r="L76" s="16"/>
      <c r="M76" s="16"/>
      <c r="N76" s="16"/>
      <c r="O76" s="16"/>
      <c r="P76" s="16"/>
      <c r="Q76" s="16"/>
      <c r="R76" s="16"/>
      <c r="S76" s="16"/>
    </row>
    <row r="77" spans="1:19" ht="17.25" customHeight="1">
      <c r="A77" s="12"/>
      <c r="B77" s="7"/>
      <c r="C77" s="3"/>
      <c r="D77" s="16"/>
      <c r="E77" s="16"/>
      <c r="F77" s="16"/>
      <c r="G77" s="16"/>
      <c r="H77" s="16"/>
      <c r="I77" s="16"/>
      <c r="J77" s="16"/>
      <c r="K77" s="16"/>
      <c r="L77" s="16"/>
      <c r="M77" s="16"/>
      <c r="N77" s="16"/>
      <c r="O77" s="16"/>
      <c r="P77" s="16"/>
      <c r="Q77" s="16"/>
      <c r="R77" s="16"/>
      <c r="S77" s="16"/>
    </row>
    <row r="78" spans="1:19" ht="17.25" customHeight="1">
      <c r="A78" s="12"/>
      <c r="B78" s="7"/>
      <c r="C78" s="3"/>
      <c r="D78" s="16"/>
      <c r="E78" s="16"/>
      <c r="F78" s="16"/>
      <c r="G78" s="16"/>
      <c r="H78" s="16"/>
      <c r="I78" s="16"/>
      <c r="J78" s="16"/>
      <c r="K78" s="16"/>
      <c r="L78" s="16"/>
      <c r="M78" s="16"/>
      <c r="N78" s="16"/>
      <c r="O78" s="16"/>
      <c r="P78" s="16"/>
      <c r="Q78" s="16"/>
      <c r="R78" s="16"/>
      <c r="S78" s="16"/>
    </row>
    <row r="79" spans="1:19" ht="17.25" customHeight="1">
      <c r="A79" s="12"/>
      <c r="B79" s="7"/>
      <c r="C79" s="3"/>
      <c r="D79" s="16"/>
      <c r="E79" s="16"/>
      <c r="F79" s="16"/>
      <c r="G79" s="16"/>
      <c r="H79" s="16"/>
      <c r="I79" s="16"/>
      <c r="J79" s="16"/>
      <c r="K79" s="16"/>
      <c r="L79" s="16"/>
      <c r="M79" s="16"/>
      <c r="N79" s="16"/>
      <c r="O79" s="16"/>
      <c r="P79" s="16"/>
      <c r="Q79" s="16"/>
      <c r="R79" s="16"/>
      <c r="S79" s="16"/>
    </row>
    <row r="80" spans="1:19" ht="17.25" customHeight="1">
      <c r="A80" s="12"/>
      <c r="B80" s="7"/>
      <c r="C80" s="3"/>
      <c r="D80" s="16"/>
      <c r="E80" s="16"/>
      <c r="F80" s="16"/>
      <c r="G80" s="16"/>
      <c r="H80" s="16"/>
      <c r="I80" s="16"/>
      <c r="J80" s="16"/>
      <c r="K80" s="16"/>
      <c r="L80" s="16"/>
      <c r="M80" s="16"/>
      <c r="N80" s="16"/>
      <c r="O80" s="16"/>
      <c r="P80" s="16"/>
      <c r="Q80" s="16"/>
      <c r="R80" s="16"/>
      <c r="S80" s="16"/>
    </row>
    <row r="81" spans="1:19" ht="17.25" customHeight="1">
      <c r="A81" s="12"/>
      <c r="B81" s="7"/>
      <c r="C81" s="3"/>
      <c r="D81" s="16"/>
      <c r="E81" s="16"/>
      <c r="F81" s="16"/>
      <c r="G81" s="16"/>
      <c r="H81" s="16"/>
      <c r="I81" s="16"/>
      <c r="J81" s="16"/>
      <c r="K81" s="16"/>
      <c r="L81" s="16"/>
      <c r="M81" s="16"/>
      <c r="N81" s="16"/>
      <c r="O81" s="16"/>
      <c r="P81" s="16"/>
      <c r="Q81" s="16"/>
      <c r="R81" s="16"/>
      <c r="S81" s="16"/>
    </row>
    <row r="82" spans="1:19" ht="17.25" customHeight="1">
      <c r="A82" s="12"/>
      <c r="B82" s="7"/>
      <c r="C82" s="3"/>
      <c r="D82" s="16"/>
      <c r="E82" s="16"/>
      <c r="F82" s="16"/>
      <c r="G82" s="16"/>
      <c r="H82" s="16"/>
      <c r="I82" s="16"/>
      <c r="J82" s="16"/>
      <c r="K82" s="16"/>
      <c r="L82" s="16"/>
      <c r="M82" s="16"/>
      <c r="N82" s="16"/>
      <c r="O82" s="16"/>
      <c r="P82" s="16"/>
      <c r="Q82" s="16"/>
      <c r="R82" s="16"/>
      <c r="S82" s="16"/>
    </row>
    <row r="83" spans="1:19" ht="17.25" customHeight="1">
      <c r="A83" s="12"/>
      <c r="B83" s="7"/>
      <c r="C83" s="3"/>
      <c r="D83" s="16"/>
      <c r="E83" s="16"/>
      <c r="F83" s="16"/>
      <c r="G83" s="16"/>
      <c r="H83" s="16"/>
      <c r="I83" s="16"/>
      <c r="J83" s="16"/>
      <c r="K83" s="16"/>
      <c r="L83" s="16"/>
      <c r="M83" s="16"/>
      <c r="N83" s="16"/>
      <c r="O83" s="16"/>
      <c r="P83" s="16"/>
      <c r="Q83" s="16"/>
      <c r="R83" s="16"/>
      <c r="S83" s="16"/>
    </row>
    <row r="84" spans="1:19" ht="17.25" customHeight="1">
      <c r="A84" s="12"/>
      <c r="B84" s="7"/>
      <c r="C84" s="3"/>
      <c r="D84" s="16"/>
      <c r="E84" s="16"/>
      <c r="F84" s="16"/>
      <c r="G84" s="16"/>
      <c r="H84" s="16"/>
      <c r="I84" s="16"/>
      <c r="J84" s="16"/>
      <c r="K84" s="16"/>
      <c r="L84" s="16"/>
      <c r="M84" s="16"/>
      <c r="N84" s="16"/>
      <c r="O84" s="16"/>
      <c r="P84" s="16"/>
      <c r="Q84" s="16"/>
      <c r="R84" s="16"/>
      <c r="S84" s="16"/>
    </row>
    <row r="85" spans="1:19" ht="17.25" customHeight="1">
      <c r="A85" s="12"/>
      <c r="B85" s="7"/>
      <c r="C85" s="3"/>
      <c r="D85" s="16"/>
      <c r="E85" s="16"/>
      <c r="F85" s="16"/>
      <c r="G85" s="16"/>
      <c r="H85" s="16"/>
      <c r="I85" s="16"/>
      <c r="J85" s="16"/>
      <c r="K85" s="16"/>
      <c r="L85" s="16"/>
      <c r="M85" s="16"/>
      <c r="N85" s="16"/>
      <c r="O85" s="16"/>
      <c r="P85" s="16"/>
      <c r="Q85" s="16"/>
      <c r="R85" s="16"/>
      <c r="S85" s="16"/>
    </row>
    <row r="86" spans="1:19" ht="17.25" customHeight="1">
      <c r="A86" s="12"/>
      <c r="B86" s="7"/>
      <c r="C86" s="3"/>
      <c r="D86" s="16"/>
      <c r="E86" s="16"/>
      <c r="F86" s="16"/>
      <c r="G86" s="16"/>
      <c r="H86" s="16"/>
      <c r="I86" s="16"/>
      <c r="J86" s="16"/>
      <c r="K86" s="16"/>
      <c r="L86" s="16"/>
      <c r="M86" s="16"/>
      <c r="N86" s="16"/>
      <c r="O86" s="16"/>
      <c r="P86" s="16"/>
      <c r="Q86" s="16"/>
      <c r="R86" s="16"/>
      <c r="S86" s="16"/>
    </row>
    <row r="87" spans="1:19" ht="17.25" customHeight="1">
      <c r="A87" s="12"/>
      <c r="B87" s="7"/>
      <c r="C87" s="3"/>
      <c r="D87" s="16"/>
      <c r="E87" s="16"/>
      <c r="F87" s="16"/>
      <c r="G87" s="16"/>
      <c r="H87" s="16"/>
      <c r="I87" s="16"/>
      <c r="J87" s="16"/>
      <c r="K87" s="16"/>
      <c r="L87" s="16"/>
      <c r="M87" s="16"/>
      <c r="N87" s="16"/>
      <c r="O87" s="16"/>
      <c r="P87" s="16"/>
      <c r="Q87" s="16"/>
      <c r="R87" s="16"/>
      <c r="S87" s="16"/>
    </row>
    <row r="88" spans="1:19" ht="17.25" customHeight="1">
      <c r="A88" s="12"/>
      <c r="B88" s="7"/>
      <c r="C88" s="3"/>
      <c r="D88" s="16"/>
      <c r="E88" s="16"/>
      <c r="F88" s="16"/>
      <c r="G88" s="16"/>
      <c r="H88" s="16"/>
      <c r="I88" s="16"/>
      <c r="J88" s="16"/>
      <c r="K88" s="16"/>
      <c r="L88" s="16"/>
      <c r="M88" s="16"/>
      <c r="N88" s="16"/>
      <c r="O88" s="16"/>
      <c r="P88" s="16"/>
      <c r="Q88" s="16"/>
      <c r="R88" s="16"/>
      <c r="S88" s="16"/>
    </row>
    <row r="89" spans="1:19" ht="17.25" customHeight="1">
      <c r="A89" s="12"/>
      <c r="B89" s="7"/>
      <c r="C89" s="3"/>
      <c r="D89" s="16"/>
      <c r="E89" s="16"/>
      <c r="F89" s="16"/>
      <c r="G89" s="16"/>
      <c r="H89" s="16"/>
      <c r="I89" s="16"/>
      <c r="J89" s="16"/>
      <c r="K89" s="16"/>
      <c r="L89" s="16"/>
      <c r="M89" s="16"/>
      <c r="N89" s="16"/>
      <c r="O89" s="16"/>
      <c r="P89" s="16"/>
      <c r="Q89" s="16"/>
      <c r="R89" s="16"/>
      <c r="S89" s="16"/>
    </row>
    <row r="90" spans="1:19" ht="17.25" customHeight="1">
      <c r="A90" s="12"/>
      <c r="B90" s="7"/>
      <c r="C90" s="3"/>
      <c r="D90" s="16"/>
      <c r="E90" s="16"/>
      <c r="F90" s="16"/>
      <c r="G90" s="16"/>
      <c r="H90" s="16"/>
      <c r="I90" s="16"/>
      <c r="J90" s="16"/>
      <c r="K90" s="16"/>
      <c r="L90" s="16"/>
      <c r="M90" s="16"/>
      <c r="N90" s="16"/>
      <c r="O90" s="16"/>
      <c r="P90" s="16"/>
      <c r="Q90" s="16"/>
      <c r="R90" s="16"/>
      <c r="S90" s="16"/>
    </row>
    <row r="91" spans="1:19" ht="17.25" customHeight="1">
      <c r="A91" s="12"/>
      <c r="B91" s="7"/>
      <c r="C91" s="3"/>
      <c r="D91" s="16"/>
      <c r="E91" s="16"/>
      <c r="F91" s="16"/>
      <c r="G91" s="16"/>
      <c r="H91" s="16"/>
      <c r="I91" s="16"/>
      <c r="J91" s="16"/>
      <c r="K91" s="16"/>
      <c r="L91" s="16"/>
      <c r="M91" s="16"/>
      <c r="N91" s="16"/>
      <c r="O91" s="16"/>
      <c r="P91" s="16"/>
      <c r="Q91" s="16"/>
      <c r="R91" s="16"/>
      <c r="S91" s="16"/>
    </row>
    <row r="92" spans="1:19" ht="17.25" customHeight="1">
      <c r="A92" s="12"/>
      <c r="B92" s="7"/>
      <c r="C92" s="3"/>
      <c r="D92" s="16"/>
      <c r="E92" s="16"/>
      <c r="F92" s="16"/>
      <c r="G92" s="16"/>
      <c r="H92" s="16"/>
      <c r="I92" s="16"/>
      <c r="J92" s="16"/>
      <c r="K92" s="16"/>
      <c r="L92" s="16"/>
      <c r="M92" s="16"/>
      <c r="N92" s="16"/>
      <c r="O92" s="16"/>
      <c r="P92" s="16"/>
      <c r="Q92" s="16"/>
      <c r="R92" s="16"/>
      <c r="S92" s="16"/>
    </row>
    <row r="93" spans="1:19" ht="17.25" customHeight="1">
      <c r="A93" s="12"/>
      <c r="B93" s="7"/>
      <c r="C93" s="3"/>
      <c r="D93" s="16"/>
      <c r="E93" s="16"/>
      <c r="F93" s="16"/>
      <c r="G93" s="16"/>
      <c r="H93" s="16"/>
      <c r="I93" s="16"/>
      <c r="J93" s="16"/>
      <c r="K93" s="16"/>
      <c r="L93" s="16"/>
      <c r="M93" s="16"/>
      <c r="N93" s="16"/>
      <c r="O93" s="16"/>
      <c r="P93" s="16"/>
      <c r="Q93" s="16"/>
      <c r="R93" s="16"/>
      <c r="S93" s="16"/>
    </row>
    <row r="94" spans="1:19" ht="17.25" customHeight="1">
      <c r="A94" s="12"/>
      <c r="B94" s="7"/>
      <c r="C94" s="3"/>
      <c r="D94" s="16"/>
      <c r="E94" s="16"/>
      <c r="F94" s="16"/>
      <c r="G94" s="16"/>
      <c r="H94" s="16"/>
      <c r="I94" s="16"/>
      <c r="J94" s="16"/>
      <c r="K94" s="16"/>
      <c r="L94" s="16"/>
      <c r="M94" s="16"/>
      <c r="N94" s="16"/>
      <c r="O94" s="16"/>
      <c r="P94" s="16"/>
      <c r="Q94" s="16"/>
      <c r="R94" s="16"/>
      <c r="S94" s="16"/>
    </row>
    <row r="95" spans="1:19" ht="17.25" customHeight="1">
      <c r="A95" s="12"/>
      <c r="B95" s="7"/>
      <c r="C95" s="3"/>
      <c r="D95" s="16"/>
      <c r="E95" s="16"/>
      <c r="F95" s="16"/>
      <c r="G95" s="16"/>
      <c r="H95" s="16"/>
      <c r="I95" s="16"/>
      <c r="J95" s="16"/>
      <c r="K95" s="16"/>
      <c r="L95" s="16"/>
      <c r="M95" s="16"/>
      <c r="N95" s="16"/>
      <c r="O95" s="16"/>
      <c r="P95" s="16"/>
      <c r="Q95" s="16"/>
      <c r="R95" s="16"/>
      <c r="S95" s="16"/>
    </row>
    <row r="96" spans="1:19" ht="17.25" customHeight="1">
      <c r="A96" s="12"/>
      <c r="B96" s="7"/>
      <c r="C96" s="3"/>
      <c r="D96" s="16"/>
      <c r="E96" s="16"/>
      <c r="F96" s="16"/>
      <c r="G96" s="16"/>
      <c r="H96" s="16"/>
      <c r="I96" s="16"/>
      <c r="J96" s="16"/>
      <c r="K96" s="16"/>
      <c r="L96" s="16"/>
      <c r="M96" s="16"/>
      <c r="N96" s="16"/>
      <c r="O96" s="16"/>
      <c r="P96" s="16"/>
      <c r="Q96" s="16"/>
      <c r="R96" s="16"/>
      <c r="S96" s="16"/>
    </row>
    <row r="97" spans="1:19" ht="17.25" customHeight="1">
      <c r="A97" s="12"/>
      <c r="B97" s="7"/>
      <c r="C97" s="3"/>
      <c r="D97" s="16"/>
      <c r="E97" s="16"/>
      <c r="F97" s="16"/>
      <c r="G97" s="16"/>
      <c r="H97" s="16"/>
      <c r="I97" s="16"/>
      <c r="J97" s="16"/>
      <c r="K97" s="16"/>
      <c r="L97" s="16"/>
      <c r="M97" s="16"/>
      <c r="N97" s="16"/>
      <c r="O97" s="16"/>
      <c r="P97" s="16"/>
      <c r="Q97" s="16"/>
      <c r="R97" s="16"/>
      <c r="S97" s="16"/>
    </row>
    <row r="98" spans="1:19" ht="17.25" customHeight="1">
      <c r="A98" s="12"/>
      <c r="B98" s="7"/>
      <c r="C98" s="3"/>
      <c r="D98" s="16"/>
      <c r="E98" s="16"/>
      <c r="F98" s="16"/>
      <c r="G98" s="16"/>
      <c r="H98" s="16"/>
      <c r="I98" s="16"/>
      <c r="J98" s="16"/>
      <c r="K98" s="16"/>
      <c r="L98" s="16"/>
      <c r="M98" s="16"/>
      <c r="N98" s="16"/>
      <c r="O98" s="16"/>
      <c r="P98" s="16"/>
      <c r="Q98" s="16"/>
      <c r="R98" s="16"/>
      <c r="S98" s="16"/>
    </row>
    <row r="99" spans="1:19" ht="17.25" customHeight="1">
      <c r="A99" s="12"/>
      <c r="B99" s="7"/>
      <c r="C99" s="3"/>
      <c r="D99" s="16"/>
      <c r="E99" s="16"/>
      <c r="F99" s="16"/>
      <c r="G99" s="16"/>
      <c r="H99" s="16"/>
      <c r="I99" s="16"/>
      <c r="J99" s="16"/>
      <c r="K99" s="16"/>
      <c r="L99" s="16"/>
      <c r="M99" s="16"/>
      <c r="N99" s="16"/>
      <c r="O99" s="16"/>
      <c r="P99" s="16"/>
      <c r="Q99" s="16"/>
      <c r="R99" s="16"/>
      <c r="S99" s="16"/>
    </row>
    <row r="100" spans="1:19" ht="17.25" customHeight="1">
      <c r="B100" s="3"/>
      <c r="C100" s="3"/>
      <c r="D100" s="16"/>
      <c r="E100" s="16"/>
      <c r="F100" s="16"/>
      <c r="G100" s="16"/>
      <c r="H100" s="16"/>
      <c r="I100" s="16"/>
      <c r="J100" s="16"/>
      <c r="K100" s="16"/>
      <c r="L100" s="16"/>
      <c r="M100" s="16"/>
      <c r="N100" s="16"/>
      <c r="O100" s="16"/>
      <c r="P100" s="16"/>
      <c r="Q100" s="16"/>
      <c r="R100" s="16"/>
    </row>
    <row r="101" spans="1:19" ht="17.25" customHeight="1">
      <c r="B101" s="3"/>
      <c r="C101" s="3"/>
      <c r="D101" s="16"/>
      <c r="E101" s="16"/>
      <c r="F101" s="16"/>
      <c r="G101" s="16"/>
      <c r="H101" s="16"/>
      <c r="I101" s="16"/>
      <c r="J101" s="16"/>
      <c r="K101" s="16"/>
      <c r="L101" s="16"/>
      <c r="M101" s="16"/>
      <c r="N101" s="16"/>
      <c r="O101" s="16"/>
      <c r="P101" s="16"/>
      <c r="Q101" s="16"/>
      <c r="R101" s="16"/>
    </row>
    <row r="102" spans="1:19" ht="17.25" customHeight="1">
      <c r="B102" s="3"/>
      <c r="C102" s="3"/>
      <c r="D102" s="3"/>
      <c r="E102" s="3"/>
      <c r="F102" s="3"/>
      <c r="G102" s="3"/>
      <c r="H102" s="3"/>
      <c r="I102" s="3"/>
      <c r="J102" s="3"/>
      <c r="K102" s="3"/>
      <c r="L102" s="3"/>
      <c r="M102" s="3"/>
      <c r="N102" s="3"/>
      <c r="O102" s="3"/>
      <c r="P102" s="3"/>
      <c r="Q102" s="3"/>
    </row>
    <row r="103" spans="1:19" ht="17.25" customHeight="1">
      <c r="B103" s="3"/>
      <c r="C103" s="3"/>
      <c r="D103" s="3"/>
      <c r="E103" s="3"/>
      <c r="F103" s="3"/>
      <c r="G103" s="3"/>
      <c r="H103" s="3"/>
      <c r="I103" s="3"/>
      <c r="J103" s="3"/>
      <c r="K103" s="3"/>
      <c r="L103" s="3"/>
      <c r="M103" s="3"/>
      <c r="N103" s="3"/>
      <c r="O103" s="3"/>
      <c r="P103" s="3"/>
      <c r="Q103" s="3"/>
    </row>
    <row r="104" spans="1:19" ht="16.5">
      <c r="C104" s="3"/>
      <c r="D104" s="3"/>
      <c r="E104" s="3"/>
      <c r="F104" s="3"/>
      <c r="G104" s="3"/>
      <c r="H104" s="3"/>
      <c r="I104" s="3"/>
      <c r="J104" s="3"/>
      <c r="K104" s="3"/>
      <c r="L104" s="3"/>
      <c r="M104" s="3"/>
      <c r="N104" s="3"/>
      <c r="O104" s="3"/>
      <c r="P104" s="3"/>
      <c r="Q104" s="3"/>
    </row>
    <row r="105" spans="1:19" ht="16.5">
      <c r="C105" s="3"/>
      <c r="D105" s="3"/>
      <c r="E105" s="3"/>
      <c r="F105" s="3"/>
      <c r="G105" s="3"/>
      <c r="H105" s="3"/>
      <c r="I105" s="3"/>
      <c r="J105" s="3"/>
      <c r="K105" s="3"/>
      <c r="L105" s="3"/>
      <c r="M105" s="3"/>
      <c r="N105" s="3"/>
      <c r="O105" s="3"/>
      <c r="P105" s="3"/>
      <c r="Q105" s="3"/>
    </row>
  </sheetData>
  <mergeCells count="2">
    <mergeCell ref="D3:G4"/>
    <mergeCell ref="D22:G2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43" r:id="rId4" name="Option Button 3">
              <controlPr defaultSize="0" autoFill="0" autoLine="0" autoPict="0">
                <anchor moveWithCells="1">
                  <from>
                    <xdr:col>3</xdr:col>
                    <xdr:colOff>139700</xdr:colOff>
                    <xdr:row>6</xdr:row>
                    <xdr:rowOff>88900</xdr:rowOff>
                  </from>
                  <to>
                    <xdr:col>4</xdr:col>
                    <xdr:colOff>539750</xdr:colOff>
                    <xdr:row>7</xdr:row>
                    <xdr:rowOff>76200</xdr:rowOff>
                  </to>
                </anchor>
              </controlPr>
            </control>
          </mc:Choice>
        </mc:AlternateContent>
        <mc:AlternateContent xmlns:mc="http://schemas.openxmlformats.org/markup-compatibility/2006">
          <mc:Choice Requires="x14">
            <control shapeId="10244" r:id="rId5" name="Option Button 4">
              <controlPr defaultSize="0" autoFill="0" autoLine="0" autoPict="0">
                <anchor moveWithCells="1">
                  <from>
                    <xdr:col>3</xdr:col>
                    <xdr:colOff>139700</xdr:colOff>
                    <xdr:row>7</xdr:row>
                    <xdr:rowOff>127000</xdr:rowOff>
                  </from>
                  <to>
                    <xdr:col>4</xdr:col>
                    <xdr:colOff>533400</xdr:colOff>
                    <xdr:row>8</xdr:row>
                    <xdr:rowOff>120650</xdr:rowOff>
                  </to>
                </anchor>
              </controlPr>
            </control>
          </mc:Choice>
        </mc:AlternateContent>
        <mc:AlternateContent xmlns:mc="http://schemas.openxmlformats.org/markup-compatibility/2006">
          <mc:Choice Requires="x14">
            <control shapeId="10245" r:id="rId6" name="Option Button 5">
              <controlPr defaultSize="0" autoFill="0" autoLine="0" autoPict="0">
                <anchor moveWithCells="1">
                  <from>
                    <xdr:col>3</xdr:col>
                    <xdr:colOff>139700</xdr:colOff>
                    <xdr:row>8</xdr:row>
                    <xdr:rowOff>171450</xdr:rowOff>
                  </from>
                  <to>
                    <xdr:col>4</xdr:col>
                    <xdr:colOff>533400</xdr:colOff>
                    <xdr:row>9</xdr:row>
                    <xdr:rowOff>158750</xdr:rowOff>
                  </to>
                </anchor>
              </controlPr>
            </control>
          </mc:Choice>
        </mc:AlternateContent>
        <mc:AlternateContent xmlns:mc="http://schemas.openxmlformats.org/markup-compatibility/2006">
          <mc:Choice Requires="x14">
            <control shapeId="10246" r:id="rId7" name="Option Button 6">
              <controlPr defaultSize="0" autoFill="0" autoLine="0" autoPict="0">
                <anchor moveWithCells="1">
                  <from>
                    <xdr:col>3</xdr:col>
                    <xdr:colOff>139700</xdr:colOff>
                    <xdr:row>9</xdr:row>
                    <xdr:rowOff>209550</xdr:rowOff>
                  </from>
                  <to>
                    <xdr:col>4</xdr:col>
                    <xdr:colOff>527050</xdr:colOff>
                    <xdr:row>10</xdr:row>
                    <xdr:rowOff>203200</xdr:rowOff>
                  </to>
                </anchor>
              </controlPr>
            </control>
          </mc:Choice>
        </mc:AlternateContent>
        <mc:AlternateContent xmlns:mc="http://schemas.openxmlformats.org/markup-compatibility/2006">
          <mc:Choice Requires="x14">
            <control shapeId="10247" r:id="rId8" name="Option Button 7">
              <controlPr defaultSize="0" autoFill="0" autoLine="0" autoPict="0">
                <anchor moveWithCells="1">
                  <from>
                    <xdr:col>3</xdr:col>
                    <xdr:colOff>139700</xdr:colOff>
                    <xdr:row>11</xdr:row>
                    <xdr:rowOff>38100</xdr:rowOff>
                  </from>
                  <to>
                    <xdr:col>4</xdr:col>
                    <xdr:colOff>527050</xdr:colOff>
                    <xdr:row>12</xdr:row>
                    <xdr:rowOff>31750</xdr:rowOff>
                  </to>
                </anchor>
              </controlPr>
            </control>
          </mc:Choice>
        </mc:AlternateContent>
        <mc:AlternateContent xmlns:mc="http://schemas.openxmlformats.org/markup-compatibility/2006">
          <mc:Choice Requires="x14">
            <control shapeId="10248" r:id="rId9" name="Option Button 8">
              <controlPr defaultSize="0" autoFill="0" autoLine="0" autoPict="0">
                <anchor moveWithCells="1">
                  <from>
                    <xdr:col>3</xdr:col>
                    <xdr:colOff>139700</xdr:colOff>
                    <xdr:row>12</xdr:row>
                    <xdr:rowOff>82550</xdr:rowOff>
                  </from>
                  <to>
                    <xdr:col>4</xdr:col>
                    <xdr:colOff>527050</xdr:colOff>
                    <xdr:row>13</xdr:row>
                    <xdr:rowOff>69850</xdr:rowOff>
                  </to>
                </anchor>
              </controlPr>
            </control>
          </mc:Choice>
        </mc:AlternateContent>
        <mc:AlternateContent xmlns:mc="http://schemas.openxmlformats.org/markup-compatibility/2006">
          <mc:Choice Requires="x14">
            <control shapeId="10249" r:id="rId10" name="Option Button 9">
              <controlPr defaultSize="0" autoFill="0" autoLine="0" autoPict="0">
                <anchor moveWithCells="1">
                  <from>
                    <xdr:col>3</xdr:col>
                    <xdr:colOff>139700</xdr:colOff>
                    <xdr:row>13</xdr:row>
                    <xdr:rowOff>120650</xdr:rowOff>
                  </from>
                  <to>
                    <xdr:col>4</xdr:col>
                    <xdr:colOff>527050</xdr:colOff>
                    <xdr:row>14</xdr:row>
                    <xdr:rowOff>114300</xdr:rowOff>
                  </to>
                </anchor>
              </controlPr>
            </control>
          </mc:Choice>
        </mc:AlternateContent>
        <mc:AlternateContent xmlns:mc="http://schemas.openxmlformats.org/markup-compatibility/2006">
          <mc:Choice Requires="x14">
            <control shapeId="10250" r:id="rId11" name="Option Button 10">
              <controlPr defaultSize="0" autoFill="0" autoLine="0" autoPict="0">
                <anchor moveWithCells="1">
                  <from>
                    <xdr:col>3</xdr:col>
                    <xdr:colOff>139700</xdr:colOff>
                    <xdr:row>14</xdr:row>
                    <xdr:rowOff>165100</xdr:rowOff>
                  </from>
                  <to>
                    <xdr:col>4</xdr:col>
                    <xdr:colOff>527050</xdr:colOff>
                    <xdr:row>15</xdr:row>
                    <xdr:rowOff>152400</xdr:rowOff>
                  </to>
                </anchor>
              </controlPr>
            </control>
          </mc:Choice>
        </mc:AlternateContent>
        <mc:AlternateContent xmlns:mc="http://schemas.openxmlformats.org/markup-compatibility/2006">
          <mc:Choice Requires="x14">
            <control shapeId="10251" r:id="rId12" name="Option Button 11">
              <controlPr defaultSize="0" autoFill="0" autoLine="0" autoPict="0">
                <anchor moveWithCells="1">
                  <from>
                    <xdr:col>3</xdr:col>
                    <xdr:colOff>139700</xdr:colOff>
                    <xdr:row>15</xdr:row>
                    <xdr:rowOff>203200</xdr:rowOff>
                  </from>
                  <to>
                    <xdr:col>4</xdr:col>
                    <xdr:colOff>514350</xdr:colOff>
                    <xdr:row>16</xdr:row>
                    <xdr:rowOff>196850</xdr:rowOff>
                  </to>
                </anchor>
              </controlPr>
            </control>
          </mc:Choice>
        </mc:AlternateContent>
        <mc:AlternateContent xmlns:mc="http://schemas.openxmlformats.org/markup-compatibility/2006">
          <mc:Choice Requires="x14">
            <control shapeId="10252" r:id="rId13" name="Option Button 12">
              <controlPr defaultSize="0" autoFill="0" autoLine="0" autoPict="0">
                <anchor moveWithCells="1">
                  <from>
                    <xdr:col>3</xdr:col>
                    <xdr:colOff>139700</xdr:colOff>
                    <xdr:row>17</xdr:row>
                    <xdr:rowOff>31750</xdr:rowOff>
                  </from>
                  <to>
                    <xdr:col>4</xdr:col>
                    <xdr:colOff>508000</xdr:colOff>
                    <xdr:row>18</xdr:row>
                    <xdr:rowOff>25400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A16"/>
  <sheetViews>
    <sheetView showGridLines="0" showRowColHeaders="0" zoomScale="80" zoomScaleNormal="80" workbookViewId="0">
      <selection activeCell="E22" sqref="E22"/>
    </sheetView>
  </sheetViews>
  <sheetFormatPr defaultColWidth="9.1796875" defaultRowHeight="14"/>
  <cols>
    <col min="1" max="1" width="4" style="196" customWidth="1"/>
    <col min="2" max="2" width="2.81640625" style="196" customWidth="1"/>
    <col min="3" max="3" width="24.81640625" style="196" bestFit="1" customWidth="1"/>
    <col min="4" max="16384" width="9.1796875" style="196"/>
  </cols>
  <sheetData>
    <row r="1" spans="2:27" ht="35.25" customHeight="1" thickBot="1">
      <c r="B1" s="197"/>
      <c r="C1" s="198" t="s">
        <v>68</v>
      </c>
      <c r="D1" s="197"/>
      <c r="E1" s="197"/>
      <c r="F1" s="197"/>
      <c r="G1" s="197"/>
      <c r="H1" s="197"/>
      <c r="I1" s="197"/>
      <c r="J1" s="197"/>
      <c r="K1" s="197"/>
      <c r="L1" s="197"/>
      <c r="M1" s="197"/>
      <c r="N1" s="197"/>
      <c r="O1" s="197"/>
      <c r="P1" s="197"/>
      <c r="Q1" s="197"/>
      <c r="R1" s="197"/>
      <c r="S1" s="197"/>
      <c r="T1" s="197"/>
      <c r="U1" s="197"/>
      <c r="V1" s="197"/>
      <c r="W1" s="197"/>
      <c r="X1" s="197"/>
      <c r="Y1" s="197"/>
      <c r="Z1" s="197"/>
      <c r="AA1" s="197"/>
    </row>
    <row r="3" spans="2:27" ht="15.5">
      <c r="C3" s="199" t="s">
        <v>272</v>
      </c>
      <c r="D3" s="199" t="s">
        <v>273</v>
      </c>
    </row>
    <row r="4" spans="2:27">
      <c r="C4" s="200" t="s">
        <v>274</v>
      </c>
      <c r="D4" s="201" t="s">
        <v>275</v>
      </c>
      <c r="E4" s="202"/>
      <c r="F4" s="202"/>
      <c r="G4" s="202"/>
      <c r="H4" s="202"/>
      <c r="I4" s="202"/>
      <c r="J4" s="202"/>
      <c r="K4" s="202"/>
      <c r="L4" s="202"/>
      <c r="M4" s="202"/>
      <c r="N4" s="202"/>
      <c r="O4" s="202"/>
      <c r="P4" s="202"/>
      <c r="Q4" s="202"/>
      <c r="R4" s="202"/>
      <c r="S4" s="202"/>
      <c r="T4" s="202"/>
    </row>
    <row r="5" spans="2:27">
      <c r="C5" s="200" t="s">
        <v>276</v>
      </c>
      <c r="D5" s="201" t="s">
        <v>277</v>
      </c>
      <c r="E5" s="202"/>
      <c r="F5" s="202"/>
      <c r="G5" s="202"/>
      <c r="H5" s="202"/>
      <c r="I5" s="202"/>
      <c r="J5" s="202"/>
      <c r="K5" s="202"/>
      <c r="L5" s="202"/>
      <c r="M5" s="202"/>
      <c r="N5" s="202"/>
      <c r="O5" s="202"/>
      <c r="P5" s="202"/>
      <c r="Q5" s="202"/>
      <c r="R5" s="202"/>
      <c r="S5" s="202"/>
      <c r="T5" s="202"/>
    </row>
    <row r="6" spans="2:27">
      <c r="C6" s="200" t="s">
        <v>278</v>
      </c>
      <c r="D6" s="201" t="s">
        <v>279</v>
      </c>
      <c r="E6" s="202"/>
      <c r="F6" s="202"/>
      <c r="G6" s="202"/>
      <c r="H6" s="202"/>
      <c r="I6" s="202"/>
      <c r="J6" s="202"/>
      <c r="K6" s="202"/>
      <c r="L6" s="202"/>
      <c r="M6" s="202"/>
      <c r="N6" s="202"/>
      <c r="O6" s="202"/>
      <c r="P6" s="202"/>
      <c r="Q6" s="202"/>
      <c r="R6" s="202"/>
      <c r="S6" s="202"/>
      <c r="T6" s="202"/>
    </row>
    <row r="7" spans="2:27">
      <c r="C7" s="200" t="s">
        <v>280</v>
      </c>
      <c r="D7" s="201" t="s">
        <v>281</v>
      </c>
      <c r="E7" s="202"/>
      <c r="F7" s="202"/>
      <c r="G7" s="202"/>
      <c r="H7" s="202"/>
      <c r="I7" s="202"/>
      <c r="J7" s="202"/>
      <c r="K7" s="202"/>
      <c r="L7" s="202"/>
      <c r="M7" s="202"/>
      <c r="N7" s="202"/>
      <c r="O7" s="202"/>
      <c r="P7" s="202"/>
      <c r="Q7" s="202"/>
      <c r="R7" s="202"/>
      <c r="S7" s="202"/>
      <c r="T7" s="202"/>
    </row>
    <row r="8" spans="2:27">
      <c r="C8" s="200" t="s">
        <v>58</v>
      </c>
      <c r="D8" s="201" t="s">
        <v>282</v>
      </c>
      <c r="E8" s="202"/>
      <c r="F8" s="202"/>
      <c r="G8" s="202"/>
      <c r="H8" s="202"/>
      <c r="I8" s="202"/>
      <c r="J8" s="202"/>
      <c r="K8" s="202"/>
      <c r="L8" s="202"/>
      <c r="M8" s="202"/>
      <c r="N8" s="202"/>
      <c r="O8" s="202"/>
      <c r="P8" s="202"/>
      <c r="Q8" s="202"/>
      <c r="R8" s="202"/>
      <c r="S8" s="202"/>
      <c r="T8" s="202"/>
    </row>
    <row r="9" spans="2:27">
      <c r="C9" s="200" t="s">
        <v>283</v>
      </c>
      <c r="D9" s="201" t="s">
        <v>284</v>
      </c>
      <c r="E9" s="202"/>
      <c r="F9" s="202"/>
      <c r="G9" s="202"/>
      <c r="H9" s="202"/>
      <c r="I9" s="202"/>
      <c r="J9" s="202"/>
      <c r="K9" s="202"/>
      <c r="L9" s="202"/>
      <c r="M9" s="202"/>
      <c r="N9" s="202"/>
      <c r="O9" s="202"/>
      <c r="P9" s="202"/>
      <c r="Q9" s="202"/>
      <c r="R9" s="202"/>
      <c r="S9" s="202"/>
      <c r="T9" s="202"/>
    </row>
    <row r="10" spans="2:27">
      <c r="C10" s="200" t="s">
        <v>63</v>
      </c>
      <c r="D10" s="201" t="s">
        <v>285</v>
      </c>
      <c r="E10" s="202"/>
      <c r="F10" s="202"/>
      <c r="G10" s="202"/>
      <c r="H10" s="202"/>
      <c r="I10" s="202"/>
      <c r="J10" s="202"/>
      <c r="K10" s="202"/>
      <c r="L10" s="202"/>
      <c r="M10" s="202"/>
      <c r="N10" s="202"/>
      <c r="O10" s="202"/>
      <c r="P10" s="202"/>
      <c r="Q10" s="202"/>
      <c r="R10" s="202"/>
      <c r="S10" s="202"/>
      <c r="T10" s="202"/>
    </row>
    <row r="11" spans="2:27">
      <c r="C11" s="200" t="s">
        <v>286</v>
      </c>
      <c r="D11" s="201" t="s">
        <v>287</v>
      </c>
      <c r="E11" s="202"/>
      <c r="F11" s="202"/>
      <c r="G11" s="202"/>
      <c r="H11" s="202"/>
      <c r="I11" s="202"/>
      <c r="J11" s="202"/>
      <c r="K11" s="202"/>
      <c r="L11" s="202"/>
      <c r="M11" s="202"/>
      <c r="N11" s="202"/>
      <c r="O11" s="202"/>
      <c r="P11" s="202"/>
      <c r="Q11" s="202"/>
      <c r="R11" s="202"/>
      <c r="S11" s="202"/>
      <c r="T11" s="202"/>
    </row>
    <row r="12" spans="2:27">
      <c r="C12" s="200" t="s">
        <v>288</v>
      </c>
      <c r="D12" s="201" t="s">
        <v>289</v>
      </c>
      <c r="E12" s="202"/>
      <c r="F12" s="202"/>
      <c r="G12" s="202"/>
      <c r="H12" s="202"/>
      <c r="I12" s="202"/>
      <c r="J12" s="202"/>
      <c r="K12" s="202"/>
      <c r="L12" s="202"/>
      <c r="M12" s="202"/>
      <c r="N12" s="202"/>
      <c r="O12" s="202"/>
      <c r="P12" s="202"/>
      <c r="Q12" s="202"/>
      <c r="R12" s="202"/>
      <c r="S12" s="202"/>
      <c r="T12" s="202"/>
    </row>
    <row r="13" spans="2:27">
      <c r="C13" s="200" t="s">
        <v>290</v>
      </c>
      <c r="D13" s="201" t="s">
        <v>291</v>
      </c>
      <c r="E13" s="202"/>
      <c r="F13" s="202"/>
      <c r="G13" s="202"/>
      <c r="H13" s="202"/>
      <c r="I13" s="202"/>
      <c r="J13" s="202"/>
      <c r="K13" s="202"/>
      <c r="L13" s="202"/>
      <c r="M13" s="202"/>
      <c r="N13" s="202"/>
      <c r="O13" s="202"/>
      <c r="P13" s="202"/>
      <c r="Q13" s="202"/>
      <c r="R13" s="202"/>
      <c r="S13" s="202"/>
      <c r="T13" s="202"/>
    </row>
    <row r="14" spans="2:27">
      <c r="C14" s="200" t="s">
        <v>292</v>
      </c>
      <c r="D14" s="201" t="s">
        <v>293</v>
      </c>
      <c r="E14" s="202"/>
      <c r="F14" s="202"/>
      <c r="G14" s="202"/>
      <c r="H14" s="202"/>
      <c r="I14" s="202"/>
      <c r="J14" s="202"/>
      <c r="K14" s="202"/>
      <c r="L14" s="202"/>
      <c r="M14" s="202"/>
      <c r="N14" s="202"/>
      <c r="O14" s="202"/>
      <c r="P14" s="202"/>
      <c r="Q14" s="202"/>
      <c r="R14" s="202"/>
      <c r="S14" s="202"/>
      <c r="T14" s="202"/>
    </row>
    <row r="15" spans="2:27">
      <c r="C15" s="200" t="s">
        <v>294</v>
      </c>
      <c r="D15" s="201" t="s">
        <v>295</v>
      </c>
      <c r="E15" s="202"/>
      <c r="F15" s="202"/>
      <c r="G15" s="202"/>
      <c r="H15" s="202"/>
      <c r="I15" s="202"/>
      <c r="J15" s="202"/>
      <c r="K15" s="202"/>
      <c r="L15" s="202"/>
      <c r="M15" s="202"/>
      <c r="N15" s="202"/>
      <c r="O15" s="202"/>
      <c r="P15" s="202"/>
      <c r="Q15" s="202"/>
      <c r="R15" s="202"/>
      <c r="S15" s="202"/>
      <c r="T15" s="202"/>
    </row>
    <row r="16" spans="2:27">
      <c r="C16" s="200" t="s">
        <v>296</v>
      </c>
      <c r="D16" s="201" t="s">
        <v>297</v>
      </c>
      <c r="E16" s="202"/>
      <c r="F16" s="202"/>
      <c r="G16" s="202"/>
      <c r="H16" s="202"/>
      <c r="I16" s="202"/>
      <c r="J16" s="202"/>
      <c r="K16" s="202"/>
      <c r="L16" s="202"/>
      <c r="M16" s="202"/>
      <c r="N16" s="202"/>
      <c r="O16" s="202"/>
      <c r="P16" s="202"/>
      <c r="Q16" s="202"/>
      <c r="R16" s="202"/>
      <c r="S16" s="202"/>
      <c r="T16" s="20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Y60"/>
  <sheetViews>
    <sheetView showGridLines="0" zoomScale="70" zoomScaleNormal="70" workbookViewId="0"/>
  </sheetViews>
  <sheetFormatPr defaultColWidth="9.1796875" defaultRowHeight="15"/>
  <cols>
    <col min="1" max="1" width="9.1796875" style="16"/>
    <col min="2" max="2" width="25.81640625" style="16" bestFit="1" customWidth="1"/>
    <col min="3" max="3" width="5.54296875" style="16" customWidth="1"/>
    <col min="4" max="4" width="25" style="16" bestFit="1" customWidth="1"/>
    <col min="5" max="5" width="27.81640625" style="16" bestFit="1" customWidth="1"/>
    <col min="6" max="6" width="9.1796875" style="16"/>
    <col min="7" max="7" width="5.453125" style="16" customWidth="1"/>
    <col min="8" max="8" width="31.54296875" style="16" bestFit="1" customWidth="1"/>
    <col min="9" max="9" width="13" style="16" customWidth="1"/>
    <col min="10" max="10" width="6.1796875" style="16" customWidth="1"/>
    <col min="11" max="11" width="35.7265625" style="16" bestFit="1" customWidth="1"/>
    <col min="12" max="12" width="21" style="16" customWidth="1"/>
    <col min="13" max="13" width="5.81640625" style="16" customWidth="1"/>
    <col min="14" max="14" width="24.81640625" style="16" bestFit="1" customWidth="1"/>
    <col min="15" max="15" width="6.81640625" style="16" customWidth="1"/>
    <col min="16" max="16" width="5.453125" style="16" customWidth="1"/>
    <col min="17" max="17" width="20.7265625" style="16" customWidth="1"/>
    <col min="18" max="16384" width="9.1796875" style="16"/>
  </cols>
  <sheetData>
    <row r="2" spans="2:25" ht="25">
      <c r="B2" s="34" t="s">
        <v>298</v>
      </c>
      <c r="C2" s="35"/>
      <c r="D2" s="35"/>
      <c r="E2" s="35"/>
      <c r="F2" s="35"/>
      <c r="G2" s="35"/>
      <c r="H2" s="35"/>
      <c r="I2" s="35"/>
      <c r="J2" s="35"/>
      <c r="K2" s="35"/>
      <c r="L2" s="35"/>
      <c r="M2" s="35"/>
      <c r="N2" s="35"/>
      <c r="O2" s="35"/>
      <c r="P2" s="35"/>
      <c r="Q2" s="35"/>
      <c r="R2" s="35"/>
      <c r="S2" s="35"/>
      <c r="T2" s="35"/>
      <c r="U2" s="35"/>
      <c r="V2" s="35"/>
      <c r="W2" s="35"/>
      <c r="X2" s="35"/>
      <c r="Y2" s="35"/>
    </row>
    <row r="4" spans="2:25">
      <c r="D4" s="20" t="str">
        <f>INDEX(CountryList,ASSUMPTIONS!$E$11)</f>
        <v>Zambia</v>
      </c>
      <c r="F4" s="20" t="str">
        <f>VLOOKUP(D4,$D$7:$F$59,3,FALSE)</f>
        <v>K</v>
      </c>
      <c r="H4" s="20">
        <v>4</v>
      </c>
      <c r="I4" s="46">
        <f>INDEX(I7:I11,H4)</f>
        <v>0.33333333333333331</v>
      </c>
      <c r="K4" s="20">
        <v>2</v>
      </c>
      <c r="L4" s="46">
        <f>INDEX(L7:L11,K4)</f>
        <v>0.25</v>
      </c>
      <c r="N4" s="19" t="s">
        <v>299</v>
      </c>
      <c r="O4" s="20">
        <v>10</v>
      </c>
    </row>
    <row r="5" spans="2:25">
      <c r="I5" s="36"/>
      <c r="L5" s="36"/>
    </row>
    <row r="6" spans="2:25">
      <c r="B6" s="19" t="s">
        <v>300</v>
      </c>
      <c r="C6" s="19"/>
      <c r="D6" s="19" t="s">
        <v>301</v>
      </c>
      <c r="E6" s="19"/>
      <c r="F6" s="19"/>
      <c r="G6" s="19"/>
      <c r="H6" s="19" t="s">
        <v>302</v>
      </c>
      <c r="I6" s="47"/>
      <c r="J6" s="19"/>
      <c r="K6" s="19" t="s">
        <v>303</v>
      </c>
      <c r="L6" s="47"/>
      <c r="M6" s="19"/>
      <c r="N6" s="19"/>
      <c r="P6" s="19"/>
      <c r="Q6" s="16" t="s">
        <v>304</v>
      </c>
      <c r="R6" s="19"/>
      <c r="S6" s="19"/>
    </row>
    <row r="7" spans="2:25">
      <c r="B7" s="16" t="s">
        <v>305</v>
      </c>
      <c r="D7" s="16" t="s">
        <v>306</v>
      </c>
      <c r="E7" s="16" t="s">
        <v>307</v>
      </c>
      <c r="F7" s="40" t="s">
        <v>308</v>
      </c>
      <c r="H7" s="16" t="s">
        <v>309</v>
      </c>
      <c r="I7" s="36">
        <f>LEFT(H7,FIND(" ",H7)-1)/MonthsYear</f>
        <v>8.3333333333333329E-2</v>
      </c>
      <c r="K7" s="16" t="s">
        <v>310</v>
      </c>
      <c r="L7" s="36">
        <f>LEFT(K7,FIND(" ",K7)-1)/MonthsYear</f>
        <v>8.3333333333333329E-2</v>
      </c>
      <c r="Q7" s="16">
        <v>1</v>
      </c>
    </row>
    <row r="8" spans="2:25">
      <c r="B8" s="16" t="str">
        <f>"Local Currency - "&amp;VLOOKUP(D4,$D$7:$F$59,2,FALSE)</f>
        <v>Local Currency - Kwacha</v>
      </c>
      <c r="D8" s="16" t="s">
        <v>311</v>
      </c>
      <c r="E8" s="16" t="s">
        <v>312</v>
      </c>
      <c r="F8" s="40" t="s">
        <v>313</v>
      </c>
      <c r="H8" s="16" t="s">
        <v>314</v>
      </c>
      <c r="I8" s="36">
        <f t="shared" ref="I8:I11" si="0">LEFT(H8,FIND(" ",H8)-1)/MonthsYear</f>
        <v>0.16666666666666666</v>
      </c>
      <c r="K8" s="16" t="s">
        <v>315</v>
      </c>
      <c r="L8" s="36">
        <f t="shared" ref="L8:L11" si="1">LEFT(K8,FIND(" ",K8)-1)/MonthsYear</f>
        <v>0.25</v>
      </c>
      <c r="Q8" s="16">
        <v>2</v>
      </c>
    </row>
    <row r="9" spans="2:25">
      <c r="D9" s="16" t="s">
        <v>316</v>
      </c>
      <c r="E9" s="16" t="s">
        <v>317</v>
      </c>
      <c r="F9" s="41" t="s">
        <v>318</v>
      </c>
      <c r="H9" s="16" t="s">
        <v>319</v>
      </c>
      <c r="I9" s="36">
        <f t="shared" si="0"/>
        <v>0.25</v>
      </c>
      <c r="K9" s="16" t="s">
        <v>320</v>
      </c>
      <c r="L9" s="36">
        <f t="shared" si="1"/>
        <v>0.5</v>
      </c>
      <c r="Q9" s="16">
        <v>3</v>
      </c>
    </row>
    <row r="10" spans="2:25">
      <c r="D10" s="16" t="s">
        <v>321</v>
      </c>
      <c r="E10" s="16" t="s">
        <v>322</v>
      </c>
      <c r="F10" s="42" t="s">
        <v>323</v>
      </c>
      <c r="H10" s="16" t="s">
        <v>324</v>
      </c>
      <c r="I10" s="36">
        <f t="shared" si="0"/>
        <v>0.33333333333333331</v>
      </c>
      <c r="K10" s="16" t="s">
        <v>325</v>
      </c>
      <c r="L10" s="36">
        <f t="shared" si="1"/>
        <v>0.75</v>
      </c>
      <c r="Q10" s="16">
        <v>4</v>
      </c>
    </row>
    <row r="11" spans="2:25">
      <c r="D11" s="16" t="s">
        <v>326</v>
      </c>
      <c r="E11" s="16" t="s">
        <v>317</v>
      </c>
      <c r="F11" s="41" t="s">
        <v>318</v>
      </c>
      <c r="H11" s="16" t="s">
        <v>327</v>
      </c>
      <c r="I11" s="36">
        <f t="shared" si="0"/>
        <v>0.41666666666666669</v>
      </c>
      <c r="K11" s="16" t="s">
        <v>328</v>
      </c>
      <c r="L11" s="36">
        <f t="shared" si="1"/>
        <v>1</v>
      </c>
      <c r="Q11" s="16">
        <v>5</v>
      </c>
    </row>
    <row r="12" spans="2:25">
      <c r="D12" s="16" t="s">
        <v>329</v>
      </c>
      <c r="E12" s="16" t="s">
        <v>330</v>
      </c>
      <c r="F12" s="41" t="s">
        <v>318</v>
      </c>
      <c r="Q12" s="16">
        <v>6</v>
      </c>
    </row>
    <row r="13" spans="2:25">
      <c r="D13" s="16" t="s">
        <v>331</v>
      </c>
      <c r="E13" s="16" t="s">
        <v>332</v>
      </c>
      <c r="F13" s="41" t="s">
        <v>318</v>
      </c>
      <c r="Q13" s="16">
        <v>7</v>
      </c>
    </row>
    <row r="14" spans="2:25">
      <c r="D14" s="16" t="s">
        <v>333</v>
      </c>
      <c r="E14" s="16" t="s">
        <v>334</v>
      </c>
      <c r="F14" s="40" t="s">
        <v>335</v>
      </c>
      <c r="Q14" s="16">
        <v>8</v>
      </c>
    </row>
    <row r="15" spans="2:25">
      <c r="D15" s="16" t="s">
        <v>336</v>
      </c>
      <c r="E15" s="16" t="s">
        <v>332</v>
      </c>
      <c r="F15" s="41" t="s">
        <v>318</v>
      </c>
      <c r="Q15" s="16">
        <v>9</v>
      </c>
    </row>
    <row r="16" spans="2:25">
      <c r="D16" s="16" t="s">
        <v>337</v>
      </c>
      <c r="E16" s="16" t="s">
        <v>332</v>
      </c>
      <c r="F16" s="41" t="s">
        <v>318</v>
      </c>
      <c r="Q16" s="16">
        <v>10</v>
      </c>
    </row>
    <row r="17" spans="4:6">
      <c r="D17" s="16" t="s">
        <v>338</v>
      </c>
      <c r="E17" s="16" t="s">
        <v>339</v>
      </c>
      <c r="F17" s="41" t="s">
        <v>318</v>
      </c>
    </row>
    <row r="18" spans="4:6">
      <c r="D18" s="16" t="s">
        <v>340</v>
      </c>
      <c r="E18" s="16" t="s">
        <v>341</v>
      </c>
      <c r="F18" s="42" t="s">
        <v>342</v>
      </c>
    </row>
    <row r="19" spans="4:6">
      <c r="D19" s="16" t="s">
        <v>343</v>
      </c>
      <c r="E19" s="16" t="s">
        <v>341</v>
      </c>
      <c r="F19" s="42" t="s">
        <v>342</v>
      </c>
    </row>
    <row r="20" spans="4:6">
      <c r="D20" s="16" t="s">
        <v>344</v>
      </c>
      <c r="E20" s="16" t="s">
        <v>345</v>
      </c>
      <c r="F20" s="41" t="s">
        <v>318</v>
      </c>
    </row>
    <row r="21" spans="4:6">
      <c r="D21" s="16" t="s">
        <v>346</v>
      </c>
      <c r="E21" s="16" t="s">
        <v>347</v>
      </c>
      <c r="F21" s="40" t="s">
        <v>348</v>
      </c>
    </row>
    <row r="22" spans="4:6">
      <c r="D22" s="16" t="s">
        <v>349</v>
      </c>
      <c r="E22" s="16" t="s">
        <v>332</v>
      </c>
      <c r="F22" s="41" t="s">
        <v>318</v>
      </c>
    </row>
    <row r="23" spans="4:6">
      <c r="D23" s="16" t="s">
        <v>350</v>
      </c>
      <c r="E23" s="16" t="s">
        <v>351</v>
      </c>
      <c r="F23" s="41" t="s">
        <v>352</v>
      </c>
    </row>
    <row r="24" spans="4:6">
      <c r="D24" s="16" t="s">
        <v>353</v>
      </c>
      <c r="E24" s="16" t="s">
        <v>317</v>
      </c>
      <c r="F24" s="41" t="s">
        <v>318</v>
      </c>
    </row>
    <row r="25" spans="4:6">
      <c r="D25" s="16" t="s">
        <v>354</v>
      </c>
      <c r="E25" s="16" t="s">
        <v>355</v>
      </c>
      <c r="F25" s="16" t="s">
        <v>356</v>
      </c>
    </row>
    <row r="26" spans="4:6">
      <c r="D26" s="16" t="s">
        <v>357</v>
      </c>
      <c r="E26" s="16" t="s">
        <v>358</v>
      </c>
      <c r="F26" s="43" t="s">
        <v>359</v>
      </c>
    </row>
    <row r="27" spans="4:6">
      <c r="D27" s="16" t="s">
        <v>360</v>
      </c>
      <c r="E27" s="16" t="s">
        <v>361</v>
      </c>
      <c r="F27" s="41" t="s">
        <v>318</v>
      </c>
    </row>
    <row r="28" spans="4:6">
      <c r="D28" s="16" t="s">
        <v>362</v>
      </c>
      <c r="E28" s="16" t="s">
        <v>317</v>
      </c>
      <c r="F28" s="41" t="s">
        <v>318</v>
      </c>
    </row>
    <row r="29" spans="4:6">
      <c r="D29" s="16" t="s">
        <v>363</v>
      </c>
      <c r="E29" s="16" t="s">
        <v>317</v>
      </c>
      <c r="F29" s="41" t="s">
        <v>318</v>
      </c>
    </row>
    <row r="30" spans="4:6">
      <c r="D30" s="16" t="s">
        <v>364</v>
      </c>
      <c r="E30" s="16" t="s">
        <v>365</v>
      </c>
      <c r="F30" s="44" t="s">
        <v>366</v>
      </c>
    </row>
    <row r="31" spans="4:6">
      <c r="D31" s="16" t="s">
        <v>367</v>
      </c>
      <c r="E31" s="16" t="s">
        <v>368</v>
      </c>
      <c r="F31" s="16" t="s">
        <v>369</v>
      </c>
    </row>
    <row r="32" spans="4:6">
      <c r="D32" s="16" t="s">
        <v>370</v>
      </c>
      <c r="E32" s="16" t="s">
        <v>371</v>
      </c>
      <c r="F32" s="45" t="s">
        <v>372</v>
      </c>
    </row>
    <row r="33" spans="4:6">
      <c r="D33" s="16" t="s">
        <v>373</v>
      </c>
      <c r="E33" s="16" t="s">
        <v>374</v>
      </c>
      <c r="F33" s="40" t="s">
        <v>375</v>
      </c>
    </row>
    <row r="34" spans="4:6">
      <c r="D34" s="16" t="s">
        <v>376</v>
      </c>
      <c r="E34" s="16" t="s">
        <v>377</v>
      </c>
      <c r="F34" s="40" t="s">
        <v>378</v>
      </c>
    </row>
    <row r="35" spans="4:6">
      <c r="D35" s="16" t="s">
        <v>379</v>
      </c>
      <c r="E35" s="16" t="s">
        <v>380</v>
      </c>
      <c r="F35" s="42" t="s">
        <v>381</v>
      </c>
    </row>
    <row r="36" spans="4:6">
      <c r="D36" s="16" t="s">
        <v>382</v>
      </c>
      <c r="E36" s="16" t="s">
        <v>317</v>
      </c>
      <c r="F36" s="41" t="s">
        <v>318</v>
      </c>
    </row>
    <row r="37" spans="4:6">
      <c r="D37" s="16" t="s">
        <v>383</v>
      </c>
      <c r="E37" s="16" t="s">
        <v>384</v>
      </c>
      <c r="F37" s="16" t="s">
        <v>385</v>
      </c>
    </row>
    <row r="38" spans="4:6">
      <c r="D38" s="16" t="s">
        <v>386</v>
      </c>
      <c r="E38" s="16" t="s">
        <v>387</v>
      </c>
      <c r="F38" s="43" t="s">
        <v>388</v>
      </c>
    </row>
    <row r="39" spans="4:6">
      <c r="D39" s="16" t="s">
        <v>389</v>
      </c>
      <c r="E39" s="16" t="s">
        <v>390</v>
      </c>
      <c r="F39" s="40" t="s">
        <v>391</v>
      </c>
    </row>
    <row r="40" spans="4:6">
      <c r="D40" s="16" t="s">
        <v>392</v>
      </c>
      <c r="E40" s="16" t="s">
        <v>393</v>
      </c>
      <c r="F40" s="43" t="s">
        <v>394</v>
      </c>
    </row>
    <row r="41" spans="4:6">
      <c r="D41" s="16" t="s">
        <v>395</v>
      </c>
      <c r="E41" s="16" t="s">
        <v>396</v>
      </c>
      <c r="F41" s="43" t="s">
        <v>372</v>
      </c>
    </row>
    <row r="42" spans="4:6">
      <c r="D42" s="16" t="s">
        <v>397</v>
      </c>
      <c r="E42" s="16" t="s">
        <v>317</v>
      </c>
      <c r="F42" s="41" t="s">
        <v>318</v>
      </c>
    </row>
    <row r="43" spans="4:6">
      <c r="D43" s="16" t="s">
        <v>398</v>
      </c>
      <c r="E43" s="16" t="s">
        <v>399</v>
      </c>
      <c r="F43" s="43" t="s">
        <v>400</v>
      </c>
    </row>
    <row r="44" spans="4:6">
      <c r="D44" s="16" t="s">
        <v>401</v>
      </c>
      <c r="E44" s="16" t="s">
        <v>402</v>
      </c>
      <c r="F44" s="40" t="s">
        <v>403</v>
      </c>
    </row>
    <row r="45" spans="4:6">
      <c r="D45" s="16" t="s">
        <v>404</v>
      </c>
      <c r="E45" s="16" t="s">
        <v>405</v>
      </c>
      <c r="F45" s="42" t="s">
        <v>406</v>
      </c>
    </row>
    <row r="46" spans="4:6">
      <c r="D46" s="16" t="s">
        <v>407</v>
      </c>
      <c r="E46" s="16" t="s">
        <v>408</v>
      </c>
      <c r="F46" s="40" t="s">
        <v>409</v>
      </c>
    </row>
    <row r="47" spans="4:6">
      <c r="D47" s="16" t="s">
        <v>410</v>
      </c>
      <c r="E47" s="16" t="s">
        <v>317</v>
      </c>
      <c r="F47" s="41" t="s">
        <v>318</v>
      </c>
    </row>
    <row r="48" spans="4:6">
      <c r="D48" s="16" t="s">
        <v>411</v>
      </c>
      <c r="E48" s="16" t="s">
        <v>412</v>
      </c>
      <c r="F48" s="43" t="s">
        <v>388</v>
      </c>
    </row>
    <row r="49" spans="4:6">
      <c r="D49" s="16" t="s">
        <v>413</v>
      </c>
      <c r="E49" s="16" t="s">
        <v>414</v>
      </c>
      <c r="F49" s="16" t="s">
        <v>415</v>
      </c>
    </row>
    <row r="50" spans="4:6">
      <c r="D50" s="16" t="s">
        <v>416</v>
      </c>
      <c r="E50" s="16" t="s">
        <v>417</v>
      </c>
      <c r="F50" s="43" t="s">
        <v>418</v>
      </c>
    </row>
    <row r="51" spans="4:6">
      <c r="D51" s="16" t="s">
        <v>419</v>
      </c>
      <c r="E51" s="16" t="s">
        <v>420</v>
      </c>
      <c r="F51" s="43" t="s">
        <v>421</v>
      </c>
    </row>
    <row r="52" spans="4:6">
      <c r="D52" s="16" t="s">
        <v>422</v>
      </c>
      <c r="E52" s="16" t="s">
        <v>423</v>
      </c>
      <c r="F52" s="40" t="s">
        <v>424</v>
      </c>
    </row>
    <row r="53" spans="4:6">
      <c r="D53" s="16" t="s">
        <v>425</v>
      </c>
      <c r="E53" s="16" t="s">
        <v>426</v>
      </c>
      <c r="F53" s="40" t="s">
        <v>427</v>
      </c>
    </row>
    <row r="54" spans="4:6">
      <c r="D54" s="16" t="s">
        <v>428</v>
      </c>
      <c r="E54" s="16" t="s">
        <v>429</v>
      </c>
      <c r="F54" s="16" t="s">
        <v>369</v>
      </c>
    </row>
    <row r="55" spans="4:6">
      <c r="D55" s="16" t="s">
        <v>430</v>
      </c>
      <c r="E55" s="16" t="s">
        <v>365</v>
      </c>
      <c r="F55" s="44" t="s">
        <v>431</v>
      </c>
    </row>
    <row r="56" spans="4:6">
      <c r="D56" s="16" t="s">
        <v>432</v>
      </c>
      <c r="E56" s="16" t="s">
        <v>317</v>
      </c>
      <c r="F56" s="41" t="s">
        <v>318</v>
      </c>
    </row>
    <row r="57" spans="4:6">
      <c r="D57" s="16" t="s">
        <v>433</v>
      </c>
      <c r="E57" s="16" t="s">
        <v>434</v>
      </c>
      <c r="F57" s="40" t="s">
        <v>435</v>
      </c>
    </row>
    <row r="58" spans="4:6">
      <c r="D58" s="16" t="s">
        <v>436</v>
      </c>
      <c r="E58" s="16" t="s">
        <v>365</v>
      </c>
      <c r="F58" s="42" t="s">
        <v>437</v>
      </c>
    </row>
    <row r="59" spans="4:6">
      <c r="D59" s="16" t="s">
        <v>438</v>
      </c>
      <c r="E59" s="16" t="s">
        <v>439</v>
      </c>
      <c r="F59" s="42" t="s">
        <v>381</v>
      </c>
    </row>
    <row r="60" spans="4:6">
      <c r="D60" s="16" t="s">
        <v>440</v>
      </c>
      <c r="E60" s="16" t="s">
        <v>441</v>
      </c>
      <c r="F60" s="43" t="s">
        <v>442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028B2A2F0C9B4D81C7FA20D635D3C4" ma:contentTypeVersion="16" ma:contentTypeDescription="Create a new document." ma:contentTypeScope="" ma:versionID="9843b47ce04337b5cf04c266080fc9a1">
  <xsd:schema xmlns:xsd="http://www.w3.org/2001/XMLSchema" xmlns:xs="http://www.w3.org/2001/XMLSchema" xmlns:p="http://schemas.microsoft.com/office/2006/metadata/properties" xmlns:ns2="1d306320-805f-44a4-865a-49ea84fbec63" xmlns:ns3="f3340582-49d4-4c67-a89a-64bab33c58d3" targetNamespace="http://schemas.microsoft.com/office/2006/metadata/properties" ma:root="true" ma:fieldsID="e8464141b727cf0c9d9968a0c2cc30bc" ns2:_="" ns3:_="">
    <xsd:import namespace="1d306320-805f-44a4-865a-49ea84fbec63"/>
    <xsd:import namespace="f3340582-49d4-4c67-a89a-64bab33c58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306320-805f-44a4-865a-49ea84fbec6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031fb7e-43aa-4aa5-a9fe-568e094ae91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3340582-49d4-4c67-a89a-64bab33c58d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b31d746-3896-4ca8-bc61-bd7e93d58d1a}" ma:internalName="TaxCatchAll" ma:showField="CatchAllData" ma:web="f3340582-49d4-4c67-a89a-64bab33c58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A 8 E A A B Q S w M E F A A C A A g A + l P V 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l P V 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p T 1 U y y m A H 2 B g E A A N w B A A A T A B w A R m 9 y b X V s Y X M v U 2 V j d G l v b j E u b S C i G A A o o B Q A A A A A A A A A A A A A A A A A A A A A A A A A A A B 1 k E t r h D A U h f e C / + G S 2 S i I 2 i 4 d u i g Z + l g U C l q 6 K F 3 E e D s K m k g S U R H / e + N j U + x k k 3 C + k 8 O 5 V y M 3 l R S Q b v f d 2 X V c R 5 d M Y Q E n k r G 8 R o g J P E C N x n X A n l R 2 i q N V P j E P 3 9 k V v e V B p T A o j P Z I a U y r k y j q + z 4 c M O S y i f T Y 5 L L W Y V u 2 x P e D L e f C D I t t z J Y 3 x f P X o n z v 9 E R o y c T V t s j G F p c C a 5 c w U 0 z o H 6 k a K u u u E Q v U 3 h o V T B O h s h N G j c B E A b R T C g U f S Q D G u s D g Y O Y A r G k H Q G W B B / q s W F t W H F 4 b O 9 q B P t k x k / X j f R z H N / C j q l g N H 6 L i 1 g d v 6 c G 2 o w Q u y K u G 1 b c N L z g c 4 B 9 h 9 l 2 n E v / u 7 P w L U E s B A i 0 A F A A C A A g A + l P V T G P b j p K n A A A A + A A A A B I A A A A A A A A A A A A A A A A A A A A A A E N v b m Z p Z y 9 Q Y W N r Y W d l L n h t b F B L A Q I t A B Q A A g A I A P p T 1 U w P y u m r p A A A A O k A A A A T A A A A A A A A A A A A A A A A A P M A A A B b Q 2 9 u d G V u d F 9 U e X B l c 1 0 u e G 1 s U E s B A i 0 A F A A C A A g A + l P V T L K Y A f Y G A Q A A 3 A E A A B M A A A A A A A A A A A A A A A A A 5 A E A A E Z v c m 1 1 b G F z L 1 N l Y 3 R p b 2 4 x L m 1 Q S w U G A A A A A A M A A w D C A A A A N 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g w A A A A A A A B c 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M Y X N 0 V X B k Y X R l Z C I g V m F s d W U 9 I m Q y M D E 4 L T A 1 L T I y V D E y O j U 2 O j A y L j U 4 M j U x O D R a I i A v P j x F b n R y e S B U e X B l P S J G a W x s Q 2 9 s d W 1 u T m F t Z X M i I F Z h b H V l P S J z W y Z x d W 9 0 O 0 N v d W 5 0 c n k g Y W 5 k I E N 1 c n J l b m N 5 J n F 1 b 3 Q 7 L C Z x d W 9 0 O 0 N 1 c n J l b m N 5 I E N v Z G U m c X V v d D s s J n F 1 b 3 Q 7 R 3 J h c G h p Y y B J b W F n Z S Z x d W 9 0 O y w m c X V v d D t G b 2 5 0 O i B D b 2 R l M j A w M C Z x d W 9 0 O y w m c X V v d D t G b 2 5 0 O i B B c m l h b C B V b m l j b 2 R l I E 1 T J n F 1 b 3 Q 7 L C Z x d W 9 0 O 1 V u a W N v Z G U 6 I E R l Y 2 l t Y W w m c X V v d D s s J n F 1 b 3 Q 7 V W 5 p Y 2 9 k Z T o g S G V 4 J n F 1 b 3 Q 7 L C Z x d W 9 0 O 0 N v b H V t b j E m c X V v d D t d I i A v P j x F b n R y e S B U e X B l P S J G a W x s R X J y b 3 J D b 2 R l I i B W Y W x 1 Z T 0 i c 1 V u a 2 5 v d 2 4 i I C 8 + P E V u d H J 5 I F R 5 c G U 9 I k Z p b G x D b 2 x 1 b W 5 U e X B l c y I g V m F s d W U 9 I n N C Z 1 l H Q m d Z R 0 J n W T 0 i I C 8 + P E V u d H J 5 I F R 5 c G U 9 I k Z p b G x F c n J v c k N v d W 5 0 I i B W Y W x 1 Z T 0 i b D A i I C 8 + P E V u d H J 5 I F R 5 c G U 9 I k Z p b G x D b 3 V u d C I g V m F s d W U 9 I m w x M D k i I C 8 + P E V u d H J 5 I F R 5 c G U 9 I k Z p b G x T d G F 0 d X M i I F Z h b H V l P S J z Q 2 9 t c G x l d G U i I C 8 + P E V u d H J 5 I F R 5 c G U 9 I k F k Z G V k V G 9 E Y X R h T W 9 k Z W 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U Y W J s Z S A w L 0 N o Y W 5 n Z W Q g V H l w Z S 5 7 Q 2 9 1 b n R y e S B h b m Q g Q 3 V y c m V u Y 3 k s M H 0 m c X V v d D s s J n F 1 b 3 Q 7 U 2 V j d G l v b j E v V G F i b G U g M C 9 D a G F u Z 2 V k I F R 5 c G U u e 0 N 1 c n J l b m N 5 I E N v Z G U s M X 0 m c X V v d D s s J n F 1 b 3 Q 7 U 2 V j d G l v b j E v V G F i b G U g M C 9 D a G F u Z 2 V k I F R 5 c G U u e 0 d y Y X B o a W M g S W 1 h Z 2 U s M n 0 m c X V v d D s s J n F 1 b 3 Q 7 U 2 V j d G l v b j E v V G F i b G U g M C 9 D a G F u Z 2 V k I F R 5 c G U u e 0 Z v b n Q 6 I E N v Z G U y M D A w L D N 9 J n F 1 b 3 Q 7 L C Z x d W 9 0 O 1 N l Y 3 R p b 2 4 x L 1 R h Y m x l I D A v Q 2 h h b m d l Z C B U e X B l L n t G b 2 5 0 O i B B c m l h b C B V b m l j b 2 R l I E 1 T L D R 9 J n F 1 b 3 Q 7 L C Z x d W 9 0 O 1 N l Y 3 R p b 2 4 x L 1 R h Y m x l I D A v Q 2 h h b m d l Z C B U e X B l L n t V b m l j b 2 R l O i B E Z W N p b W F s L D V 9 J n F 1 b 3 Q 7 L C Z x d W 9 0 O 1 N l Y 3 R p b 2 4 x L 1 R h Y m x l I D A v Q 2 h h b m d l Z C B U e X B l L n t V b m l j b 2 R l O i B I Z X g s N n 0 m c X V v d D s s J n F 1 b 3 Q 7 U 2 V j d G l v b j E v V G F i b G U g M C 9 D a G F u Z 2 V k I F R 5 c G U u e y w 3 f S Z x d W 9 0 O 1 0 s J n F 1 b 3 Q 7 Q 2 9 s d W 1 u Q 2 9 1 b n Q m c X V v d D s 6 O C w m c X V v d D t L Z X l D b 2 x 1 b W 5 O Y W 1 l c y Z x d W 9 0 O z p b X S w m c X V v d D t D b 2 x 1 b W 5 J Z G V u d G l 0 a W V z J n F 1 b 3 Q 7 O l s m c X V v d D t T Z W N 0 a W 9 u M S 9 U Y W J s Z S A w L 0 N o Y W 5 n Z W Q g V H l w Z S 5 7 Q 2 9 1 b n R y e S B h b m Q g Q 3 V y c m V u Y 3 k s M H 0 m c X V v d D s s J n F 1 b 3 Q 7 U 2 V j d G l v b j E v V G F i b G U g M C 9 D a G F u Z 2 V k I F R 5 c G U u e 0 N 1 c n J l b m N 5 I E N v Z G U s M X 0 m c X V v d D s s J n F 1 b 3 Q 7 U 2 V j d G l v b j E v V G F i b G U g M C 9 D a G F u Z 2 V k I F R 5 c G U u e 0 d y Y X B o a W M g S W 1 h Z 2 U s M n 0 m c X V v d D s s J n F 1 b 3 Q 7 U 2 V j d G l v b j E v V G F i b G U g M C 9 D a G F u Z 2 V k I F R 5 c G U u e 0 Z v b n Q 6 I E N v Z G U y M D A w L D N 9 J n F 1 b 3 Q 7 L C Z x d W 9 0 O 1 N l Y 3 R p b 2 4 x L 1 R h Y m x l I D A v Q 2 h h b m d l Z C B U e X B l L n t G b 2 5 0 O i B B c m l h b C B V b m l j b 2 R l I E 1 T L D R 9 J n F 1 b 3 Q 7 L C Z x d W 9 0 O 1 N l Y 3 R p b 2 4 x L 1 R h Y m x l I D A v Q 2 h h b m d l Z C B U e X B l L n t V b m l j b 2 R l O i B E Z W N p b W F s L D V 9 J n F 1 b 3 Q 7 L C Z x d W 9 0 O 1 N l Y 3 R p b 2 4 x L 1 R h Y m x l I D A v Q 2 h h b m d l Z C B U e X B l L n t V b m l j b 2 R l O i B I Z X g s N n 0 m c X V v d D s s J n F 1 b 3 Q 7 U 2 V j d G l v b j E v V G F i b G U g M C 9 D a G F u Z 2 V k I F R 5 c G U u e y w 3 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N o A A A A B A A A A 0 I y d 3 w E V 0 R G M e g D A T 8 K X 6 w E A A A B T a g I U N p r 9 R K I k s T t z 5 O G X A A A A A A I A A A A A A A N m A A D A A A A A E A A A A P Q J U L p S u / S p q i d V H 0 u q N 1 c A A A A A B I A A A K A A A A A Q A A A A L n Y i G 7 / K O 1 C 0 f e t b i P t z k V A A A A B 6 1 x x 7 a 5 k X I k m I P X N 6 O H l f R 4 T O l 6 T 7 3 0 L L F u P X 1 x d P C 2 w m C S r A l 0 s + + t w F 7 L 2 I G / U X 7 O z 0 F Q H W W R 7 m t 9 9 U L r q d T Z i 5 n g b 1 F L y t o g i L 9 2 4 e b h Q A A A D G 0 e N 7 6 d F K 7 C 5 R j F K O r W E j P / m x c A = = < / D a t a M a s h u p > 
</file>

<file path=customXml/item3.xml><?xml version="1.0" encoding="utf-8"?>
<p:properties xmlns:p="http://schemas.microsoft.com/office/2006/metadata/properties" xmlns:xsi="http://www.w3.org/2001/XMLSchema-instance" xmlns:pc="http://schemas.microsoft.com/office/infopath/2007/PartnerControls">
  <documentManagement>
    <TaxCatchAll xmlns="f3340582-49d4-4c67-a89a-64bab33c58d3" xsi:nil="true"/>
    <lcf76f155ced4ddcb4097134ff3c332f xmlns="1d306320-805f-44a4-865a-49ea84fbec63">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504B38-EF0C-4D3F-AD93-B3B1238EEF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306320-805f-44a4-865a-49ea84fbec63"/>
    <ds:schemaRef ds:uri="f3340582-49d4-4c67-a89a-64bab33c58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FE463A-6C24-4415-8446-DB7043A1F403}">
  <ds:schemaRefs>
    <ds:schemaRef ds:uri="http://schemas.microsoft.com/DataMashup"/>
  </ds:schemaRefs>
</ds:datastoreItem>
</file>

<file path=customXml/itemProps3.xml><?xml version="1.0" encoding="utf-8"?>
<ds:datastoreItem xmlns:ds="http://schemas.openxmlformats.org/officeDocument/2006/customXml" ds:itemID="{C4C941A4-F0A7-47D8-8FA3-6B8E8DCEB75B}">
  <ds:schemaRefs>
    <ds:schemaRef ds:uri="http://schemas.microsoft.com/office/2006/metadata/properties"/>
    <ds:schemaRef ds:uri="http://schemas.microsoft.com/office/infopath/2007/PartnerControls"/>
    <ds:schemaRef ds:uri="f3340582-49d4-4c67-a89a-64bab33c58d3"/>
    <ds:schemaRef ds:uri="1d306320-805f-44a4-865a-49ea84fbec63"/>
  </ds:schemaRefs>
</ds:datastoreItem>
</file>

<file path=customXml/itemProps4.xml><?xml version="1.0" encoding="utf-8"?>
<ds:datastoreItem xmlns:ds="http://schemas.openxmlformats.org/officeDocument/2006/customXml" ds:itemID="{631B11FE-60C1-4FEB-B585-BA0A719AFA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INSTRUCTION</vt:lpstr>
      <vt:lpstr>ASSUMPTIONS</vt:lpstr>
      <vt:lpstr>INCOME STATEMENT</vt:lpstr>
      <vt:lpstr>BALANCE SHEET</vt:lpstr>
      <vt:lpstr>CASH FLOW </vt:lpstr>
      <vt:lpstr>SUMMARY</vt:lpstr>
      <vt:lpstr>GLOSSARY</vt:lpstr>
      <vt:lpstr>Sheet3</vt:lpstr>
      <vt:lpstr>BasePrice1</vt:lpstr>
      <vt:lpstr>BasePrice2</vt:lpstr>
      <vt:lpstr>BasePrice3</vt:lpstr>
      <vt:lpstr>BaseVolume1</vt:lpstr>
      <vt:lpstr>BaseVolume2</vt:lpstr>
      <vt:lpstr>BaseVolume3</vt:lpstr>
      <vt:lpstr>CompanyTax</vt:lpstr>
      <vt:lpstr>CountryList</vt:lpstr>
      <vt:lpstr>CurrToggle</vt:lpstr>
      <vt:lpstr>DaysPayable</vt:lpstr>
      <vt:lpstr>DaysReceivable</vt:lpstr>
      <vt:lpstr>Dep_Building</vt:lpstr>
      <vt:lpstr>Dep_Equipment</vt:lpstr>
      <vt:lpstr>Dep_Furniture</vt:lpstr>
      <vt:lpstr>Dep_Installation</vt:lpstr>
      <vt:lpstr>Dep_Vehicle</vt:lpstr>
      <vt:lpstr>Inflation</vt:lpstr>
      <vt:lpstr>InventoryTurnover</vt:lpstr>
      <vt:lpstr>LendingRate</vt:lpstr>
      <vt:lpstr>SalaryBenefits</vt:lpstr>
      <vt:lpstr>StartupCost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Adenuga-Taiwo, O.</dc:creator>
  <cp:keywords/>
  <dc:description/>
  <cp:lastModifiedBy>Adaora Okolie</cp:lastModifiedBy>
  <cp:revision/>
  <dcterms:created xsi:type="dcterms:W3CDTF">2018-05-21T10:20:15Z</dcterms:created>
  <dcterms:modified xsi:type="dcterms:W3CDTF">2023-07-12T10:51:46Z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0x01010014028B2A2F0C9B4D81C7FA20D635D3C4</vt:lpwstr>
  </property>
  <property fmtid="{D5CDD505-2E9C-101B-9397-08002B2CF9AE}" pid="3" name="MediaServiceImageTags">
    <vt:lpwstr/>
  </property>
</Properties>
</file>