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garcia/Desktop/Student Resources/Class folder/"/>
    </mc:Choice>
  </mc:AlternateContent>
  <xr:revisionPtr revIDLastSave="0" documentId="13_ncr:1_{EA87AA78-5302-E442-8DC8-327BFDCDE0CE}" xr6:coauthVersionLast="47" xr6:coauthVersionMax="47" xr10:uidLastSave="{00000000-0000-0000-0000-000000000000}"/>
  <bookViews>
    <workbookView xWindow="0" yWindow="500" windowWidth="38360" windowHeight="17820" activeTab="4" xr2:uid="{00000000-000D-0000-FFFF-FFFF00000000}"/>
  </bookViews>
  <sheets>
    <sheet name="Category Statistics" sheetId="2" r:id="rId1"/>
    <sheet name="Theater Outcomes by Launch Date" sheetId="4" r:id="rId2"/>
    <sheet name="Box &amp; Whisker" sheetId="10" r:id="rId3"/>
    <sheet name="Kickstarter" sheetId="1" r:id="rId4"/>
    <sheet name="Outcomes Based on Goals" sheetId="11" r:id="rId5"/>
    <sheet name="Descriptive Statistics" sheetId="9" r:id="rId6"/>
    <sheet name="Edinburgh Research" sheetId="6" r:id="rId7"/>
    <sheet name="Successful US Kickstarters" sheetId="7" r:id="rId8"/>
    <sheet name="Failed US Kickstarters" sheetId="8" r:id="rId9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44" r:id="rId10"/>
    <pivotCache cacheId="4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1" l="1"/>
  <c r="D2" i="11"/>
  <c r="C2" i="1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4" i="9"/>
  <c r="C13" i="9"/>
  <c r="C12" i="9"/>
  <c r="C11" i="9"/>
  <c r="C7" i="9"/>
  <c r="C6" i="9"/>
  <c r="C5" i="9"/>
  <c r="C4" i="9"/>
  <c r="B14" i="9"/>
  <c r="B12" i="9"/>
  <c r="B13" i="9"/>
  <c r="B11" i="9"/>
  <c r="B10" i="9"/>
  <c r="B7" i="9"/>
  <c r="B6" i="9"/>
  <c r="B5" i="9"/>
  <c r="B4" i="9"/>
  <c r="C10" i="9"/>
  <c r="C9" i="9"/>
  <c r="B9" i="9"/>
  <c r="C3" i="9"/>
  <c r="B3" i="9"/>
  <c r="C2" i="9"/>
  <c r="B2" i="9"/>
  <c r="F3" i="6"/>
  <c r="F4" i="6"/>
  <c r="F5" i="6"/>
  <c r="F6" i="6"/>
  <c r="F2" i="6"/>
  <c r="D2" i="6"/>
  <c r="D3" i="6"/>
  <c r="D4" i="6"/>
  <c r="D5" i="6"/>
  <c r="D6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E6" i="6" s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E4" i="6" s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E2" i="6" s="1"/>
  <c r="P3620" i="1"/>
  <c r="E3" i="6" s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E5" i="6" s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2" i="11" l="1"/>
  <c r="F2" i="11" s="1"/>
  <c r="H2" i="11" l="1"/>
  <c r="G2" i="11"/>
</calcChain>
</file>

<file path=xl/sharedStrings.xml><?xml version="1.0" encoding="utf-8"?>
<sst xmlns="http://schemas.openxmlformats.org/spreadsheetml/2006/main" count="38356" uniqueCount="8413">
  <si>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</si>
  <si>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</si>
  <si>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</si>
  <si>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</si>
  <si>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</si>
  <si>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</si>
  <si>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</si>
  <si>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</si>
  <si>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</si>
  <si>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</si>
  <si>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</si>
  <si>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</si>
  <si>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</si>
  <si>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</si>
  <si>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</si>
  <si>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</si>
  <si>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</si>
  <si>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</si>
  <si>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</si>
  <si>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</si>
  <si>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</si>
  <si>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</si>
  <si>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</si>
  <si>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</si>
  <si>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</si>
  <si>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</si>
  <si>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</si>
  <si>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</si>
  <si>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</si>
  <si>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</si>
  <si>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</si>
  <si>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</si>
  <si>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</si>
  <si>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</si>
  <si>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</si>
  <si>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</si>
  <si>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</si>
  <si>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</si>
  <si>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</si>
  <si>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</si>
  <si>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</si>
  <si>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</si>
  <si>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</si>
  <si>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</si>
  <si>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</si>
  <si>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</si>
  <si>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</si>
  <si>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</si>
  <si>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</si>
  <si>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</si>
  <si>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</si>
  <si>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</si>
  <si>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</si>
  <si>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</si>
  <si>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</si>
  <si>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</si>
  <si>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</si>
  <si>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</si>
  <si>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</si>
  <si>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</si>
  <si>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</si>
  <si>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</si>
  <si>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</si>
  <si>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</si>
  <si>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</si>
  <si>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</si>
  <si>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</si>
  <si>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</si>
  <si>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</si>
  <si>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</si>
  <si>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</si>
  <si>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</si>
  <si>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</si>
  <si>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</si>
  <si>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</si>
  <si>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</si>
  <si>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</si>
  <si>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</si>
  <si>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</si>
  <si>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</si>
  <si>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</si>
  <si>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</si>
  <si>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</si>
  <si>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</si>
  <si>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</si>
  <si>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</si>
  <si>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</si>
  <si>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</si>
  <si>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</si>
  <si>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</si>
  <si>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</si>
  <si>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</si>
  <si>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</si>
  <si>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</si>
  <si>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</si>
  <si>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</si>
  <si>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</si>
  <si>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</si>
  <si>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</si>
  <si>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</si>
  <si>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</si>
  <si>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</si>
  <si>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</si>
  <si>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</si>
  <si>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</si>
  <si>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</si>
  <si>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</si>
  <si>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</si>
  <si>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</si>
  <si>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</si>
  <si>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</si>
  <si>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</si>
  <si>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</si>
  <si>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</si>
  <si>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</si>
  <si>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</si>
  <si>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</si>
  <si>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</si>
  <si>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</si>
  <si>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</si>
  <si>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</si>
  <si>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</si>
  <si>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</si>
  <si>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</si>
  <si>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</si>
  <si>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</si>
  <si>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</si>
  <si>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</si>
  <si>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</si>
  <si>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</si>
  <si>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</si>
  <si>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</si>
  <si>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</si>
  <si>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</si>
  <si>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</si>
  <si>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</si>
  <si>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</si>
  <si>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</si>
  <si>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</si>
  <si>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</si>
  <si>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</si>
  <si>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</si>
  <si>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</si>
  <si>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</si>
  <si>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</si>
  <si>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</si>
  <si>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</si>
  <si>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</si>
  <si>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</si>
  <si>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</si>
  <si>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</si>
  <si>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</si>
  <si>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</si>
  <si>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</si>
  <si>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</si>
  <si>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</si>
  <si>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</si>
  <si>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</si>
  <si>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</si>
  <si>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</si>
  <si>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</si>
  <si>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</si>
  <si>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</si>
  <si>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</si>
  <si>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</si>
  <si>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</si>
  <si>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</si>
  <si>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</si>
  <si>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</si>
  <si>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</si>
  <si>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</si>
  <si>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</si>
  <si>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</si>
  <si>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</si>
  <si>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</si>
  <si>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</si>
  <si>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</si>
  <si>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</si>
  <si>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</si>
  <si>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</si>
  <si>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</si>
  <si>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</si>
  <si>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</si>
  <si>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</si>
  <si>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</si>
  <si>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</si>
  <si>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</si>
  <si>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</si>
  <si>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</si>
  <si>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</si>
  <si>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</si>
  <si>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</si>
  <si>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</si>
  <si>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</si>
  <si>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</si>
  <si>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</si>
  <si>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</si>
  <si>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</si>
  <si>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</si>
  <si>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</si>
  <si>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</si>
  <si>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</si>
  <si>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</si>
  <si>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</si>
  <si>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</si>
  <si>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</si>
  <si>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</si>
  <si>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</si>
  <si>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</si>
  <si>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</si>
  <si>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</si>
  <si>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</si>
  <si>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</si>
  <si>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</si>
  <si>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</si>
  <si>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</si>
  <si>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</si>
  <si>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</si>
  <si>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</si>
  <si>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</si>
  <si>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</si>
  <si>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</si>
  <si>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</si>
  <si>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</si>
  <si>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</si>
  <si>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</si>
  <si>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</si>
  <si>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</si>
  <si>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</si>
  <si>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</si>
  <si>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</si>
  <si>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</si>
  <si>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</si>
  <si>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</si>
  <si>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</si>
  <si>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</si>
  <si>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</si>
  <si>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</si>
  <si>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</si>
  <si>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</si>
  <si>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</si>
  <si>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</si>
  <si>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</si>
  <si>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</si>
  <si>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</si>
  <si>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</si>
  <si>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</si>
  <si>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</si>
  <si>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</si>
  <si>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</si>
  <si>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</si>
  <si>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</si>
  <si>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</si>
  <si>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</si>
  <si>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</si>
  <si>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</si>
  <si>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</si>
  <si>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</si>
  <si>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</si>
  <si>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</si>
  <si>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</si>
  <si>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</si>
  <si>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</si>
  <si>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</si>
  <si>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</si>
  <si>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</si>
  <si>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</si>
  <si>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</si>
  <si>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</si>
  <si>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</si>
  <si>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</si>
  <si>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</si>
  <si>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</si>
  <si>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</si>
  <si>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</si>
  <si>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</si>
  <si>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</si>
  <si>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</si>
  <si>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</si>
  <si>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</si>
  <si>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</si>
  <si>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</si>
  <si>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</si>
  <si>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</si>
  <si>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</si>
  <si>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</si>
  <si>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</si>
  <si>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</si>
  <si>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</si>
  <si>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</si>
  <si>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</si>
  <si>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</si>
  <si>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</si>
  <si>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</si>
  <si>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</si>
  <si>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</si>
  <si>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</si>
  <si>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</si>
  <si>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</si>
  <si>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</si>
  <si>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</si>
  <si>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</si>
  <si>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</si>
  <si>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</si>
  <si>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</si>
  <si>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</si>
  <si>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</si>
  <si>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</si>
  <si>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</si>
  <si>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</si>
  <si>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</si>
  <si>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</si>
  <si>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</si>
  <si>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</si>
  <si>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</si>
  <si>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</si>
  <si>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</si>
  <si>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</si>
  <si>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</si>
  <si>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</si>
  <si>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</si>
  <si>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</si>
  <si>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</si>
  <si>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</si>
  <si>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</si>
  <si>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</si>
  <si>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</si>
  <si>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</si>
  <si>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</si>
  <si>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</si>
  <si>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</si>
  <si>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</si>
  <si>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</si>
  <si>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</si>
  <si>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</si>
  <si>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</si>
  <si>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</si>
  <si>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</si>
  <si>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</si>
  <si>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</si>
  <si>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</si>
  <si>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</si>
  <si>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</si>
  <si>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</si>
  <si>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</si>
  <si>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</si>
  <si>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</si>
  <si>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</si>
  <si>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</si>
  <si>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</si>
  <si>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</si>
  <si>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</si>
  <si>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</si>
  <si>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</si>
  <si>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</si>
  <si>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</si>
  <si>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</si>
  <si>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</si>
  <si>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</si>
  <si>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</si>
  <si>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</si>
  <si>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</si>
  <si>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</si>
  <si>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</si>
  <si>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</si>
  <si>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</si>
  <si>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</si>
  <si>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</si>
  <si>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</si>
  <si>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</si>
  <si>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</si>
  <si>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</si>
  <si>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</si>
  <si>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</si>
  <si>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</si>
  <si>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</si>
  <si>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</si>
  <si>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</si>
  <si>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</si>
  <si>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</si>
  <si>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</si>
  <si>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</si>
  <si>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</si>
  <si>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</si>
  <si>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</si>
  <si>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</si>
  <si>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</si>
  <si>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</si>
  <si>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</si>
  <si>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</si>
  <si>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</si>
  <si>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</si>
  <si>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</si>
  <si>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</si>
  <si>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</si>
  <si>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</si>
  <si>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</si>
  <si>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</si>
  <si>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</si>
  <si>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</si>
  <si>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</si>
  <si>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</si>
  <si>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</si>
  <si>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</si>
  <si>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</si>
  <si>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</si>
  <si>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</si>
  <si>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</si>
  <si>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</si>
  <si>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</si>
  <si>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</si>
  <si>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</si>
  <si>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</si>
  <si>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</si>
  <si>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</si>
  <si>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</si>
  <si>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</si>
  <si>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</si>
  <si>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</si>
  <si>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</si>
  <si>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</si>
  <si>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</si>
  <si>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</si>
  <si>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</si>
  <si>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</si>
  <si>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</si>
  <si>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</si>
  <si>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</si>
  <si>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</si>
  <si>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</si>
  <si>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</si>
  <si>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</si>
  <si>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</si>
  <si>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</si>
  <si>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</si>
  <si>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</si>
  <si>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</si>
  <si>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</si>
  <si>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</si>
  <si>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</si>
  <si>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</si>
  <si>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</si>
  <si>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</si>
  <si>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</si>
  <si>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</si>
  <si>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</si>
  <si>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</si>
  <si>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</si>
  <si>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</si>
  <si>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</si>
  <si>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</si>
  <si>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</si>
  <si>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</si>
  <si>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</si>
  <si>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</si>
  <si>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</si>
  <si>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</si>
  <si>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</si>
  <si>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</si>
  <si>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</si>
  <si>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</si>
  <si>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</si>
  <si>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</si>
  <si>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</si>
  <si>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</si>
  <si>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</si>
  <si>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</si>
  <si>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</si>
  <si>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</si>
  <si>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</si>
  <si>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</si>
  <si>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</si>
  <si>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</si>
  <si>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</si>
  <si>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</si>
  <si>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</si>
  <si>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</si>
  <si>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</si>
  <si>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</si>
  <si>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</si>
  <si>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</si>
  <si>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</si>
  <si>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</si>
  <si>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</si>
  <si>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</si>
  <si>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</si>
  <si>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</si>
  <si>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</si>
  <si>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</si>
  <si>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</si>
  <si>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</si>
  <si>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</si>
  <si>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</si>
  <si>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</si>
  <si>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</si>
  <si>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</si>
  <si>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</si>
  <si>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</si>
  <si>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</si>
  <si>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</si>
  <si>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</si>
  <si>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</si>
  <si>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</si>
  <si>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</si>
  <si>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</si>
  <si>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</si>
  <si>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</si>
  <si>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</si>
  <si>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</si>
  <si>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</si>
  <si>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</si>
  <si>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</si>
  <si>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</si>
  <si>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</si>
  <si>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</si>
  <si>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</si>
  <si>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</si>
  <si>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</si>
  <si>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</si>
  <si>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</si>
  <si>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</si>
  <si>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</si>
  <si>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</si>
  <si>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</si>
  <si>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</si>
  <si>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</si>
  <si>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</si>
  <si>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</si>
  <si>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</si>
  <si>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</si>
  <si>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</si>
  <si>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</si>
  <si>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</si>
  <si>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</si>
  <si>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</si>
  <si>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</si>
  <si>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</si>
  <si>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</si>
  <si>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</si>
  <si>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</si>
  <si>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</si>
  <si>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</si>
  <si>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</si>
  <si>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</si>
  <si>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</si>
  <si>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</si>
  <si>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</si>
  <si>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</si>
  <si>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</si>
  <si>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</si>
  <si>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</si>
  <si>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</si>
  <si>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</si>
  <si>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</si>
  <si>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</si>
  <si>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</si>
  <si>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</si>
  <si>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</si>
  <si>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</si>
  <si>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</si>
  <si>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</si>
  <si>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</si>
  <si>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</si>
  <si>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</si>
  <si>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</si>
  <si>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</si>
  <si>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</si>
  <si>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</si>
  <si>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</si>
  <si>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</si>
  <si>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</si>
  <si>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</si>
  <si>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</si>
  <si>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</si>
  <si>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</si>
  <si>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</si>
  <si>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</si>
  <si>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</si>
  <si>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</si>
  <si>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</si>
  <si>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</si>
  <si>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</si>
  <si>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</si>
  <si>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</si>
  <si>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</si>
  <si>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</si>
  <si>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</si>
  <si>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</si>
  <si>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</si>
  <si>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</si>
  <si>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</si>
  <si>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</si>
  <si>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</si>
  <si>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</si>
  <si>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</si>
  <si>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</si>
  <si>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</si>
  <si>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</si>
  <si>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</si>
  <si>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</si>
  <si>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</si>
  <si>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</si>
  <si>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</si>
  <si>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</si>
  <si>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</si>
  <si>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</si>
  <si>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</si>
  <si>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</si>
  <si>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</si>
  <si>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</si>
  <si>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</si>
  <si>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</si>
  <si>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</si>
  <si>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</si>
  <si>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</si>
  <si>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</si>
  <si>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</si>
  <si>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</si>
  <si>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</si>
  <si>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</si>
  <si>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</si>
  <si>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</si>
  <si>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</si>
  <si>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</si>
  <si>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</si>
  <si>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</si>
  <si>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</si>
  <si>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</si>
  <si>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</si>
  <si>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</si>
  <si>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</si>
  <si>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</si>
  <si>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</si>
  <si>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</si>
  <si>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</si>
  <si>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</si>
  <si>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</si>
  <si>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</si>
  <si>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</si>
  <si>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</si>
  <si>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</si>
  <si>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</si>
  <si>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</si>
  <si>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</si>
  <si>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</si>
  <si>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</si>
  <si>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</si>
  <si>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</si>
  <si>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</si>
  <si>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</si>
  <si>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</si>
  <si>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</si>
  <si>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</si>
  <si>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</si>
  <si>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</si>
  <si>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</si>
  <si>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</si>
  <si>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</si>
  <si>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</si>
  <si>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</si>
  <si>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</si>
  <si>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</si>
  <si>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</si>
  <si>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</si>
  <si>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</si>
  <si>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</si>
  <si>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</si>
  <si>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</si>
  <si>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</si>
  <si>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</si>
  <si>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</si>
  <si>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</si>
  <si>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</si>
  <si>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</si>
  <si>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</si>
  <si>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</si>
  <si>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</si>
  <si>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</si>
  <si>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</si>
  <si>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</si>
  <si>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</si>
  <si>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</si>
  <si>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</si>
  <si>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</si>
  <si>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</si>
  <si>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</si>
  <si>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</si>
  <si>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</si>
  <si>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</si>
  <si>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</si>
  <si>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</si>
  <si>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</si>
  <si>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</si>
  <si>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</si>
  <si>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</si>
  <si>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</si>
  <si>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</si>
  <si>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</si>
  <si>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</si>
  <si>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</si>
  <si>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</si>
  <si>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</si>
  <si>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</si>
  <si>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</si>
  <si>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</si>
  <si>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</si>
  <si>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</si>
  <si>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</si>
  <si>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</si>
  <si>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</si>
  <si>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</si>
  <si>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</si>
  <si>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</si>
  <si>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</si>
  <si>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</si>
  <si>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</si>
  <si>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</si>
  <si>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</si>
  <si>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</si>
  <si>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</si>
  <si>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</si>
  <si>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</si>
  <si>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</si>
  <si>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</si>
  <si>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</si>
  <si>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</si>
  <si>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</si>
  <si>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</si>
  <si>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</si>
  <si>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</si>
  <si>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</si>
  <si>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</si>
  <si>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</si>
  <si>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</si>
  <si>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</si>
  <si>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</si>
  <si>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</si>
  <si>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</si>
  <si>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</si>
  <si>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</si>
  <si>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</si>
  <si>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</si>
  <si>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</si>
  <si>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</si>
  <si>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</si>
  <si>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</si>
  <si>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</si>
  <si>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</si>
  <si>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</si>
  <si>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</si>
  <si>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</si>
  <si>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</si>
  <si>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</si>
  <si>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</si>
  <si>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</si>
  <si>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</si>
  <si>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</si>
  <si>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</si>
  <si>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</si>
  <si>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</si>
  <si>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</si>
  <si>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</si>
  <si>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</si>
  <si>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</si>
  <si>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</si>
  <si>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</si>
  <si>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</si>
  <si>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</si>
  <si>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</si>
  <si>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</si>
  <si>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</si>
  <si>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</si>
  <si>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</si>
  <si>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</si>
  <si>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</si>
  <si>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</si>
  <si>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</si>
  <si>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</si>
  <si>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</si>
  <si>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</si>
  <si>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</si>
  <si>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</si>
  <si>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</si>
  <si>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</si>
  <si>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</si>
  <si>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</si>
  <si>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</si>
  <si>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</si>
  <si>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</si>
  <si>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</si>
  <si>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</si>
  <si>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</si>
  <si>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</si>
  <si>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</si>
  <si>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</si>
  <si>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</si>
  <si>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</si>
  <si>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</si>
  <si>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</si>
  <si>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</si>
  <si>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</si>
  <si>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</si>
  <si>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</si>
  <si>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</si>
  <si>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</si>
  <si>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</si>
  <si>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</si>
  <si>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</si>
  <si>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</si>
  <si>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</si>
  <si>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</si>
  <si>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</si>
  <si>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</si>
  <si>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</si>
  <si>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</si>
  <si>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</si>
  <si>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</si>
  <si>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</si>
  <si>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</si>
  <si>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</si>
  <si>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</si>
  <si>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</si>
  <si>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</si>
  <si>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</si>
  <si>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</si>
  <si>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</si>
  <si>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</si>
  <si>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</si>
  <si>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</si>
  <si>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</si>
  <si>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</si>
  <si>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</si>
  <si>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</si>
  <si>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</si>
  <si>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</si>
  <si>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</si>
  <si>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</si>
  <si>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</si>
  <si>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</si>
  <si>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</si>
  <si>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</si>
  <si>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</si>
  <si>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</si>
  <si>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</si>
  <si>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</si>
  <si>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</si>
  <si>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</si>
  <si>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</si>
  <si>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</si>
  <si>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</si>
  <si>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</si>
  <si>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</si>
  <si>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</si>
  <si>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</si>
  <si>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</si>
  <si>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</si>
  <si>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</si>
  <si>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</si>
  <si>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</si>
  <si>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</si>
  <si>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</si>
  <si>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</si>
  <si>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</si>
  <si>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</si>
  <si>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</si>
  <si>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</si>
  <si>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</si>
  <si>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</si>
  <si>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</si>
  <si>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</si>
  <si>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</si>
  <si>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</si>
  <si>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</si>
  <si>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</si>
  <si>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</si>
  <si>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</si>
  <si>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</si>
  <si>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</si>
  <si>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</si>
  <si>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</si>
  <si>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</si>
  <si>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</si>
  <si>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</si>
  <si>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</si>
  <si>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</si>
  <si>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</si>
  <si>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</si>
  <si>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</si>
  <si>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</si>
  <si>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</si>
  <si>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</si>
  <si>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</si>
  <si>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</si>
  <si>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</si>
  <si>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</si>
  <si>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</si>
  <si>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</si>
  <si>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</si>
  <si>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</si>
  <si>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</si>
  <si>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</si>
  <si>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</si>
  <si>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</si>
  <si>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</si>
  <si>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</si>
  <si>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</si>
  <si>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</si>
  <si>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</si>
  <si>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</si>
  <si>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</si>
  <si>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</si>
  <si>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</si>
  <si>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</si>
  <si>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</si>
  <si>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</si>
  <si>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</si>
  <si>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</si>
  <si>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</si>
  <si>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</si>
  <si>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</si>
  <si>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</si>
  <si>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</si>
  <si>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</si>
  <si>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</si>
  <si>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</si>
  <si>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</si>
  <si>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</si>
  <si>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</si>
  <si>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</si>
  <si>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</si>
  <si>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</si>
  <si>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</si>
  <si>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</si>
  <si>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</si>
  <si>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</si>
  <si>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</si>
  <si>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</si>
  <si>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</si>
  <si>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</si>
  <si>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</si>
  <si>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</si>
  <si>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</si>
  <si>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</si>
  <si>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</si>
  <si>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</si>
  <si>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</si>
  <si>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</si>
  <si>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</si>
  <si>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</si>
  <si>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</si>
  <si>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</si>
  <si>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</si>
  <si>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</si>
  <si>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</si>
  <si>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</si>
  <si>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</si>
  <si>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</si>
  <si>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</si>
  <si>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</si>
  <si>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</si>
  <si>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</si>
  <si>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</si>
  <si>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</si>
  <si>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</si>
  <si>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</si>
  <si>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</si>
  <si>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</si>
  <si>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</si>
  <si>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</si>
  <si>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</si>
  <si>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</si>
  <si>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</si>
  <si>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</si>
  <si>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</si>
  <si>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</si>
  <si>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</si>
  <si>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</si>
  <si>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</si>
  <si>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</si>
  <si>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</si>
  <si>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</si>
  <si>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</si>
  <si>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</si>
  <si>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</si>
  <si>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</si>
  <si>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</si>
  <si>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</si>
  <si>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</si>
  <si>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</si>
  <si>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</si>
  <si>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</si>
  <si>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</si>
  <si>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</si>
  <si>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</si>
  <si>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</si>
  <si>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</si>
  <si>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</si>
  <si>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</si>
  <si>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</si>
  <si>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</si>
  <si>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</si>
  <si>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</si>
  <si>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</si>
  <si>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</si>
  <si>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</si>
  <si>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</si>
  <si>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</si>
  <si>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</si>
  <si>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</si>
  <si>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</si>
  <si>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</si>
  <si>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</si>
  <si>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</si>
  <si>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</si>
  <si>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</si>
  <si>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</si>
  <si>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</si>
  <si>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</si>
  <si>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</si>
  <si>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</si>
  <si>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</si>
  <si>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</si>
  <si>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</si>
  <si>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</si>
  <si>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</si>
  <si>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</si>
  <si>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</si>
  <si>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</si>
  <si>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</si>
  <si>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</si>
  <si>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</si>
  <si>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</si>
  <si>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</si>
  <si>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</si>
  <si>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</si>
  <si>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</si>
  <si>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</si>
  <si>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</si>
  <si>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</si>
  <si>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</si>
  <si>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</si>
  <si>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</si>
  <si>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</si>
  <si>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</si>
  <si>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</si>
  <si>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</si>
  <si>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</si>
  <si>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</si>
  <si>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</si>
  <si>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</si>
  <si>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</si>
  <si>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</si>
  <si>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</si>
  <si>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</si>
  <si>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</si>
  <si>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</si>
  <si>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</si>
  <si>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</si>
  <si>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</si>
  <si>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</si>
  <si>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</si>
  <si>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</si>
  <si>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</si>
  <si>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</si>
  <si>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</si>
  <si>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</si>
  <si>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</si>
  <si>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</si>
  <si>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</si>
  <si>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</si>
  <si>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</si>
  <si>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</si>
  <si>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</si>
  <si>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</si>
  <si>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</si>
  <si>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</si>
  <si>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</si>
  <si>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</si>
  <si>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</si>
  <si>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</si>
  <si>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</si>
  <si>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</si>
  <si>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</si>
  <si>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</si>
  <si>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</si>
  <si>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</si>
  <si>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</si>
  <si>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</si>
  <si>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</si>
  <si>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</si>
  <si>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</si>
  <si>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</si>
  <si>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</si>
  <si>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</si>
  <si>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</si>
  <si>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</si>
  <si>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</si>
  <si>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</si>
  <si>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</si>
  <si>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</si>
  <si>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</si>
  <si>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</si>
  <si>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</si>
  <si>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</si>
  <si>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</si>
  <si>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</si>
  <si>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</si>
  <si>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</si>
  <si>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</si>
  <si>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</si>
  <si>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</si>
  <si>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</si>
  <si>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</si>
  <si>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</si>
  <si>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</si>
  <si>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</si>
  <si>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</si>
  <si>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</si>
  <si>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</si>
  <si>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</si>
  <si>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</si>
  <si>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</si>
  <si>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</si>
  <si>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</si>
  <si>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</si>
  <si>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</si>
  <si>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</si>
  <si>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</si>
  <si>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</si>
  <si>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</si>
  <si>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</si>
  <si>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</si>
  <si>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</si>
  <si>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</si>
  <si>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</si>
  <si>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</si>
  <si>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</si>
  <si>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</si>
  <si>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</si>
  <si>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</si>
  <si>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</si>
  <si>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</si>
  <si>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</si>
  <si>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</si>
  <si>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</si>
  <si>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</si>
  <si>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</si>
  <si>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</si>
  <si>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</si>
  <si>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</si>
  <si>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</si>
  <si>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</si>
  <si>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</si>
  <si>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</si>
  <si>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</si>
  <si>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</si>
  <si>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</si>
  <si>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</si>
  <si>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</si>
  <si>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</si>
  <si>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</si>
  <si>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</si>
  <si>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</si>
  <si>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</si>
  <si>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</si>
  <si>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</si>
  <si>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</si>
  <si>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</si>
  <si>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</si>
  <si>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</si>
  <si>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</si>
  <si>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</si>
  <si>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</si>
  <si>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</si>
  <si>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</si>
  <si>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</si>
  <si>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</si>
  <si>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</si>
  <si>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</si>
  <si>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</si>
  <si>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</si>
  <si>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</si>
  <si>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</si>
  <si>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</si>
  <si>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</si>
  <si>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</si>
  <si>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</si>
  <si>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</si>
  <si>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</si>
  <si>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</si>
  <si>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</si>
  <si>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</si>
  <si>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</si>
  <si>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</si>
  <si>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</si>
  <si>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</si>
  <si>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</si>
  <si>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</si>
  <si>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</si>
  <si>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</si>
  <si>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</si>
  <si>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</si>
  <si>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</si>
  <si>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</si>
  <si>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</si>
  <si>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</si>
  <si>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</si>
  <si>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</si>
  <si>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</si>
  <si>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</si>
  <si>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</si>
  <si>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</si>
  <si>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</si>
  <si>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</si>
  <si>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</si>
  <si>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</si>
  <si>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</si>
  <si>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</si>
  <si>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</si>
  <si>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</si>
  <si>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</si>
  <si>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</si>
  <si>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</si>
  <si>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</si>
  <si>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</si>
  <si>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</si>
  <si>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</si>
  <si>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</si>
  <si>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</si>
  <si>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</si>
  <si>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</si>
  <si>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</si>
  <si>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</si>
  <si>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</si>
  <si>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</si>
  <si>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</si>
  <si>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</si>
  <si>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</si>
  <si>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</si>
  <si>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</si>
  <si>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</si>
  <si>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</si>
  <si>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</si>
  <si>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</si>
  <si>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</si>
  <si>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</si>
  <si>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</si>
  <si>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</si>
  <si>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</si>
  <si>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</si>
  <si>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</si>
  <si>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</si>
  <si>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</si>
  <si>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</si>
  <si>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</si>
  <si>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</si>
  <si>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</si>
  <si>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</si>
  <si>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</si>
  <si>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</si>
  <si>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</si>
  <si>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</si>
  <si>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</si>
  <si>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</si>
  <si>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</si>
  <si>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</si>
  <si>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</si>
  <si>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</si>
  <si>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</si>
  <si>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</si>
  <si>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</si>
  <si>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</si>
  <si>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</si>
  <si>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</si>
  <si>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</si>
  <si>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</si>
  <si>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</si>
  <si>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</si>
  <si>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</si>
  <si>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</si>
  <si>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</si>
  <si>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</si>
  <si>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</si>
  <si>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</si>
  <si>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</si>
  <si>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</si>
  <si>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</si>
  <si>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</si>
  <si>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</si>
  <si>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</si>
  <si>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</si>
  <si>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</si>
  <si>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</si>
  <si>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</si>
  <si>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</si>
  <si>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</si>
  <si>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</si>
  <si>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</si>
  <si>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</si>
  <si>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</si>
  <si>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</si>
  <si>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</si>
  <si>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</si>
  <si>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</si>
  <si>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</si>
  <si>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</si>
  <si>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</si>
  <si>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</si>
  <si>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</si>
  <si>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</si>
  <si>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</si>
  <si>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</si>
  <si>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</si>
  <si>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</si>
  <si>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</si>
  <si>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</si>
  <si>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</si>
  <si>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</si>
  <si>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</si>
  <si>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</si>
  <si>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</si>
  <si>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</si>
  <si>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</si>
  <si>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</si>
  <si>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</si>
  <si>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</si>
  <si>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</si>
  <si>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</si>
  <si>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</si>
  <si>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</si>
  <si>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</si>
  <si>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</si>
  <si>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</si>
  <si>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</si>
  <si>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</si>
  <si>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</si>
  <si>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</si>
  <si>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</si>
  <si>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</si>
  <si>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</si>
  <si>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</si>
  <si>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</si>
  <si>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</si>
  <si>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</si>
  <si>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</si>
  <si>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</si>
  <si>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</si>
  <si>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</si>
  <si>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</si>
  <si>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</si>
  <si>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</si>
  <si>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</si>
  <si>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</si>
  <si>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</si>
  <si>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</si>
  <si>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</si>
  <si>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</si>
  <si>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</si>
  <si>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</si>
  <si>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</si>
  <si>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</si>
  <si>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</si>
  <si>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</si>
  <si>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</si>
  <si>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</si>
  <si>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</si>
  <si>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</si>
  <si>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</si>
  <si>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</si>
  <si>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</si>
  <si>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</si>
  <si>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</si>
  <si>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</si>
  <si>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</si>
  <si>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</si>
  <si>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</si>
  <si>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</si>
  <si>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</si>
  <si>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</si>
  <si>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</si>
  <si>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</si>
  <si>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</si>
  <si>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</si>
  <si>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</si>
  <si>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</si>
  <si>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</si>
  <si>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</si>
  <si>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</si>
  <si>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</si>
  <si>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</si>
  <si>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</si>
  <si>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</si>
  <si>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</si>
  <si>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</si>
  <si>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</si>
  <si>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</si>
  <si>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</si>
  <si>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</si>
  <si>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</si>
  <si>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</si>
  <si>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</si>
  <si>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</si>
  <si>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</si>
  <si>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</si>
  <si>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</si>
  <si>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</si>
  <si>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</si>
  <si>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</si>
  <si>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</si>
  <si>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</si>
  <si>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</si>
  <si>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</si>
  <si>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</si>
  <si>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</si>
  <si>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</si>
  <si>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</si>
  <si>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</si>
  <si>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</si>
  <si>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</si>
  <si>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</si>
  <si>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</si>
  <si>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</si>
  <si>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</si>
  <si>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</si>
  <si>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</si>
  <si>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</si>
  <si>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</si>
  <si>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</si>
  <si>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</si>
  <si>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</si>
  <si>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</si>
  <si>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</si>
  <si>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</si>
  <si>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</si>
  <si>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</si>
  <si>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</si>
  <si>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</si>
  <si>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</si>
  <si>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</si>
  <si>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</si>
  <si>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</si>
  <si>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</si>
  <si>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</si>
  <si>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</si>
  <si>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</si>
  <si>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</si>
  <si>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</si>
  <si>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</si>
  <si>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</si>
  <si>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</si>
  <si>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</si>
  <si>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</si>
  <si>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</si>
  <si>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</si>
  <si>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</si>
  <si>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</si>
  <si>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</si>
  <si>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</si>
  <si>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</si>
  <si>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</si>
  <si>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</si>
  <si>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</si>
  <si>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</si>
  <si>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</si>
  <si>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</si>
  <si>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</si>
  <si>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</si>
  <si>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</si>
  <si>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</si>
  <si>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</si>
  <si>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</si>
  <si>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</si>
  <si>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</si>
  <si>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</si>
  <si>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</si>
  <si>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</si>
  <si>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</si>
  <si>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</si>
  <si>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</si>
  <si>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</si>
  <si>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</si>
  <si>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</si>
  <si>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</si>
  <si>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</si>
  <si>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</si>
  <si>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</si>
  <si>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</si>
  <si>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</si>
  <si>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</si>
  <si>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</si>
  <si>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</si>
  <si>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</si>
  <si>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</si>
  <si>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</si>
  <si>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</si>
  <si>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</si>
  <si>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</si>
  <si>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</si>
  <si>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</si>
  <si>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</si>
  <si>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</si>
  <si>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</si>
  <si>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</si>
  <si>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</si>
  <si>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</si>
  <si>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</si>
  <si>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</si>
  <si>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</si>
  <si>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</si>
  <si>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</si>
  <si>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</si>
  <si>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</si>
  <si>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</si>
  <si>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</si>
  <si>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</si>
  <si>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</si>
  <si>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</si>
  <si>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</si>
  <si>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</si>
  <si>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</si>
  <si>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</si>
  <si>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</si>
  <si>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</si>
  <si>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</si>
  <si>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</si>
  <si>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</si>
  <si>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</si>
  <si>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</si>
  <si>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</si>
  <si>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</si>
  <si>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</si>
  <si>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</si>
  <si>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</si>
  <si>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</si>
  <si>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</si>
  <si>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</si>
  <si>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</si>
  <si>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</si>
  <si>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</si>
  <si>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</si>
  <si>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</si>
  <si>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</si>
  <si>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</si>
  <si>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</si>
  <si>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</si>
  <si>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</si>
  <si>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</si>
  <si>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</si>
  <si>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</si>
  <si>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</si>
  <si>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</si>
  <si>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</si>
  <si>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</si>
  <si>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</si>
  <si>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</si>
  <si>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</si>
  <si>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</si>
  <si>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</si>
  <si>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</si>
  <si>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</si>
  <si>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</si>
  <si>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</si>
  <si>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</si>
  <si>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</si>
  <si>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</si>
  <si>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</si>
  <si>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</si>
  <si>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</si>
  <si>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</si>
  <si>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</si>
  <si>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</si>
  <si>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</si>
  <si>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</si>
  <si>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</si>
  <si>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</si>
  <si>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</si>
  <si>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</si>
  <si>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</si>
  <si>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</si>
  <si>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</si>
  <si>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</si>
  <si>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</si>
  <si>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</si>
  <si>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</si>
  <si>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</si>
  <si>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</si>
  <si>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</si>
  <si>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</si>
  <si>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</si>
  <si>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</si>
  <si>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</si>
  <si>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</si>
  <si>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</si>
  <si>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</si>
  <si>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</si>
  <si>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</si>
  <si>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</si>
  <si>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</si>
  <si>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</si>
  <si>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</si>
  <si>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</si>
  <si>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</si>
  <si>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</si>
  <si>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</si>
  <si>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</si>
  <si>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</si>
  <si>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</si>
  <si>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</si>
  <si>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</si>
  <si>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</si>
  <si>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</si>
  <si>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</si>
  <si>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</si>
  <si>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</si>
  <si>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</si>
  <si>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</si>
  <si>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</si>
  <si>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</si>
  <si>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</si>
  <si>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</si>
  <si>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</si>
  <si>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</si>
  <si>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</si>
  <si>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</si>
  <si>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</si>
  <si>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</si>
  <si>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</si>
  <si>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</si>
  <si>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</si>
  <si>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</si>
  <si>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</si>
  <si>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</si>
  <si>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</si>
  <si>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</si>
  <si>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</si>
  <si>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</si>
  <si>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</si>
  <si>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</si>
  <si>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</si>
  <si>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</si>
  <si>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</si>
  <si>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</si>
  <si>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</si>
  <si>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</si>
  <si>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</si>
  <si>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</si>
  <si>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</si>
  <si>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</si>
  <si>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</si>
  <si>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</si>
  <si>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</si>
  <si>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</si>
  <si>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</si>
  <si>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</si>
  <si>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</si>
  <si>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</si>
  <si>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</si>
  <si>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</si>
  <si>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</si>
  <si>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</si>
  <si>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</si>
  <si>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</si>
  <si>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</si>
  <si>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</si>
  <si>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</si>
  <si>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</si>
  <si>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</si>
  <si>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</si>
  <si>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</si>
  <si>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</si>
  <si>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</si>
  <si>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</si>
  <si>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</si>
  <si>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</si>
  <si>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</si>
  <si>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</si>
  <si>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</si>
  <si>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</si>
  <si>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</si>
  <si>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</si>
  <si>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</si>
  <si>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</si>
  <si>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</si>
  <si>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</si>
  <si>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</si>
  <si>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</si>
  <si>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</si>
  <si>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</si>
  <si>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</si>
  <si>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</si>
  <si>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</si>
  <si>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</si>
  <si>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</si>
  <si>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</si>
  <si>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</si>
  <si>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</si>
  <si>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</si>
  <si>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</si>
  <si>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</si>
  <si>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</si>
  <si>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</si>
  <si>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</si>
  <si>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</si>
  <si>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</si>
  <si>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</si>
  <si>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</si>
  <si>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</si>
  <si>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</si>
  <si>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</si>
  <si>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</si>
  <si>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</si>
  <si>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</si>
  <si>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</si>
  <si>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</si>
  <si>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</si>
  <si>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</si>
  <si>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</si>
  <si>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</si>
  <si>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</si>
  <si>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</si>
  <si>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</si>
  <si>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</si>
  <si>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</si>
  <si>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</si>
  <si>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</si>
  <si>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</si>
  <si>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</si>
  <si>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</si>
  <si>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</si>
  <si>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</si>
  <si>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</si>
  <si>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</si>
  <si>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</si>
  <si>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</si>
  <si>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</si>
  <si>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</si>
  <si>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</si>
  <si>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</si>
  <si>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</si>
  <si>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</si>
  <si>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</si>
  <si>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</si>
  <si>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</si>
  <si>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</si>
  <si>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</si>
  <si>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</si>
  <si>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</si>
  <si>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</si>
  <si>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</si>
  <si>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</si>
  <si>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</si>
  <si>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</si>
  <si>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</si>
  <si>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</si>
  <si>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</si>
  <si>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</si>
  <si>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</si>
  <si>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</si>
  <si>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</si>
  <si>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</si>
  <si>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</si>
  <si>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</si>
  <si>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</si>
  <si>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</si>
  <si>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</si>
  <si>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</si>
  <si>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</si>
  <si>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</si>
  <si>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</si>
  <si>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</si>
  <si>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</si>
  <si>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</si>
  <si>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</si>
  <si>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</si>
  <si>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</si>
  <si>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</si>
  <si>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</si>
  <si>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</si>
  <si>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</si>
  <si>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</si>
  <si>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</si>
  <si>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</si>
  <si>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</si>
  <si>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</si>
  <si>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</si>
  <si>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</si>
  <si>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</si>
  <si>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</si>
  <si>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</si>
  <si>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</si>
  <si>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</si>
  <si>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</si>
  <si>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</si>
  <si>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</si>
  <si>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</si>
  <si>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</si>
  <si>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</si>
  <si>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</si>
  <si>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</si>
  <si>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</si>
  <si>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</si>
  <si>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</si>
  <si>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</si>
  <si>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</si>
  <si>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</si>
  <si>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</si>
  <si>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</si>
  <si>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</si>
  <si>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</si>
  <si>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</si>
  <si>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</si>
  <si>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</si>
  <si>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</si>
  <si>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</si>
  <si>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</si>
  <si>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</si>
  <si>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</si>
  <si>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</si>
  <si>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</si>
  <si>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</si>
  <si>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</si>
  <si>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</si>
  <si>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</si>
  <si>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</si>
  <si>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</si>
  <si>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</si>
  <si>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</si>
  <si>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</si>
  <si>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</si>
  <si>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</si>
  <si>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</si>
  <si>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</si>
  <si>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</si>
  <si>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</si>
  <si>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</si>
  <si>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</si>
  <si>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</si>
  <si>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</si>
  <si>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</si>
  <si>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</si>
  <si>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</si>
  <si>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</si>
  <si>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</si>
  <si>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</si>
  <si>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</si>
  <si>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</si>
  <si>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</si>
  <si>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</si>
  <si>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</si>
  <si>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</si>
  <si>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</si>
  <si>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</si>
  <si>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</si>
  <si>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</si>
  <si>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</si>
  <si>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</si>
  <si>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</si>
  <si>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</si>
  <si>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</si>
  <si>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</si>
  <si>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</si>
  <si>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</si>
  <si>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</si>
  <si>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</si>
  <si>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</si>
  <si>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</si>
  <si>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</si>
  <si>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</si>
  <si>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</si>
  <si>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</si>
  <si>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</si>
  <si>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</si>
  <si>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</si>
  <si>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</si>
  <si>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</si>
  <si>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</si>
  <si>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</si>
  <si>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</si>
  <si>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</si>
  <si>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</si>
  <si>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</si>
  <si>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</si>
  <si>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</si>
  <si>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</si>
  <si>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</si>
  <si>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</si>
  <si>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</si>
  <si>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</si>
  <si>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</si>
  <si>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</si>
  <si>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</si>
  <si>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</si>
  <si>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</si>
  <si>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</si>
  <si>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</si>
  <si>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</si>
  <si>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</si>
  <si>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</si>
  <si>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</si>
  <si>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</si>
  <si>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</si>
  <si>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</si>
  <si>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</si>
  <si>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</si>
  <si>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</si>
  <si>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</si>
  <si>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</si>
  <si>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</si>
  <si>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</si>
  <si>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</si>
  <si>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</si>
  <si>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</si>
  <si>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</si>
  <si>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</si>
  <si>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</si>
  <si>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</si>
  <si>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</si>
  <si>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</si>
  <si>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</si>
  <si>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</si>
  <si>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</si>
  <si>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</si>
  <si>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</si>
  <si>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</si>
  <si>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</si>
  <si>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</si>
  <si>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</si>
  <si>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</si>
  <si>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</si>
  <si>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</si>
  <si>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</si>
  <si>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</si>
  <si>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</si>
  <si>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</si>
  <si>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</si>
  <si>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</si>
  <si>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</si>
  <si>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</si>
  <si>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</si>
  <si>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</si>
  <si>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</si>
  <si>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</si>
  <si>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</si>
  <si>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</si>
  <si>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</si>
  <si>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</si>
  <si>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</si>
  <si>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</si>
  <si>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</si>
  <si>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</si>
  <si>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</si>
  <si>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</si>
  <si>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</si>
  <si>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</si>
  <si>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</si>
  <si>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</si>
  <si>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</si>
  <si>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</si>
  <si>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</si>
  <si>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</si>
  <si>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</si>
  <si>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</si>
  <si>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</si>
  <si>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</si>
  <si>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</si>
  <si>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</si>
  <si>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</si>
  <si>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</si>
  <si>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</si>
  <si>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</si>
  <si>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</si>
  <si>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</si>
  <si>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</si>
  <si>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</si>
  <si>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</si>
  <si>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</si>
  <si>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</si>
  <si>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</si>
  <si>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</si>
  <si>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</si>
  <si>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</si>
  <si>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</si>
  <si>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</si>
  <si>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</si>
  <si>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</si>
  <si>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</si>
  <si>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</si>
  <si>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</si>
  <si>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</si>
  <si>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</si>
  <si>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</si>
  <si>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</si>
  <si>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</si>
  <si>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</si>
  <si>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</si>
  <si>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</si>
  <si>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</si>
  <si>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</si>
  <si>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</si>
  <si>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</si>
  <si>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</si>
  <si>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</si>
  <si>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</si>
  <si>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</si>
  <si>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</si>
  <si>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</si>
  <si>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</si>
  <si>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</si>
  <si>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</si>
  <si>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</si>
  <si>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</si>
  <si>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</si>
  <si>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</si>
  <si>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</si>
  <si>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</si>
  <si>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</si>
  <si>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</si>
  <si>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</si>
  <si>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</si>
  <si>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</si>
  <si>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</si>
  <si>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</si>
  <si>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</si>
  <si>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</si>
  <si>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</si>
  <si>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</si>
  <si>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</si>
  <si>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</si>
  <si>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</si>
  <si>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</si>
  <si>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</si>
  <si>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</si>
  <si>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</si>
  <si>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</si>
  <si>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</si>
  <si>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</si>
  <si>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</si>
  <si>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</si>
  <si>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</si>
  <si>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</si>
  <si>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</si>
  <si>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</si>
  <si>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</si>
  <si>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</si>
  <si>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</si>
  <si>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</si>
  <si>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</si>
  <si>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</si>
  <si>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</si>
  <si>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</si>
  <si>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</si>
  <si>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</si>
  <si>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</si>
  <si>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</si>
  <si>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</si>
  <si>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</si>
  <si>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</si>
  <si>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</si>
  <si>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</si>
  <si>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</si>
  <si>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</si>
  <si>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</si>
  <si>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</si>
  <si>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</si>
  <si>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</si>
  <si>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</si>
  <si>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</si>
  <si>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</si>
  <si>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</si>
  <si>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</si>
  <si>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</si>
  <si>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</si>
  <si>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</si>
  <si>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</si>
  <si>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</si>
  <si>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</si>
  <si>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</si>
  <si>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</si>
  <si>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</si>
  <si>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</si>
  <si>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</si>
  <si>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</si>
  <si>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</si>
  <si>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</si>
  <si>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</si>
  <si>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</si>
  <si>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</si>
  <si>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</si>
  <si>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</si>
  <si>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</si>
  <si>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</si>
  <si>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</si>
  <si>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</si>
  <si>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</si>
  <si>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</si>
  <si>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</si>
  <si>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</si>
  <si>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</si>
  <si>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</si>
  <si>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</si>
  <si>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</si>
  <si>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</si>
  <si>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</si>
  <si>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</si>
  <si>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</si>
  <si>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</si>
  <si>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</si>
  <si>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</si>
  <si>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</si>
  <si>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</si>
  <si>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</si>
  <si>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</si>
  <si>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</si>
  <si>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</si>
  <si>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</si>
  <si>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</si>
  <si>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</si>
  <si>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</si>
  <si>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</si>
  <si>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</si>
  <si>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</si>
  <si>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</si>
  <si>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</si>
  <si>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</si>
  <si>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</si>
  <si>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</si>
  <si>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</si>
  <si>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</si>
  <si>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</si>
  <si>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</si>
  <si>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</si>
  <si>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</si>
  <si>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</si>
  <si>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</si>
  <si>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</si>
  <si>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</si>
  <si>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</si>
  <si>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</si>
  <si>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</si>
  <si>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</si>
  <si>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</si>
  <si>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</si>
  <si>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</si>
  <si>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</si>
  <si>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</si>
  <si>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</si>
  <si>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</si>
  <si>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</si>
  <si>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</si>
  <si>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</si>
  <si>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</si>
  <si>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</si>
  <si>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</si>
  <si>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</si>
  <si>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</si>
  <si>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</si>
  <si>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</si>
  <si>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</si>
  <si>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</si>
  <si>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</si>
  <si>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</si>
  <si>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</si>
  <si>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</si>
  <si>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</si>
  <si>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</si>
  <si>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</si>
  <si>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</si>
  <si>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</si>
  <si>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</si>
  <si>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</si>
  <si>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</si>
  <si>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</si>
  <si>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</si>
  <si>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</si>
  <si>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</si>
  <si>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</si>
  <si>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</si>
  <si>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</si>
  <si>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</si>
  <si>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</si>
  <si>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</si>
  <si>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</si>
  <si>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</si>
  <si>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</si>
  <si>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</si>
  <si>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</si>
  <si>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</si>
  <si>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</si>
  <si>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</si>
  <si>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</si>
  <si>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</si>
  <si>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</si>
  <si>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</si>
  <si>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</si>
  <si>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</si>
  <si>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</si>
  <si>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</si>
  <si>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</si>
  <si>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</si>
  <si>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</si>
  <si>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</si>
  <si>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</si>
  <si>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</si>
  <si>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</si>
  <si>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</si>
  <si>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</si>
  <si>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</si>
  <si>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</si>
  <si>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</si>
  <si>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</si>
  <si>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</si>
  <si>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</si>
  <si>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</si>
  <si>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</si>
  <si>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</si>
  <si>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</si>
  <si>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</si>
  <si>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</si>
  <si>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</si>
  <si>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</si>
  <si>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</si>
  <si>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</si>
  <si>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</si>
  <si>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</si>
  <si>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</si>
  <si>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</si>
  <si>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</si>
  <si>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</si>
  <si>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</si>
  <si>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</si>
  <si>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</si>
  <si>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</si>
  <si>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</si>
  <si>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</si>
  <si>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</si>
  <si>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</si>
  <si>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</si>
  <si>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</si>
  <si>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</si>
  <si>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</si>
  <si>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</si>
  <si>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</si>
  <si>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</si>
  <si>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</si>
  <si>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</si>
  <si>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</si>
  <si>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</si>
  <si>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</si>
  <si>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</si>
  <si>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</si>
  <si>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</si>
  <si>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</si>
  <si>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</si>
  <si>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</si>
  <si>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</si>
  <si>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</si>
  <si>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</si>
  <si>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</si>
  <si>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</si>
  <si>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</si>
  <si>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</si>
  <si>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</si>
  <si>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</si>
  <si>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</si>
  <si>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</si>
  <si>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</si>
  <si>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</si>
  <si>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</si>
  <si>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</si>
  <si>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</si>
  <si>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</si>
  <si>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</si>
  <si>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</si>
  <si>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</si>
  <si>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</si>
  <si>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</si>
  <si>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</si>
  <si>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</si>
  <si>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</si>
  <si>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</si>
  <si>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</si>
  <si>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</si>
  <si>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</si>
  <si>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</si>
  <si>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</si>
  <si>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</si>
  <si>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</si>
  <si>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</si>
  <si>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</si>
  <si>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</si>
  <si>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</si>
  <si>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</si>
  <si>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</si>
  <si>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</si>
  <si>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</si>
  <si>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</si>
  <si>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</si>
  <si>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</si>
  <si>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</si>
  <si>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</si>
  <si>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</si>
  <si>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</si>
  <si>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</si>
  <si>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</si>
  <si>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</si>
  <si>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</si>
  <si>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</si>
  <si>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</si>
  <si>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</si>
  <si>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</si>
  <si>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</si>
  <si>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</si>
  <si>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</si>
  <si>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</si>
  <si>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</si>
  <si>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</si>
  <si>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</si>
  <si>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</si>
  <si>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</si>
  <si>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</si>
  <si>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</si>
  <si>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</si>
  <si>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</si>
  <si>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</si>
  <si>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</si>
  <si>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</si>
  <si>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</si>
  <si>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</si>
  <si>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</si>
  <si>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</si>
  <si>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</si>
  <si>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</si>
  <si>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</si>
  <si>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</si>
  <si>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</si>
  <si>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</si>
  <si>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</si>
  <si>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</si>
  <si>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</si>
  <si>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</si>
  <si>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</si>
  <si>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</si>
  <si>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</si>
  <si>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</si>
  <si>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</si>
  <si>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</si>
  <si>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</si>
  <si>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</si>
  <si>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</si>
  <si>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</si>
  <si>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</si>
  <si>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</si>
  <si>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</si>
  <si>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</si>
  <si>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</si>
  <si>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</si>
  <si>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</si>
  <si>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</si>
  <si>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</si>
  <si>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</si>
  <si>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</si>
  <si>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</si>
  <si>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</si>
  <si>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</si>
  <si>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</si>
  <si>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</si>
  <si>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</si>
  <si>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</si>
  <si>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</si>
  <si>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</si>
  <si>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</si>
  <si>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</si>
  <si>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</si>
  <si>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</si>
  <si>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</si>
  <si>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</si>
  <si>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</si>
  <si>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</si>
  <si>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</si>
  <si>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</si>
  <si>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</si>
  <si>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</si>
  <si>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</si>
  <si>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</si>
  <si>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</si>
  <si>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</si>
  <si>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</si>
  <si>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</si>
  <si>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</si>
  <si>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</si>
  <si>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</si>
  <si>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</si>
  <si>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</si>
  <si>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</si>
  <si>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</si>
  <si>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</si>
  <si>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</si>
  <si>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</si>
  <si>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</si>
  <si>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</si>
  <si>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</si>
  <si>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</si>
  <si>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</si>
  <si>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</si>
  <si>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</si>
  <si>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</si>
  <si>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</si>
  <si>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</si>
  <si>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</si>
  <si>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</si>
  <si>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</si>
  <si>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</si>
  <si>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</si>
  <si>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</si>
  <si>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</si>
  <si>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</si>
  <si>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</si>
  <si>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</si>
  <si>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</si>
  <si>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</si>
  <si>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</si>
  <si>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</si>
  <si>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</si>
  <si>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</si>
  <si>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</si>
  <si>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</si>
  <si>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</si>
  <si>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</si>
  <si>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</si>
  <si>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</si>
  <si>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</si>
  <si>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</si>
  <si>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</si>
  <si>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</si>
  <si>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</si>
  <si>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</si>
  <si>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</si>
  <si>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</si>
  <si>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</si>
  <si>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</si>
  <si>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</si>
  <si>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</si>
  <si>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</si>
  <si>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</si>
  <si>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</si>
  <si>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</si>
  <si>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</si>
  <si>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</si>
  <si>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</si>
  <si>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</si>
  <si>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</si>
  <si>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</si>
  <si>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</si>
  <si>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</si>
  <si>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</si>
  <si>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</si>
  <si>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</si>
  <si>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</si>
  <si>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</si>
  <si>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</si>
  <si>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</si>
  <si>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</si>
  <si>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</si>
  <si>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</si>
  <si>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</si>
  <si>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</si>
  <si>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</si>
  <si>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</si>
  <si>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</si>
  <si>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</si>
  <si>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</si>
  <si>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</si>
  <si>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</si>
  <si>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</si>
  <si>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</si>
  <si>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</si>
  <si>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</si>
  <si>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</si>
  <si>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</si>
  <si>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</si>
  <si>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</si>
  <si>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</si>
  <si>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</si>
  <si>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</si>
  <si>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</si>
  <si>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</si>
  <si>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</si>
  <si>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</si>
  <si>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</si>
  <si>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</si>
  <si>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</si>
  <si>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</si>
  <si>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</si>
  <si>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</si>
  <si>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</si>
  <si>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</si>
  <si>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</si>
  <si>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</si>
  <si>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</si>
  <si>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</si>
  <si>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</si>
  <si>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</si>
  <si>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</si>
  <si>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</si>
  <si>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</si>
  <si>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</si>
  <si>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</si>
  <si>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</si>
  <si>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</si>
  <si>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</si>
  <si>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</si>
  <si>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</si>
  <si>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</si>
  <si>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</si>
  <si>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</si>
  <si>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</si>
  <si>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</si>
  <si>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</si>
  <si>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</si>
  <si>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</si>
  <si>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</si>
  <si>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</si>
  <si>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</si>
  <si>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</si>
  <si>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</si>
  <si>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</si>
  <si>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</si>
  <si>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</si>
  <si>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</si>
  <si>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</si>
  <si>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</si>
  <si>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</si>
  <si>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</si>
  <si>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</si>
  <si>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</si>
  <si>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</si>
  <si>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</si>
  <si>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</si>
  <si>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</si>
  <si>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</si>
  <si>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</si>
  <si>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</si>
  <si>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</si>
  <si>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</si>
  <si>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</si>
  <si>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</si>
  <si>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</si>
  <si>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</si>
  <si>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</si>
  <si>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</si>
  <si>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</si>
  <si>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</si>
  <si>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</si>
  <si>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</si>
  <si>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</si>
  <si>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</si>
  <si>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</si>
  <si>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</si>
  <si>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</si>
  <si>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</si>
  <si>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</si>
  <si>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</si>
  <si>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</si>
  <si>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</si>
  <si>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</si>
  <si>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</si>
  <si>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</si>
  <si>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</si>
  <si>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</si>
  <si>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</si>
  <si>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</si>
  <si>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</si>
  <si>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</si>
  <si>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</si>
  <si>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</si>
  <si>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</si>
  <si>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</si>
  <si>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</si>
  <si>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</si>
  <si>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</si>
  <si>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</si>
  <si>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</si>
  <si>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</si>
  <si>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</si>
  <si>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</si>
  <si>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</si>
  <si>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</si>
  <si>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</si>
  <si>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</si>
  <si>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</si>
  <si>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</si>
  <si>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</si>
  <si>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</si>
  <si>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</si>
  <si>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</si>
  <si>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</si>
  <si>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</si>
  <si>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</si>
  <si>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</si>
  <si>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</si>
  <si>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</si>
  <si>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</si>
  <si>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</si>
  <si>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</si>
  <si>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</si>
  <si>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</si>
  <si>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</si>
  <si>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</si>
  <si>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</si>
  <si>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</si>
  <si>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</si>
  <si>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</si>
  <si>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</si>
  <si>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</si>
  <si>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</si>
  <si>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</si>
  <si>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</si>
  <si>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</si>
  <si>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</si>
  <si>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</si>
  <si>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</si>
  <si>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</si>
  <si>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</si>
  <si>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</si>
  <si>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</si>
  <si>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</si>
  <si>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</si>
  <si>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</si>
  <si>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</si>
  <si>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</si>
  <si>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</si>
  <si>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</si>
  <si>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</si>
  <si>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</si>
  <si>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</si>
  <si>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</si>
  <si>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</si>
  <si>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</si>
  <si>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</si>
  <si>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</si>
  <si>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</si>
  <si>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</si>
  <si>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</si>
  <si>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</si>
  <si>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</si>
  <si>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</si>
  <si>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</si>
  <si>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</si>
  <si>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</si>
  <si>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</si>
  <si>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</si>
  <si>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</si>
  <si>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</si>
  <si>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</si>
  <si>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</si>
  <si>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</si>
  <si>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</si>
  <si>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</si>
  <si>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</si>
  <si>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</si>
  <si>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</si>
  <si>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</si>
  <si>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</si>
  <si>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</si>
  <si>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</si>
  <si>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</si>
  <si>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</si>
  <si>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</si>
  <si>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</si>
  <si>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</si>
  <si>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</si>
  <si>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</si>
  <si>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</si>
  <si>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</si>
  <si>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</si>
  <si>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</si>
  <si>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</si>
  <si>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</si>
  <si>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</si>
  <si>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</si>
  <si>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</si>
  <si>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</si>
  <si>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</si>
  <si>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</si>
  <si>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</si>
  <si>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</si>
  <si>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</si>
  <si>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</si>
  <si>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</si>
  <si>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</si>
  <si>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</si>
  <si>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</si>
  <si>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</si>
  <si>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</si>
  <si>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</si>
  <si>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</si>
  <si>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</si>
  <si>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</si>
  <si>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</si>
  <si>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</si>
  <si>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</si>
  <si>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</si>
  <si>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</si>
  <si>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</si>
  <si>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</si>
  <si>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</si>
  <si>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</si>
  <si>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</si>
  <si>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</si>
  <si>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</si>
  <si>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</si>
  <si>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</si>
  <si>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</si>
  <si>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</si>
  <si>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</si>
  <si>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</si>
  <si>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</si>
  <si>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</si>
  <si>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</si>
  <si>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</si>
  <si>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</si>
  <si>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</si>
  <si>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</si>
  <si>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</si>
  <si>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</si>
  <si>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</si>
  <si>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</si>
  <si>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</si>
  <si>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</si>
  <si>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</si>
  <si>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</si>
  <si>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</si>
  <si>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</si>
  <si>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</si>
  <si>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</si>
  <si>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</si>
  <si>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</si>
  <si>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</si>
  <si>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</si>
  <si>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</si>
  <si>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</si>
  <si>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</si>
  <si>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</si>
  <si>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</si>
  <si>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</si>
  <si>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</si>
  <si>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</si>
  <si>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</si>
  <si>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</si>
  <si>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</si>
  <si>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</si>
  <si>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</si>
  <si>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</si>
  <si>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</si>
  <si>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</si>
  <si>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</si>
  <si>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</si>
  <si>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</si>
  <si>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</si>
  <si>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</si>
  <si>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</si>
  <si>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</si>
  <si>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</si>
  <si>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</si>
  <si>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</si>
  <si>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</si>
  <si>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</si>
  <si>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</si>
  <si>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</si>
  <si>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</si>
  <si>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</si>
  <si>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</si>
  <si>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</si>
  <si>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</si>
  <si>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</si>
  <si>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</si>
  <si>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</si>
  <si>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</si>
  <si>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</si>
  <si>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</si>
  <si>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</si>
  <si>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</si>
  <si>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</si>
  <si>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</si>
  <si>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</si>
  <si>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</si>
  <si>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</si>
  <si>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</si>
  <si>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</si>
  <si>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</si>
  <si>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</si>
  <si>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</si>
  <si>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</si>
  <si>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</si>
  <si>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</si>
  <si>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</si>
  <si>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</si>
  <si>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</si>
  <si>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</si>
  <si>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</si>
  <si>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</si>
  <si>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</si>
  <si>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</si>
  <si>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</si>
  <si>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</si>
  <si>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</si>
  <si>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</si>
  <si>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</si>
  <si>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</si>
  <si>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</si>
  <si>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</si>
  <si>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</si>
  <si>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</si>
  <si>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</si>
  <si>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</si>
  <si>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</si>
  <si>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</si>
  <si>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</si>
  <si>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</si>
  <si>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</si>
  <si>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</si>
  <si>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</si>
  <si>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</si>
  <si>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</si>
  <si>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</si>
  <si>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</si>
  <si>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</si>
  <si>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</si>
  <si>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</si>
  <si>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</si>
  <si>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</si>
  <si>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</si>
  <si>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</si>
  <si>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</si>
  <si>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</si>
  <si>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</si>
  <si>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</si>
  <si>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</si>
  <si>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</si>
  <si>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</si>
  <si>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</si>
  <si>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</si>
  <si>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</si>
  <si>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</si>
  <si>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</si>
  <si>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</si>
  <si>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</si>
  <si>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</si>
  <si>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</si>
  <si>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</si>
  <si>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</si>
  <si>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</si>
  <si>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</si>
  <si>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</si>
  <si>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</si>
  <si>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</si>
  <si>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</si>
  <si>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</si>
  <si>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</si>
  <si>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</si>
  <si>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</si>
  <si>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</si>
  <si>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</si>
  <si>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</si>
  <si>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</si>
  <si>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</si>
  <si>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</si>
  <si>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</si>
  <si>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</si>
  <si>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</si>
  <si>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</si>
  <si>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</si>
  <si>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</si>
  <si>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</si>
  <si>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</si>
  <si>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</si>
  <si>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</si>
  <si>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</si>
  <si>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</si>
  <si>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</si>
  <si>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</si>
  <si>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</si>
  <si>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</si>
  <si>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</si>
  <si>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</si>
  <si>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</si>
  <si>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</si>
  <si>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</si>
  <si>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</si>
  <si>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</si>
  <si>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</si>
  <si>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</si>
  <si>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</si>
  <si>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</si>
  <si>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</si>
  <si>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</si>
  <si>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</si>
  <si>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</si>
  <si>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</si>
  <si>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</si>
  <si>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</si>
  <si>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</si>
  <si>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</si>
  <si>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</si>
  <si>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</si>
  <si>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</si>
  <si>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</si>
  <si>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</si>
  <si>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</si>
  <si>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</si>
  <si>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</si>
  <si>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</si>
  <si>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</si>
  <si>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</si>
  <si>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</si>
  <si>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</si>
  <si>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</si>
  <si>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</si>
  <si>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</si>
  <si>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</si>
  <si>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</si>
  <si>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</si>
  <si>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</si>
  <si>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</si>
  <si>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</si>
  <si>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</si>
  <si>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</si>
  <si>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</si>
  <si>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</si>
  <si>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</si>
  <si>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</si>
  <si>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</si>
  <si>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</si>
  <si>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</si>
  <si>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</si>
  <si>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</si>
  <si>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</si>
  <si>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</si>
  <si>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</si>
  <si>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</si>
  <si>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</si>
  <si>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</si>
  <si>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</si>
  <si>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</si>
  <si>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</si>
  <si>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</si>
  <si>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</si>
  <si>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</si>
  <si>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</si>
  <si>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</si>
  <si>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</si>
  <si>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</si>
  <si>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</si>
  <si>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</si>
  <si>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</si>
  <si>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</si>
  <si>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</si>
  <si>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</si>
  <si>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</si>
  <si>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</si>
  <si>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</si>
  <si>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</si>
  <si>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</si>
  <si>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</si>
  <si>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</si>
  <si>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</si>
  <si>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</si>
  <si>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</si>
  <si>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</si>
  <si>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</si>
  <si>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</si>
  <si>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</si>
  <si>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</si>
  <si>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</si>
  <si>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</si>
  <si>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</si>
  <si>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</si>
  <si>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</si>
  <si>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</si>
  <si>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</si>
  <si>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</si>
  <si>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</si>
  <si>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</si>
  <si>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</si>
  <si>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</si>
  <si>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</si>
  <si>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</si>
  <si>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</si>
  <si>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</si>
  <si>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</si>
  <si>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</si>
  <si>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</si>
  <si>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</si>
  <si>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</si>
  <si>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</si>
  <si>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</si>
  <si>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</si>
  <si>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</si>
  <si>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</si>
  <si>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</si>
  <si>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</si>
  <si>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</si>
  <si>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</si>
  <si>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</si>
  <si>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</si>
  <si>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</si>
  <si>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</si>
  <si>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</si>
  <si>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</si>
  <si>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</si>
  <si>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</si>
  <si>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</si>
  <si>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</si>
  <si>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</si>
  <si>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</si>
  <si>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</si>
  <si>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</si>
  <si>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</si>
  <si>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</si>
  <si>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</si>
  <si>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</si>
  <si>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</si>
  <si>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</si>
  <si>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</si>
  <si>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</si>
  <si>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</si>
  <si>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</si>
  <si>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</si>
  <si>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</si>
  <si>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</si>
  <si>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</si>
  <si>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</si>
  <si>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</si>
  <si>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</si>
  <si>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</si>
  <si>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</si>
  <si>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</si>
  <si>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</si>
  <si>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</si>
  <si>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</si>
  <si>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</si>
  <si>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</si>
  <si>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</si>
  <si>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</si>
  <si>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</si>
  <si>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</si>
  <si>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</si>
  <si>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</si>
  <si>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</si>
  <si>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</si>
  <si>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</si>
  <si>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</si>
  <si>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</si>
  <si>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</si>
  <si>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</si>
  <si>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</si>
  <si>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</si>
  <si>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</si>
  <si>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</si>
  <si>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</si>
  <si>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</si>
  <si>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</si>
  <si>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</si>
  <si>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</si>
  <si>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</si>
  <si>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</si>
  <si>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</si>
  <si>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</si>
  <si>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</si>
  <si>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</si>
  <si>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</si>
  <si>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</si>
  <si>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</si>
  <si>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</si>
  <si>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</si>
  <si>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</si>
  <si>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</si>
  <si>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</si>
  <si>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</si>
  <si>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</si>
  <si>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</si>
  <si>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</si>
  <si>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</si>
  <si>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</si>
  <si>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</si>
  <si>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</si>
  <si>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</si>
  <si>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</si>
  <si>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</si>
  <si>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</si>
  <si>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</si>
  <si>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</si>
  <si>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</si>
  <si>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</si>
  <si>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</si>
  <si>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</si>
  <si>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</si>
  <si>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</si>
  <si>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</si>
  <si>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</si>
  <si>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</si>
  <si>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</si>
  <si>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</si>
  <si>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</si>
  <si>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</si>
  <si>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</si>
  <si>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</si>
  <si>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</si>
  <si>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</si>
  <si>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</si>
  <si>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</si>
  <si>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</si>
  <si>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</si>
  <si>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</si>
  <si>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</si>
  <si>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</si>
  <si>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</si>
  <si>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</si>
  <si>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</si>
  <si>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</si>
  <si>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</si>
  <si>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</si>
  <si>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</si>
  <si>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</si>
  <si>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</si>
  <si>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</si>
  <si>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</si>
  <si>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</si>
  <si>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</si>
  <si>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</si>
  <si>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</si>
  <si>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</si>
  <si>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</si>
  <si>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</si>
  <si>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</si>
  <si>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</si>
  <si>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</si>
  <si>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</si>
  <si>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</si>
  <si>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</si>
  <si>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</si>
  <si>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</si>
  <si>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</si>
  <si>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</si>
  <si>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</si>
  <si>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</si>
  <si>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</si>
  <si>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</si>
  <si>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</si>
  <si>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</si>
  <si>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</si>
  <si>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</si>
  <si>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</si>
  <si>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</si>
  <si>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</si>
  <si>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</si>
  <si>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</si>
  <si>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</si>
  <si>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</si>
  <si>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</si>
  <si>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</si>
  <si>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</si>
  <si>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</si>
  <si>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</si>
  <si>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</si>
  <si>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</si>
  <si>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</si>
  <si>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</si>
  <si>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</si>
  <si>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</si>
  <si>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</si>
  <si>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</si>
  <si>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</si>
  <si>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</si>
  <si>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</si>
  <si>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</si>
  <si>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</si>
  <si>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</si>
  <si>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</si>
  <si>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</si>
  <si>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</si>
  <si>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</si>
  <si>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</si>
  <si>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</si>
  <si>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</si>
  <si>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</si>
  <si>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</si>
  <si>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</si>
  <si>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</si>
  <si>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</si>
  <si>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</si>
  <si>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</si>
  <si>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</si>
  <si>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</si>
  <si>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</si>
  <si>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</si>
  <si>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</si>
  <si>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</si>
  <si>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</si>
  <si>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</si>
  <si>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</si>
  <si>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</si>
  <si>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</si>
  <si>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</si>
  <si>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</si>
  <si>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</si>
  <si>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</si>
  <si>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</si>
  <si>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</si>
  <si>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</si>
  <si>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</si>
  <si>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</si>
  <si>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</si>
  <si>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</si>
  <si>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</si>
  <si>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</si>
  <si>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</si>
  <si>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</si>
  <si>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</si>
  <si>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</si>
  <si>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</si>
  <si>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</si>
  <si>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</si>
  <si>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</si>
  <si>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</si>
  <si>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</si>
  <si>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</si>
  <si>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</si>
  <si>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</si>
  <si>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</si>
  <si>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</si>
  <si>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</si>
  <si>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</si>
  <si>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</si>
  <si>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</si>
  <si>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</si>
  <si>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</si>
  <si>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</si>
  <si>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</si>
  <si>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</si>
  <si>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</si>
  <si>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</si>
  <si>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</si>
  <si>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</si>
  <si>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</si>
  <si>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</si>
  <si>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</si>
  <si>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</si>
  <si>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</si>
  <si>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</si>
  <si>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</si>
  <si>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</si>
  <si>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</si>
  <si>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</si>
  <si>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</si>
  <si>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</si>
  <si>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</si>
  <si>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</si>
  <si>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</si>
  <si>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</si>
  <si>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</si>
  <si>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</si>
  <si>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</si>
  <si>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</si>
  <si>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</si>
  <si>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</si>
  <si>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</si>
  <si>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</si>
  <si>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</si>
  <si>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</si>
  <si>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</si>
  <si>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</si>
  <si>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</si>
  <si>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</si>
  <si>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</si>
  <si>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</si>
  <si>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</si>
  <si>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</si>
  <si>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</si>
  <si>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</si>
  <si>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</si>
  <si>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</si>
  <si>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</si>
  <si>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</si>
  <si>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</si>
  <si>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</si>
  <si>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</si>
  <si>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</si>
  <si>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</si>
  <si>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</si>
  <si>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</si>
  <si>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</si>
  <si>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</si>
  <si>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</si>
  <si>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</si>
  <si>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</si>
  <si>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</si>
  <si>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</si>
  <si>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</si>
  <si>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</si>
  <si>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</si>
  <si>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</si>
  <si>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</si>
  <si>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</si>
  <si>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</si>
  <si>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</si>
  <si>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</si>
  <si>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</si>
  <si>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</si>
  <si>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</si>
  <si>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</si>
  <si>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</si>
  <si>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</si>
  <si>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</si>
  <si>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</si>
  <si>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</si>
  <si>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</si>
  <si>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</si>
  <si>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</si>
  <si>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</si>
  <si>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</si>
  <si>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</si>
  <si>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</si>
  <si>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</si>
  <si>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</si>
  <si>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</si>
  <si>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</si>
  <si>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</si>
  <si>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</si>
  <si>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</si>
  <si>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</si>
  <si>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</si>
  <si>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</si>
  <si>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</si>
  <si>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</si>
  <si>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</si>
  <si>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</si>
  <si>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</si>
  <si>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</si>
  <si>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</si>
  <si>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</si>
  <si>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</si>
  <si>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</si>
  <si>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</si>
  <si>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</si>
  <si>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</si>
  <si>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</si>
  <si>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</si>
  <si>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</si>
  <si>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</si>
  <si>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</si>
  <si>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</si>
  <si>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</si>
  <si>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</si>
  <si>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</si>
  <si>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</si>
  <si>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</si>
  <si>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</si>
  <si>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</si>
  <si>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</si>
  <si>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</si>
  <si>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</si>
  <si>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</si>
  <si>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</si>
  <si>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</si>
  <si>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</si>
  <si>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</si>
  <si>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</si>
  <si>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</si>
  <si>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</si>
  <si>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</si>
  <si>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</si>
  <si>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</si>
  <si>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</si>
  <si>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</si>
  <si>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</si>
  <si>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</si>
  <si>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</si>
  <si>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</si>
  <si>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</si>
  <si>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</si>
  <si>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</si>
  <si>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</si>
  <si>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</si>
  <si>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</si>
  <si>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</si>
  <si>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</si>
  <si>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</si>
  <si>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</si>
  <si>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</si>
  <si>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</si>
  <si>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</si>
  <si>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</si>
  <si>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</si>
  <si>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</si>
  <si>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</si>
  <si>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</si>
  <si>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</si>
  <si>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</si>
  <si>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</si>
  <si>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</si>
  <si>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</si>
  <si>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</si>
  <si>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</si>
  <si>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</si>
  <si>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</si>
  <si>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</si>
  <si>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</si>
  <si>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</si>
  <si>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</si>
  <si>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</si>
  <si>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</si>
  <si>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</si>
  <si>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</si>
  <si>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</si>
  <si>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</si>
  <si>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</si>
  <si>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</si>
  <si>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</si>
  <si>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</si>
  <si>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</si>
  <si>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</si>
  <si>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</si>
  <si>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</si>
  <si>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</si>
  <si>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</si>
  <si>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</si>
  <si>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</si>
  <si>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</si>
  <si>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</si>
  <si>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</si>
  <si>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</si>
  <si>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</si>
  <si>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</si>
  <si>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</si>
  <si>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</si>
  <si>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</si>
  <si>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</si>
  <si>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</si>
  <si>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</si>
  <si>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</si>
  <si>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</si>
  <si>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</si>
  <si>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</si>
  <si>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</si>
  <si>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</si>
  <si>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</si>
  <si>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</si>
  <si>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</si>
  <si>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</si>
  <si>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</si>
  <si>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</si>
  <si>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</si>
  <si>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</si>
  <si>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</si>
  <si>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</si>
  <si>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</si>
  <si>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</si>
  <si>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</si>
  <si>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</si>
  <si>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</si>
  <si>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</si>
  <si>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</si>
  <si>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</si>
  <si>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</si>
  <si>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</si>
  <si>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</si>
  <si>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</si>
  <si>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</si>
  <si>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</si>
  <si>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</si>
  <si>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</si>
  <si>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</si>
  <si>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</si>
  <si>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</si>
  <si>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</si>
  <si>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</si>
  <si>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</si>
  <si>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</si>
  <si>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</si>
  <si>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</si>
  <si>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</si>
  <si>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</si>
  <si>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</si>
  <si>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</si>
  <si>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</si>
  <si>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</si>
  <si>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</si>
  <si>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</si>
  <si>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</si>
  <si>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</si>
  <si>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</si>
  <si>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</si>
  <si>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</si>
  <si>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</si>
  <si>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</si>
  <si>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</si>
  <si>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</si>
  <si>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</si>
  <si>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</si>
  <si>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</si>
  <si>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</si>
  <si>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</si>
  <si>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</si>
  <si>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</si>
  <si>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</si>
  <si>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</si>
  <si>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</si>
  <si>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</si>
  <si>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</si>
  <si>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</si>
  <si>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</si>
  <si>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</si>
  <si>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</si>
  <si>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</si>
  <si>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</si>
  <si>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</si>
  <si>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</si>
  <si>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</si>
  <si>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</si>
  <si>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</si>
  <si>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</si>
  <si>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</si>
  <si>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</si>
  <si>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</si>
  <si>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</si>
  <si>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</si>
  <si>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</si>
  <si>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</si>
  <si>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</si>
  <si>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</si>
  <si>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</si>
  <si>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</si>
  <si>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</si>
  <si>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</si>
  <si>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</si>
  <si>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</si>
  <si>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</si>
  <si>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</si>
  <si>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</si>
  <si>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</si>
  <si>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</si>
  <si>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</si>
  <si>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</si>
  <si>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</si>
  <si>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</si>
  <si>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</si>
  <si>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</si>
  <si>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</si>
  <si>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</si>
  <si>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</si>
  <si>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</si>
  <si>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</si>
  <si>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</si>
  <si>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</si>
  <si>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</si>
  <si>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</si>
  <si>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</si>
  <si>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</si>
  <si>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</si>
  <si>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</si>
  <si>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</si>
  <si>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</si>
  <si>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</si>
  <si>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</si>
  <si>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</si>
  <si>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</si>
  <si>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</si>
  <si>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</si>
  <si>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</si>
  <si>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</si>
  <si>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</si>
  <si>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</si>
  <si>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</si>
  <si>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</si>
  <si>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</si>
  <si>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</si>
  <si>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</si>
  <si>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</si>
  <si>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</si>
  <si>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</si>
  <si>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</si>
  <si>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</si>
  <si>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</si>
  <si>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</si>
  <si>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</si>
  <si>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</si>
  <si>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</si>
  <si>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</si>
  <si>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</si>
  <si>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</si>
  <si>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</si>
  <si>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</si>
  <si>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</si>
  <si>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</si>
  <si>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</si>
  <si>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</si>
  <si>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</si>
  <si>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</si>
  <si>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</si>
  <si>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</si>
  <si>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</si>
  <si>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</si>
  <si>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</si>
  <si>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</si>
  <si>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</si>
  <si>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</si>
  <si>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</si>
  <si>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</si>
  <si>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</si>
  <si>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</si>
  <si>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</si>
  <si>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</si>
  <si>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</si>
  <si>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</si>
  <si>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</si>
  <si>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</si>
  <si>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</si>
  <si>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</si>
  <si>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</si>
  <si>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</si>
  <si>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</si>
  <si>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</si>
  <si>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</si>
  <si>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</si>
  <si>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</si>
  <si>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</si>
  <si>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</si>
  <si>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</si>
  <si>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</si>
  <si>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</si>
  <si>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</si>
  <si>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</si>
  <si>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</si>
  <si>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</si>
  <si>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</si>
  <si>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</si>
  <si>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</si>
  <si>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</si>
  <si>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</si>
  <si>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</si>
  <si>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</si>
  <si>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</si>
  <si>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</si>
  <si>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</si>
  <si>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</si>
  <si>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</si>
  <si>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</si>
  <si>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</si>
  <si>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</si>
  <si>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</si>
  <si>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</si>
  <si>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</si>
  <si>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</si>
  <si>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</si>
  <si>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</si>
  <si>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</si>
  <si>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</si>
  <si>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</si>
  <si>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</si>
  <si>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</si>
  <si>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</si>
  <si>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</si>
  <si>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</si>
  <si>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</si>
  <si>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</si>
  <si>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</si>
  <si>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</si>
  <si>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</si>
  <si>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</si>
  <si>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</si>
  <si>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</si>
  <si>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</si>
  <si>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</si>
  <si>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</si>
  <si>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</si>
  <si>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</si>
  <si>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</si>
  <si>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</si>
  <si>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</si>
  <si>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</si>
  <si>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</si>
  <si>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</si>
  <si>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</si>
  <si>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</si>
  <si>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</si>
  <si>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</si>
  <si>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</si>
  <si>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</si>
  <si>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</si>
  <si>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</si>
  <si>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</si>
  <si>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</si>
  <si>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</si>
  <si>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</si>
  <si>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</si>
  <si>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</si>
  <si>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</si>
  <si>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</si>
  <si>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</si>
  <si>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</si>
  <si>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</si>
  <si>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</si>
  <si>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</si>
  <si>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</si>
  <si>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</si>
  <si>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</si>
  <si>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</si>
  <si>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</si>
  <si>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</si>
  <si>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</si>
  <si>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</si>
  <si>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</si>
  <si>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</si>
  <si>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</si>
  <si>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</si>
  <si>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</si>
  <si>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</si>
  <si>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</si>
  <si>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</si>
  <si>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</si>
  <si>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</si>
  <si>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</si>
  <si>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</si>
  <si>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</si>
  <si>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</si>
  <si>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</si>
  <si>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</si>
  <si>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</si>
  <si>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</si>
  <si>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</si>
  <si>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</si>
  <si>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</si>
  <si>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</si>
  <si>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</si>
  <si>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</si>
  <si>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</si>
  <si>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</si>
  <si>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</si>
  <si>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</si>
  <si>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</si>
  <si>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</si>
  <si>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</si>
  <si>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</si>
  <si>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</si>
  <si>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</si>
  <si>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</si>
  <si>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</si>
  <si>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</si>
  <si>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</si>
  <si>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</si>
  <si>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</si>
  <si>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</si>
  <si>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</si>
  <si>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</si>
  <si>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</si>
  <si>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</si>
  <si>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</si>
  <si>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</si>
  <si>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</si>
  <si>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</si>
  <si>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</si>
  <si>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</si>
  <si>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</si>
  <si>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</si>
  <si>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</si>
  <si>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</si>
  <si>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</si>
  <si>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</si>
  <si>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</si>
  <si>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</si>
  <si>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</si>
  <si>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</si>
  <si>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</si>
  <si>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</si>
  <si>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</si>
  <si>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</si>
  <si>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</si>
  <si>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</si>
  <si>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</si>
  <si>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</si>
  <si>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</si>
  <si>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</si>
  <si>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</si>
  <si>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</si>
  <si>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</si>
  <si>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</si>
  <si>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</si>
  <si>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</si>
  <si>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</si>
  <si>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</si>
  <si>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</si>
  <si>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</si>
  <si>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</si>
  <si>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</si>
  <si>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</si>
  <si>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</si>
  <si>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</si>
  <si>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</si>
  <si>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</si>
  <si>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</si>
  <si>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</si>
  <si>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</si>
  <si>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</si>
  <si>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</si>
  <si>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</si>
  <si>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</si>
  <si>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</si>
  <si>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</si>
  <si>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</si>
  <si>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</si>
  <si>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</si>
  <si>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</si>
  <si>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</si>
  <si>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</si>
  <si>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</si>
  <si>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</si>
  <si>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</si>
  <si>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</si>
  <si>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</si>
  <si>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</si>
  <si>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</si>
  <si>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</si>
  <si>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</si>
  <si>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</si>
  <si>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</si>
  <si>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</si>
  <si>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</si>
  <si>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</si>
  <si>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</si>
  <si>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</si>
  <si>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</si>
  <si>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</si>
  <si>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</si>
  <si>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</si>
  <si>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</si>
  <si>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</si>
  <si>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</si>
  <si>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</si>
  <si>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</si>
  <si>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</si>
  <si>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</si>
  <si>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</si>
  <si>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</si>
  <si>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</si>
  <si>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</si>
  <si>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</si>
  <si>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</si>
  <si>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</si>
  <si>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</si>
  <si>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</si>
  <si>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</si>
  <si>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</si>
  <si>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</si>
  <si>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</si>
  <si>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</si>
  <si>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</si>
  <si>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</si>
  <si>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</si>
  <si>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</si>
  <si>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</si>
  <si>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</si>
  <si>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</si>
  <si>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</si>
  <si>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</si>
  <si>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</si>
  <si>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</si>
  <si>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</si>
  <si>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</si>
  <si>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</si>
  <si>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</si>
  <si>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</si>
  <si>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</si>
  <si>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</si>
  <si>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</si>
  <si>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</si>
  <si>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</si>
  <si>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</si>
  <si>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</si>
  <si>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</si>
  <si>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</si>
  <si>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</si>
  <si>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</si>
  <si>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</si>
  <si>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</si>
  <si>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</si>
  <si>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</si>
  <si>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</si>
  <si>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</si>
  <si>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</si>
  <si>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</si>
  <si>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</si>
  <si>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</si>
  <si>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</si>
  <si>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</si>
  <si>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</si>
  <si>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</si>
  <si>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</si>
  <si>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</si>
  <si>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</si>
  <si>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</si>
  <si>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</si>
  <si>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</si>
  <si>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</si>
  <si>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</si>
  <si>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</si>
  <si>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</si>
  <si>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</si>
  <si>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</si>
  <si>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</si>
  <si>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</si>
  <si>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</si>
  <si>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</si>
  <si>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</si>
  <si>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</si>
  <si>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</si>
  <si>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</si>
  <si>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</si>
  <si>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</si>
  <si>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</si>
  <si>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</si>
  <si>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</si>
  <si>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</si>
  <si>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</si>
  <si>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</si>
  <si>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</si>
  <si>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</si>
  <si>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</si>
  <si>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</si>
  <si>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</si>
  <si>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</si>
  <si>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</si>
  <si>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</si>
  <si>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</si>
  <si>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</si>
  <si>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</si>
  <si>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</si>
  <si>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</si>
  <si>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</si>
  <si>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</si>
  <si>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</si>
  <si>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</si>
  <si>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</si>
  <si>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</si>
  <si>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</si>
  <si>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</si>
  <si>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</si>
  <si>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</si>
  <si>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</si>
  <si>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</si>
  <si>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</si>
  <si>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</si>
  <si>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</si>
  <si>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</si>
  <si>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</si>
  <si>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</si>
  <si>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</si>
  <si>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</si>
  <si>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</si>
  <si>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</si>
  <si>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</si>
  <si>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</si>
  <si>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</si>
  <si>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</si>
  <si>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</si>
  <si>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</si>
  <si>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</si>
  <si>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</si>
  <si>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</si>
  <si>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</si>
  <si>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</si>
  <si>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</si>
  <si>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</si>
  <si>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</si>
  <si>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</si>
  <si>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</si>
  <si>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</si>
  <si>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</si>
  <si>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</si>
  <si>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</si>
  <si>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</si>
  <si>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</si>
  <si>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</si>
  <si>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</si>
  <si>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</si>
  <si>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</si>
  <si>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</si>
  <si>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</si>
  <si>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</si>
  <si>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</si>
  <si>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</si>
  <si>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</si>
  <si>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</si>
  <si>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</si>
  <si>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</si>
  <si>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</si>
  <si>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</si>
  <si>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</si>
  <si>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</si>
  <si>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</si>
  <si>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</si>
  <si>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</si>
  <si>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</si>
  <si>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</si>
  <si>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</si>
  <si>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</si>
  <si>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</si>
  <si>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</si>
  <si>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</si>
  <si>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</si>
  <si>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</si>
  <si>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</si>
  <si>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</si>
  <si>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</si>
  <si>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</si>
  <si>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</si>
  <si>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</si>
  <si>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</si>
  <si>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</si>
  <si>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</si>
  <si>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</si>
  <si>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</si>
  <si>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</si>
  <si>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</si>
  <si>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</si>
  <si>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</si>
  <si>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</si>
  <si>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</si>
  <si>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</si>
  <si>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</si>
  <si>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</si>
  <si>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</si>
  <si>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</si>
  <si>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</si>
  <si>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</si>
  <si>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</si>
  <si>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</si>
  <si>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</si>
  <si>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</si>
  <si>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</si>
  <si>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</si>
  <si>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</si>
  <si>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</si>
  <si>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</si>
  <si>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</si>
  <si>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</si>
  <si>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</si>
  <si>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</si>
  <si>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</si>
  <si>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</si>
  <si>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</si>
  <si>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</si>
  <si>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</si>
  <si>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</si>
  <si>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</si>
  <si>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</si>
  <si>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</si>
  <si>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</si>
  <si>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</si>
  <si>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</si>
  <si>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</si>
  <si>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</si>
  <si>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</si>
  <si>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</si>
  <si>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</si>
  <si>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</si>
  <si>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</si>
  <si>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</si>
  <si>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</si>
  <si>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</si>
  <si>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</si>
  <si>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</si>
  <si>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</si>
  <si>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</si>
  <si>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</si>
  <si>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</si>
  <si>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</si>
  <si>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</si>
  <si>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</si>
  <si>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</si>
  <si>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</si>
  <si>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</si>
  <si>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</si>
  <si>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</si>
  <si>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</si>
  <si>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</si>
  <si>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</si>
  <si>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</si>
  <si>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</si>
  <si>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</si>
  <si>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</si>
  <si>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</si>
  <si>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</si>
  <si>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</si>
  <si>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</si>
  <si>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</si>
  <si>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</si>
  <si>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</si>
  <si>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</si>
  <si>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</si>
  <si>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</si>
  <si>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</si>
  <si>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</si>
  <si>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</si>
  <si>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</si>
  <si>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</si>
  <si>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</si>
  <si>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</si>
  <si>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</si>
  <si>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</si>
  <si>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</si>
  <si>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</si>
  <si>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</si>
  <si>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</si>
  <si>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</si>
  <si>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</si>
  <si>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</si>
  <si>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</si>
  <si>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</si>
  <si>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</si>
  <si>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</si>
  <si>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</si>
  <si>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</si>
  <si>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</si>
  <si>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</si>
  <si>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</si>
  <si>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</si>
  <si>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</si>
  <si>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</si>
  <si>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</si>
  <si>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</si>
  <si>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</si>
  <si>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</si>
  <si>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</si>
  <si>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</si>
  <si>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</si>
  <si>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</si>
  <si>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</si>
  <si>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</si>
  <si>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</si>
  <si>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</si>
  <si>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</si>
  <si>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</si>
  <si>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</si>
  <si>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</si>
  <si>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</si>
  <si>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</si>
  <si>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</si>
  <si>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</si>
  <si>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</si>
  <si>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</si>
  <si>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</si>
  <si>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</si>
  <si>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</si>
  <si>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</si>
  <si>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</si>
  <si>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</si>
  <si>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</si>
  <si>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</si>
  <si>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</si>
  <si>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</si>
  <si>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</si>
  <si>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</si>
  <si>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</si>
  <si>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</si>
  <si>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</si>
  <si>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</si>
  <si>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</si>
  <si>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</si>
  <si>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</si>
  <si>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</si>
  <si>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</si>
  <si>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</si>
  <si>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</si>
  <si>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</si>
  <si>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</si>
  <si>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</si>
  <si>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</si>
  <si>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</si>
  <si>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</si>
  <si>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</si>
  <si>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</si>
  <si>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</si>
  <si>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</si>
  <si>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</si>
  <si>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</si>
  <si>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</si>
  <si>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</si>
  <si>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</si>
  <si>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</si>
  <si>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</si>
  <si>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</si>
  <si>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</si>
  <si>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</si>
  <si>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</si>
  <si>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</si>
  <si>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</si>
  <si>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</si>
  <si>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</si>
  <si>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</si>
  <si>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</si>
  <si>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</si>
  <si>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</si>
  <si>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</si>
  <si>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</si>
  <si>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</si>
  <si>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</si>
  <si>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</si>
  <si>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</si>
  <si>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</si>
  <si>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</si>
  <si>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</si>
  <si>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</si>
  <si>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</si>
  <si>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</si>
  <si>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</si>
  <si>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</si>
  <si>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</si>
  <si>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</si>
  <si>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</si>
  <si>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</si>
  <si>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</si>
  <si>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</si>
  <si>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</si>
  <si>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</si>
  <si>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</si>
  <si>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</si>
  <si>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</si>
  <si>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</si>
  <si>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</si>
  <si>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</si>
  <si>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</si>
  <si>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</si>
  <si>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</si>
  <si>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</si>
  <si>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</si>
  <si>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</si>
  <si>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</si>
  <si>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</si>
  <si>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</si>
  <si>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</si>
  <si>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</si>
  <si>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</si>
  <si>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</si>
  <si>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</si>
  <si>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</si>
  <si>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</si>
  <si>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</si>
  <si>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</si>
  <si>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</si>
  <si>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</si>
  <si>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</si>
  <si>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</si>
  <si>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</si>
  <si>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</si>
  <si>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</si>
  <si>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</si>
  <si>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</si>
  <si>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</si>
  <si>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</si>
  <si>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</si>
  <si>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</si>
  <si>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</si>
  <si>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</si>
  <si>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</si>
  <si>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</si>
  <si>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</si>
  <si>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</si>
  <si>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</si>
  <si>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</si>
  <si>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</si>
  <si>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</si>
  <si>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</si>
  <si>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</si>
  <si>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</si>
  <si>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</si>
  <si>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</si>
  <si>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</si>
  <si>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</si>
  <si>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</si>
  <si>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</si>
  <si>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</si>
  <si>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</si>
  <si>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</si>
  <si>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</si>
  <si>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</si>
  <si>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</si>
  <si>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</si>
  <si>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</si>
  <si>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</si>
  <si>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</si>
  <si>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</si>
  <si>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</si>
  <si>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</si>
  <si>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</si>
  <si>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</si>
  <si>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</si>
  <si>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</si>
  <si>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</si>
  <si>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</si>
  <si>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</si>
  <si>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</si>
  <si>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</si>
  <si>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</si>
  <si>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</si>
  <si>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</si>
  <si>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</si>
  <si>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</si>
  <si>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</si>
  <si>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</si>
  <si>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</si>
  <si>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</si>
  <si>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</si>
  <si>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</si>
  <si>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</si>
  <si>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</si>
  <si>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</si>
  <si>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</si>
  <si>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</si>
  <si>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</si>
  <si>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</si>
  <si>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</si>
  <si>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</si>
  <si>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</si>
  <si>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</si>
  <si>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</si>
  <si>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</si>
  <si>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</si>
  <si>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</si>
  <si>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</si>
  <si>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</si>
  <si>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</si>
  <si>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</si>
  <si>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</si>
  <si>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</si>
  <si>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</si>
  <si>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</si>
  <si>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</si>
  <si>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</si>
  <si>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</si>
  <si>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</si>
  <si>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</si>
  <si>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</si>
  <si>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</si>
  <si>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</si>
  <si>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</si>
  <si>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</si>
  <si>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</si>
  <si>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</si>
  <si>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</si>
  <si>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</si>
  <si>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</si>
  <si>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</si>
  <si>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</si>
  <si>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</si>
  <si>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</si>
  <si>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</si>
  <si>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</si>
  <si>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</si>
  <si>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</si>
  <si>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</si>
  <si>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</si>
  <si>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</si>
  <si>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</si>
  <si>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</si>
  <si>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</si>
  <si>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</si>
  <si>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</si>
  <si>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</si>
  <si>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</si>
  <si>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</si>
  <si>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</si>
  <si>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</si>
  <si>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</si>
  <si>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</si>
  <si>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</si>
  <si>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</si>
  <si>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</si>
  <si>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</si>
  <si>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</si>
  <si>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</si>
  <si>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</si>
  <si>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</si>
  <si>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</si>
  <si>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</si>
  <si>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</si>
  <si>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</si>
  <si>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</si>
  <si>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</si>
  <si>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</si>
  <si>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</si>
  <si>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</si>
  <si>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</si>
  <si>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</si>
  <si>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</si>
  <si>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</si>
  <si>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</si>
  <si>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</si>
  <si>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</si>
  <si>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</si>
  <si>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</si>
  <si>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</si>
  <si>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</si>
  <si>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</si>
  <si>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</si>
  <si>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</si>
  <si>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</si>
  <si>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</si>
  <si>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</si>
  <si>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</si>
  <si>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</si>
  <si>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</si>
  <si>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</si>
  <si>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</si>
  <si>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</si>
  <si>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</si>
  <si>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</si>
  <si>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</si>
  <si>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</si>
  <si>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</si>
  <si>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</si>
  <si>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</si>
  <si>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</si>
  <si>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</si>
  <si>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</si>
  <si>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</si>
  <si>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</si>
  <si>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</si>
  <si>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</si>
  <si>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</si>
  <si>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</si>
  <si>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</si>
  <si>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</si>
  <si>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</si>
  <si>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</si>
  <si>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</si>
  <si>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</si>
  <si>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</si>
  <si>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</si>
  <si>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</si>
  <si>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</si>
  <si>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</si>
  <si>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</si>
  <si>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</si>
  <si>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</si>
  <si>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</si>
  <si>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</si>
  <si>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</si>
  <si>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</si>
  <si>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</si>
  <si>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</si>
  <si>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</si>
  <si>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</si>
  <si>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</si>
  <si>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</si>
  <si>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</si>
  <si>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</si>
  <si>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</si>
  <si>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</si>
  <si>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</si>
  <si>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</si>
  <si>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</si>
  <si>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</si>
  <si>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</si>
  <si>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</si>
  <si>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</si>
  <si>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</si>
  <si>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</si>
  <si>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</si>
  <si>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</si>
  <si>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</si>
  <si>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</si>
  <si>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</si>
  <si>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</si>
  <si>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</si>
  <si>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</si>
  <si>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</si>
  <si>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</si>
  <si>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</si>
  <si>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</si>
  <si>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</si>
  <si>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</si>
  <si>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</si>
  <si>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</si>
  <si>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</si>
  <si>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</si>
  <si>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</si>
  <si>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</si>
  <si>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</si>
  <si>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</si>
  <si>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</si>
  <si>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</si>
  <si>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</si>
  <si>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</si>
  <si>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</si>
  <si>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</si>
  <si>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</si>
  <si>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</si>
  <si>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</si>
  <si>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</si>
  <si>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</si>
  <si>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</si>
  <si>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</si>
  <si>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</si>
  <si>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</si>
  <si>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</si>
  <si>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</si>
  <si>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</si>
  <si>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</si>
  <si>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</si>
  <si>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</si>
  <si>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</si>
  <si>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</si>
  <si>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</si>
  <si>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</si>
  <si>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</si>
  <si>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</si>
  <si>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</si>
  <si>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</si>
  <si>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</si>
  <si>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</si>
  <si>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</si>
  <si>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</si>
  <si>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</si>
  <si>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</si>
  <si>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</si>
  <si>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</si>
  <si>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</si>
  <si>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</si>
  <si>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</si>
  <si>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</si>
  <si>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</si>
  <si>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</si>
  <si>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</si>
  <si>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</si>
  <si>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</si>
  <si>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</si>
  <si>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</si>
  <si>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</si>
  <si>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</si>
  <si>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</si>
  <si>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</si>
  <si>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</si>
  <si>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</si>
  <si>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</si>
  <si>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</si>
  <si>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</si>
  <si>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</si>
  <si>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</si>
  <si>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</si>
  <si>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</si>
  <si>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</si>
  <si>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</si>
  <si>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</si>
  <si>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</si>
  <si>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</si>
  <si>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</si>
  <si>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</si>
  <si>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</si>
  <si>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</si>
  <si>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</si>
  <si>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</si>
  <si>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</si>
  <si>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</si>
  <si>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</si>
  <si>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</si>
  <si>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</si>
  <si>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</si>
  <si>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</si>
  <si>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</si>
  <si>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</si>
  <si>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</si>
  <si>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</si>
  <si>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</si>
  <si>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</si>
  <si>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</si>
  <si>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</si>
  <si>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</si>
  <si>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</si>
  <si>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</si>
  <si>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</si>
  <si>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</si>
  <si>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</si>
  <si>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</si>
  <si>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</si>
  <si>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</si>
  <si>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</si>
  <si>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</si>
  <si>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</si>
  <si>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</si>
  <si>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</si>
  <si>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</si>
  <si>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</si>
  <si>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</si>
  <si>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</si>
  <si>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</si>
  <si>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</si>
  <si>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</si>
  <si>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</si>
  <si>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</si>
  <si>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</si>
  <si>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</si>
  <si>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</si>
  <si>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</si>
  <si>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</si>
  <si>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</si>
  <si>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</si>
  <si>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</si>
  <si>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</si>
  <si>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</si>
  <si>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</si>
  <si>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</si>
  <si>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</si>
  <si>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</si>
  <si>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</si>
  <si>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</si>
  <si>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</si>
  <si>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</si>
  <si>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</si>
  <si>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</si>
  <si>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</si>
  <si>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</si>
  <si>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</si>
  <si>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</si>
  <si>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</si>
  <si>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</si>
  <si>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</si>
  <si>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</si>
  <si>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</si>
  <si>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</si>
  <si>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</si>
  <si>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</si>
  <si>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</si>
  <si>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</si>
  <si>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</si>
  <si>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</si>
  <si>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</si>
  <si>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</si>
  <si>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</si>
  <si>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</si>
  <si>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</si>
  <si>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</si>
  <si>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</si>
  <si>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</si>
  <si>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</si>
  <si>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</si>
  <si>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</si>
  <si>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</si>
  <si>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</si>
  <si>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</si>
  <si>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</si>
  <si>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</si>
  <si>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</si>
  <si>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</si>
  <si>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</si>
  <si>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</si>
  <si>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</si>
  <si>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</si>
  <si>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</si>
  <si>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</si>
  <si>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</si>
  <si>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</si>
  <si>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</si>
  <si>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</si>
  <si>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</si>
  <si>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</si>
  <si>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</si>
  <si>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</si>
  <si>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</si>
  <si>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</si>
  <si>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</si>
  <si>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</si>
  <si>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</si>
  <si>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</si>
  <si>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</si>
  <si>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</si>
  <si>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</si>
  <si>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</si>
  <si>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</si>
  <si>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</si>
  <si>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</si>
  <si>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</si>
  <si>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</si>
  <si>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</si>
  <si>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</si>
  <si>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</si>
  <si>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</si>
  <si>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</si>
  <si>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</si>
  <si>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</si>
  <si>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</si>
  <si>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</si>
  <si>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</si>
  <si>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</si>
  <si>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</si>
  <si>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</si>
  <si>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</si>
  <si>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</si>
  <si>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</si>
  <si>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</si>
  <si>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</si>
  <si>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</si>
  <si>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</si>
  <si>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</si>
  <si>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</si>
  <si>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</si>
  <si>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</si>
  <si>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</si>
  <si>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</si>
  <si>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</si>
  <si>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</si>
  <si>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</si>
  <si>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</si>
  <si>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</si>
  <si>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</si>
  <si>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</si>
  <si>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</si>
  <si>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</si>
  <si>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</si>
  <si>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</si>
  <si>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</si>
  <si>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</si>
  <si>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</si>
  <si>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</si>
  <si>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</si>
  <si>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</si>
  <si>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</si>
  <si>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</si>
  <si>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</si>
  <si>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</si>
  <si>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</si>
  <si>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</si>
  <si>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</si>
  <si>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</si>
  <si>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</si>
  <si>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</si>
  <si>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</si>
  <si>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</si>
  <si>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</si>
  <si>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</si>
  <si>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</si>
  <si>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</si>
  <si>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</si>
  <si>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</si>
  <si>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</si>
  <si>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</si>
  <si>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</si>
  <si>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</si>
  <si>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</si>
  <si>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</si>
  <si>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</si>
  <si>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</si>
  <si>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</si>
  <si>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</si>
  <si>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</si>
  <si>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</si>
  <si>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</si>
  <si>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</si>
  <si>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</si>
  <si>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</si>
  <si>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</si>
  <si>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</si>
  <si>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</si>
  <si>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</si>
  <si>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</si>
  <si>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</si>
  <si>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</si>
  <si>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</si>
  <si>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</si>
  <si>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</si>
  <si>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</si>
  <si>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</si>
  <si>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</si>
  <si>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</si>
  <si>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</si>
  <si>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</si>
  <si>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</si>
  <si>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</si>
  <si>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</si>
  <si>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</si>
  <si>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</si>
  <si>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</si>
  <si>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</si>
  <si>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</si>
  <si>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</si>
  <si>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</si>
  <si>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</si>
  <si>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</si>
  <si>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</si>
  <si>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</si>
  <si>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</si>
  <si>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</si>
  <si>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</si>
  <si>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</si>
  <si>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</si>
  <si>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</si>
  <si>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</si>
  <si>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</si>
  <si>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</si>
  <si>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</si>
  <si>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</si>
  <si>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</si>
  <si>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</si>
  <si>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</si>
  <si>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</si>
  <si>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</si>
  <si>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</si>
  <si>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</si>
  <si>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</si>
  <si>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</si>
  <si>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</si>
  <si>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</si>
  <si>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</si>
  <si>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</si>
  <si>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</si>
  <si>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</si>
  <si>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</si>
  <si>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</si>
  <si>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</si>
  <si>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</si>
  <si>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</si>
  <si>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</si>
  <si>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</si>
  <si>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</si>
  <si>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</si>
  <si>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</si>
  <si>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</si>
  <si>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</si>
  <si>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</si>
  <si>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</si>
  <si>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</si>
  <si>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</si>
  <si>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</si>
  <si>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</si>
  <si>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</si>
  <si>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</si>
  <si>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</si>
  <si>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</si>
  <si>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</si>
  <si>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</si>
  <si>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</si>
  <si>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</si>
  <si>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</si>
  <si>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</si>
  <si>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</si>
  <si>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</si>
  <si>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</si>
  <si>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</si>
  <si>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</si>
  <si>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</si>
  <si>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</si>
  <si>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</si>
  <si>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</si>
  <si>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</si>
  <si>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</si>
  <si>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</si>
  <si>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</si>
  <si>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</si>
  <si>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</si>
  <si>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</si>
  <si>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</si>
  <si>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</si>
  <si>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</si>
  <si>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</si>
  <si>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</si>
  <si>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</si>
  <si>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</si>
  <si>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</si>
  <si>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</si>
  <si>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</si>
  <si>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</si>
  <si>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</si>
  <si>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</si>
  <si>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</si>
  <si>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</si>
  <si>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</si>
  <si>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</si>
  <si>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</si>
  <si>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</si>
  <si>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</si>
  <si>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</si>
  <si>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</si>
  <si>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</si>
  <si>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</si>
  <si>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</si>
  <si>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</si>
  <si>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</si>
  <si>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</si>
  <si>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</si>
  <si>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</si>
  <si>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</si>
  <si>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</si>
  <si>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</si>
  <si>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</si>
  <si>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</si>
  <si>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</si>
  <si>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</si>
  <si>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</si>
  <si>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</si>
  <si>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</si>
  <si>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</si>
  <si>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</si>
  <si>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</si>
  <si>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</si>
  <si>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</si>
  <si>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</si>
  <si>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</si>
  <si>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</si>
  <si>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</si>
  <si>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</si>
  <si>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</si>
  <si>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</si>
  <si>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</si>
  <si>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</si>
  <si>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</si>
  <si>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</si>
  <si>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</si>
  <si>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</si>
  <si>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</si>
  <si>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</si>
  <si>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</si>
  <si>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</si>
  <si>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</si>
  <si>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</si>
  <si>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</si>
  <si>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</si>
  <si>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</si>
  <si>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</si>
  <si>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</si>
  <si>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</si>
  <si>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</si>
  <si>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</si>
  <si>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</si>
  <si>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</si>
  <si>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</si>
  <si>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</si>
  <si>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</si>
  <si>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</si>
  <si>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</si>
  <si>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</si>
  <si>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</si>
  <si>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</si>
  <si>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</si>
  <si>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</si>
  <si>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</si>
  <si>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</si>
  <si>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</si>
  <si>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</si>
  <si>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</si>
  <si>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</si>
  <si>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</si>
  <si>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</si>
  <si>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</si>
  <si>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</si>
  <si>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</si>
  <si>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</si>
  <si>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</si>
  <si>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</si>
  <si>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</si>
  <si>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</si>
  <si>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</si>
  <si>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</si>
  <si>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</si>
  <si>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</si>
  <si>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</si>
  <si>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</si>
  <si>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</si>
  <si>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</si>
  <si>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</si>
  <si>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</si>
  <si>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</si>
  <si>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</si>
  <si>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</si>
  <si>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</si>
  <si>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</si>
  <si>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</si>
  <si>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</si>
  <si>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</si>
  <si>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</si>
  <si>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</si>
  <si>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</si>
  <si>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</si>
  <si>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</si>
  <si>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</si>
  <si>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</si>
  <si>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</si>
  <si>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</si>
  <si>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</si>
  <si>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</si>
  <si>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</si>
  <si>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</si>
  <si>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</si>
  <si>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</si>
  <si>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</si>
  <si>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</si>
  <si>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</si>
  <si>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</si>
  <si>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</si>
  <si>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</si>
  <si>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</si>
  <si>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</si>
  <si>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</si>
  <si>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</si>
  <si>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</si>
  <si>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</si>
  <si>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</si>
  <si>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</si>
  <si>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</si>
  <si>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</si>
  <si>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</si>
  <si>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</si>
  <si>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</si>
  <si>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</si>
  <si>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</si>
  <si>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</si>
  <si>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</si>
  <si>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</si>
  <si>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</si>
  <si>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</si>
  <si>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</si>
  <si>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</si>
  <si>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</si>
  <si>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</si>
  <si>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</si>
  <si>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</si>
  <si>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</si>
  <si>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</si>
  <si>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</si>
  <si>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</si>
  <si>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</si>
  <si>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</si>
  <si>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</si>
  <si>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</si>
  <si>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</si>
  <si>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</si>
  <si>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</si>
  <si>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</si>
  <si>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</si>
  <si>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</si>
  <si>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</si>
  <si>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</si>
  <si>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</si>
  <si>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</si>
  <si>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</si>
  <si>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</si>
  <si>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</si>
  <si>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</si>
  <si>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</si>
  <si>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</si>
  <si>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</si>
  <si>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</si>
  <si>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</si>
  <si>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</si>
  <si>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</si>
  <si>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</si>
  <si>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</si>
  <si>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</si>
  <si>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</si>
  <si>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</si>
  <si>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</si>
  <si>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</si>
  <si>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</si>
  <si>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</si>
  <si>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</si>
  <si>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</si>
  <si>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</si>
  <si>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</si>
  <si>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</si>
  <si>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</si>
  <si>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</si>
  <si>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</si>
  <si>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</si>
  <si>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</si>
  <si>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</si>
  <si>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</si>
  <si>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</si>
  <si>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</si>
  <si>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</si>
  <si>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</si>
  <si>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</si>
  <si>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</si>
  <si>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</si>
  <si>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</si>
  <si>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</si>
  <si>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</si>
  <si>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</si>
  <si>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</si>
  <si>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</si>
  <si>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</si>
  <si>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</si>
  <si>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</si>
  <si>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</si>
  <si>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</si>
  <si>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</si>
  <si>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</si>
  <si>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</si>
  <si>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</si>
  <si>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</si>
  <si>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</si>
  <si>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</si>
  <si>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</si>
  <si>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</si>
  <si>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</si>
  <si>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</si>
  <si>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</si>
  <si>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</si>
  <si>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</si>
  <si>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</si>
  <si>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</si>
  <si>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</si>
  <si>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</si>
  <si>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</si>
  <si>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</si>
  <si>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</si>
  <si>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</si>
  <si>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</si>
  <si>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</si>
  <si>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</si>
  <si>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</si>
  <si>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</si>
  <si>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</si>
  <si>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</si>
  <si>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</si>
  <si>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</si>
  <si>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</si>
  <si>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</si>
  <si>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</si>
  <si>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</si>
  <si>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</si>
  <si>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</si>
  <si>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</si>
  <si>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</si>
  <si>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</si>
  <si>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</si>
  <si>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</si>
  <si>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</si>
  <si>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</si>
  <si>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</si>
  <si>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</si>
  <si>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</si>
  <si>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</si>
  <si>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</si>
  <si>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</si>
  <si>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</si>
  <si>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</si>
  <si>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</si>
  <si>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</si>
  <si>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</si>
  <si>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</si>
  <si>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</si>
  <si>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</si>
  <si>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</si>
  <si>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</si>
  <si>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</si>
  <si>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</si>
  <si>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</si>
  <si>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</si>
  <si>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</si>
  <si>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</si>
  <si>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</si>
  <si>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</si>
  <si>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</si>
  <si>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</si>
  <si>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</si>
  <si>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</si>
  <si>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</si>
  <si>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</si>
  <si>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</si>
  <si>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</si>
  <si>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</si>
  <si>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</si>
  <si>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</si>
  <si>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</si>
  <si>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</si>
  <si>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</si>
  <si>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</si>
  <si>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</si>
  <si>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</si>
  <si>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</si>
  <si>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</si>
  <si>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</si>
  <si>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</si>
  <si>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</si>
  <si>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</si>
  <si>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</si>
  <si>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</si>
  <si>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</si>
  <si>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</si>
  <si>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</si>
  <si>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</si>
  <si>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</si>
  <si>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</si>
  <si>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</si>
  <si>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</si>
  <si>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</si>
  <si>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</si>
  <si>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</si>
  <si>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</si>
  <si>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</si>
  <si>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</si>
  <si>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</si>
  <si>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</si>
  <si>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</si>
  <si>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</si>
  <si>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</si>
  <si>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</si>
  <si>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</si>
  <si>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</si>
  <si>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</si>
  <si>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</si>
  <si>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</si>
  <si>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</si>
  <si>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</si>
  <si>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</si>
  <si>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</si>
  <si>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</si>
  <si>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</si>
  <si>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</si>
  <si>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</si>
  <si>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</si>
  <si>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</si>
  <si>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</si>
  <si>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</si>
  <si>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</si>
  <si>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</si>
  <si>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</si>
  <si>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</si>
  <si>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</si>
  <si>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</si>
  <si>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</si>
  <si>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</si>
  <si>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</si>
  <si>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</si>
  <si>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</si>
  <si>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</si>
  <si>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</si>
  <si>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</si>
  <si>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</si>
  <si>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</si>
  <si>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</si>
  <si>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</si>
  <si>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</si>
  <si>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</si>
  <si>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</si>
  <si>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</si>
  <si>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</si>
  <si>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</si>
  <si>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</si>
  <si>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</si>
  <si>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</si>
  <si>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</si>
  <si>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</si>
  <si>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</si>
  <si>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</si>
  <si>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</si>
  <si>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</si>
  <si>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</si>
  <si>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</si>
  <si>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</si>
  <si>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</si>
  <si>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</si>
  <si>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</si>
  <si>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</si>
  <si>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</si>
  <si>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</si>
  <si>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</si>
  <si>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</si>
  <si>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</si>
  <si>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</si>
  <si>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</si>
  <si>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</si>
  <si>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</si>
  <si>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</si>
  <si>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</si>
  <si>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</si>
  <si>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</si>
  <si>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</si>
  <si>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</si>
  <si>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</si>
  <si>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</si>
  <si>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</si>
  <si>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</si>
  <si>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</si>
  <si>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</si>
  <si>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</si>
  <si>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</si>
  <si>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</si>
  <si>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</si>
  <si>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</si>
  <si>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</si>
  <si>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</si>
  <si>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</si>
  <si>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</si>
  <si>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</si>
  <si>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</si>
  <si>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</si>
  <si>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</si>
  <si>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</si>
  <si>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</si>
  <si>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</si>
  <si>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</si>
  <si>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</si>
  <si>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</si>
  <si>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</si>
  <si>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</si>
  <si>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</si>
  <si>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</si>
  <si>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</si>
  <si>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</si>
  <si>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</si>
  <si>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</si>
  <si>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</si>
  <si>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</si>
  <si>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</si>
  <si>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</si>
  <si>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</si>
  <si>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</si>
  <si>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</si>
  <si>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</si>
  <si>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</si>
  <si>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</si>
  <si>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</si>
  <si>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</si>
  <si>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</si>
  <si>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</si>
  <si>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</si>
  <si>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</si>
  <si>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</si>
  <si>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</si>
  <si>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</si>
  <si>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</si>
  <si>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</si>
  <si>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</si>
  <si>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</si>
  <si>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</si>
  <si>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</si>
  <si>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</si>
  <si>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</si>
  <si>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</si>
  <si>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</si>
  <si>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</si>
  <si>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</si>
  <si>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</si>
  <si>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</si>
  <si>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</si>
  <si>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</si>
  <si>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</si>
  <si>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</si>
  <si>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</si>
  <si>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</si>
  <si>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</si>
  <si>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</si>
  <si>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</si>
  <si>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</si>
  <si>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</si>
  <si>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</si>
  <si>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</si>
  <si>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</si>
  <si>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</si>
  <si>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</si>
  <si>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</si>
  <si>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</si>
  <si>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</si>
  <si>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</si>
  <si>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</si>
  <si>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</si>
  <si>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</si>
  <si>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</si>
  <si>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</si>
  <si>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</si>
  <si>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</si>
  <si>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</si>
  <si>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</si>
  <si>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</si>
  <si>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</si>
  <si>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</si>
  <si>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</si>
  <si>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</si>
  <si>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</si>
  <si>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</si>
  <si>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</si>
  <si>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</si>
  <si>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</si>
  <si>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</si>
  <si>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</si>
  <si>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</si>
  <si>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</si>
  <si>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</si>
  <si>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</si>
  <si>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</si>
  <si>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</si>
  <si>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</si>
  <si>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</si>
  <si>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</si>
  <si>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</si>
  <si>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</si>
  <si>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</si>
  <si>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</si>
  <si>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</si>
  <si>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</si>
  <si>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</si>
  <si>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</si>
  <si>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</si>
  <si>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</si>
  <si>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</si>
  <si>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</si>
  <si>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</si>
  <si>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</si>
  <si>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</si>
  <si>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</si>
  <si>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</si>
  <si>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</si>
  <si>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</si>
  <si>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</si>
  <si>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</si>
  <si>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</si>
  <si>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</si>
  <si>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</si>
  <si>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</si>
  <si>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</si>
  <si>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</si>
  <si>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</si>
  <si>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</si>
  <si>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</si>
  <si>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</si>
  <si>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</si>
  <si>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</si>
  <si>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</si>
  <si>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</si>
  <si>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</si>
  <si>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</si>
  <si>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</si>
  <si>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</si>
  <si>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</si>
  <si>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</si>
  <si>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</si>
  <si>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</si>
  <si>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</si>
  <si>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</si>
  <si>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</si>
  <si>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</si>
  <si>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</si>
  <si>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</si>
  <si>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</si>
  <si>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</si>
  <si>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</si>
  <si>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</si>
  <si>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</si>
  <si>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</si>
  <si>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</si>
  <si>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</si>
  <si>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</si>
  <si>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</si>
  <si>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</si>
  <si>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</si>
  <si>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</si>
  <si>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</si>
  <si>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</si>
  <si>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</si>
  <si>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</si>
  <si>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</si>
  <si>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</si>
  <si>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</si>
  <si>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</si>
  <si>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</si>
  <si>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</si>
  <si>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</si>
  <si>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</si>
  <si>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</si>
  <si>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</si>
  <si>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</si>
  <si>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</si>
  <si>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</si>
  <si>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</si>
  <si>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</si>
  <si>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</si>
  <si>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</si>
  <si>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</si>
  <si>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</si>
  <si>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</si>
  <si>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</si>
  <si>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</si>
  <si>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</si>
  <si>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</si>
  <si>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</si>
  <si>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</si>
  <si>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</si>
  <si>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</si>
  <si>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</si>
  <si>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</si>
  <si>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</si>
  <si>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</si>
  <si>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</si>
  <si>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</si>
  <si>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</si>
  <si>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</si>
  <si>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</si>
  <si>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</si>
  <si>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</si>
  <si>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</si>
  <si>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</si>
  <si>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</si>
  <si>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</si>
  <si>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</si>
  <si>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</si>
  <si>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</si>
  <si>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</si>
  <si>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</si>
  <si>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</si>
  <si>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</si>
  <si>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</si>
  <si>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</si>
  <si>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</si>
  <si>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</si>
  <si>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</si>
  <si>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</si>
  <si>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</si>
  <si>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</si>
  <si>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</si>
  <si>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</si>
  <si>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</si>
  <si>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</si>
  <si>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</si>
  <si>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</si>
  <si>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</si>
  <si>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</si>
  <si>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</si>
  <si>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</si>
  <si>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</si>
  <si>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</si>
  <si>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</si>
  <si>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</si>
  <si>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</si>
  <si>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</si>
  <si>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</si>
  <si>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</si>
  <si>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</si>
  <si>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</si>
  <si>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</si>
  <si>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</si>
  <si>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</si>
  <si>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</si>
  <si>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</si>
  <si>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</si>
  <si>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</si>
  <si>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</si>
  <si>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</si>
  <si>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</si>
  <si>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</si>
  <si>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</si>
  <si>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</si>
  <si>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</si>
  <si>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</si>
  <si>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</si>
  <si>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</si>
  <si>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</si>
  <si>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</si>
  <si>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</si>
  <si>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</si>
  <si>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</si>
  <si>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</si>
  <si>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</si>
  <si>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</si>
  <si>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</si>
  <si>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</si>
  <si>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</si>
  <si>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</si>
  <si>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</si>
  <si>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</si>
  <si>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</si>
  <si>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</si>
  <si>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</si>
  <si>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</si>
  <si>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</si>
  <si>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</si>
  <si>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</si>
  <si>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</si>
  <si>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</si>
  <si>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</si>
  <si>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</si>
  <si>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</si>
  <si>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</si>
  <si>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</si>
  <si>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</si>
  <si>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</si>
  <si>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</si>
  <si>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</si>
  <si>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</si>
  <si>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</si>
  <si>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</si>
  <si>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</si>
  <si>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</si>
  <si>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</si>
  <si>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</si>
  <si>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</si>
  <si>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</si>
  <si>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</si>
  <si>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</si>
  <si>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</si>
  <si>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</si>
  <si>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</si>
  <si>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</si>
  <si>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</si>
  <si>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</si>
  <si>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</si>
  <si>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</si>
  <si>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</si>
  <si>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</si>
  <si>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</si>
  <si>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</si>
  <si>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</si>
  <si>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</si>
  <si>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</si>
  <si>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</si>
  <si>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</si>
  <si>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</si>
  <si>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</si>
  <si>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</si>
  <si>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</si>
  <si>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</si>
  <si>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</si>
  <si>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</si>
  <si>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</si>
  <si>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</si>
  <si>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</si>
  <si>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</si>
  <si>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</si>
  <si>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</si>
  <si>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</si>
  <si>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</si>
  <si>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</si>
  <si>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</si>
  <si>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</si>
  <si>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</si>
  <si>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</si>
  <si>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</si>
  <si>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</si>
  <si>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</si>
  <si>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</si>
  <si>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</si>
  <si>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</si>
  <si>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</si>
  <si>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</si>
  <si>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</si>
  <si>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</si>
  <si>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</si>
  <si>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</si>
  <si>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</si>
  <si>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</si>
  <si>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</si>
  <si>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</si>
  <si>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</si>
  <si>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</si>
  <si>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</si>
  <si>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</si>
  <si>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</si>
  <si>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</si>
  <si>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</si>
  <si>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</si>
  <si>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</si>
  <si>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</si>
  <si>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</si>
  <si>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</si>
  <si>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</si>
  <si>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</si>
  <si>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</si>
  <si>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</si>
  <si>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</si>
  <si>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</si>
  <si>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</si>
  <si>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</si>
  <si>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</si>
  <si>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</si>
  <si>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</si>
  <si>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</si>
  <si>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</si>
  <si>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</si>
  <si>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</si>
  <si>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</si>
  <si>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</si>
  <si>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</si>
  <si>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</si>
  <si>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</si>
  <si>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</si>
  <si>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</si>
  <si>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</si>
  <si>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</si>
  <si>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</si>
  <si>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</si>
  <si>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</si>
  <si>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</si>
  <si>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</si>
  <si>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</si>
  <si>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</si>
  <si>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</si>
  <si>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</si>
  <si>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</si>
  <si>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</si>
  <si>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</si>
  <si>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</si>
  <si>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</si>
  <si>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</si>
  <si>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</si>
  <si>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</si>
  <si>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</si>
  <si>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</si>
  <si>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</si>
  <si>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</si>
  <si>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</si>
  <si>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</si>
  <si>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</si>
  <si>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</si>
  <si>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</si>
  <si>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</si>
  <si>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</si>
  <si>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</si>
  <si>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</si>
  <si>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</si>
  <si>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</si>
  <si>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</si>
  <si>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</si>
  <si>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</si>
  <si>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</si>
  <si>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</si>
  <si>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</si>
  <si>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</si>
  <si>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</si>
  <si>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</si>
  <si>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</si>
  <si>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</si>
  <si>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</si>
  <si>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</si>
  <si>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</si>
  <si>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</si>
  <si>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</si>
  <si>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</si>
  <si>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</si>
  <si>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</si>
  <si>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</si>
  <si>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</si>
  <si>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</si>
  <si>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</si>
  <si>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</si>
  <si>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</si>
  <si>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</si>
  <si>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</si>
  <si>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</si>
  <si>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</si>
  <si>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</si>
  <si>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</si>
  <si>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</si>
  <si>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</si>
  <si>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</si>
  <si>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</si>
  <si>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</si>
  <si>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</si>
  <si>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</si>
  <si>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</si>
  <si>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</si>
  <si>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</si>
  <si>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</si>
  <si>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</si>
  <si>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</si>
  <si>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</si>
  <si>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</si>
  <si>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</si>
  <si>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</si>
  <si>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</si>
  <si>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</si>
  <si>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</si>
  <si>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</si>
  <si>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</si>
  <si>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</si>
  <si>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</si>
  <si>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</si>
  <si>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</si>
  <si>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</si>
  <si>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</si>
  <si>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</si>
  <si>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</si>
  <si>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</si>
  <si>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</si>
  <si>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</si>
  <si>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</si>
  <si>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</si>
  <si>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</si>
  <si>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</si>
  <si>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</si>
  <si>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</si>
  <si>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</si>
  <si>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</si>
  <si>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</si>
  <si>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</si>
  <si>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</si>
  <si>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</si>
  <si>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</si>
  <si>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</si>
  <si>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</si>
  <si>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</si>
  <si>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</si>
  <si>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</si>
  <si>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</si>
  <si>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</si>
  <si>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</si>
  <si>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</si>
  <si>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</si>
  <si>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</si>
  <si>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</si>
  <si>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</si>
  <si>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</si>
  <si>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</si>
  <si>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</si>
  <si>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</si>
  <si>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</si>
  <si>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</si>
  <si>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</si>
  <si>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</si>
  <si>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</si>
  <si>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</si>
  <si>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</si>
  <si>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</si>
  <si>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</si>
  <si>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</si>
  <si>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</si>
  <si>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</si>
  <si>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</si>
  <si>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</si>
  <si>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</si>
  <si>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</si>
  <si>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</si>
  <si>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</si>
  <si>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</si>
  <si>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</si>
  <si>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</si>
  <si>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</si>
  <si>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</si>
  <si>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</si>
  <si>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</si>
  <si>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</si>
  <si>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</si>
  <si>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</si>
  <si>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</si>
  <si>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</si>
  <si>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</si>
  <si>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</si>
  <si>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</si>
  <si>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</si>
  <si>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</si>
  <si>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</si>
  <si>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</si>
  <si>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</si>
  <si>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</si>
  <si>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</si>
  <si>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</si>
  <si>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</si>
  <si>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</si>
  <si>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</si>
  <si>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</si>
  <si>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</si>
  <si>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</si>
  <si>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</si>
  <si>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</si>
  <si>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</si>
  <si>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</si>
  <si>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</si>
  <si>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</si>
  <si>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</si>
  <si>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</si>
  <si>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</si>
  <si>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</si>
  <si>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</si>
  <si>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</si>
  <si>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</si>
  <si>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</si>
  <si>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</si>
  <si>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</si>
  <si>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</si>
  <si>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</si>
  <si>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</si>
  <si>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</si>
  <si>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</si>
  <si>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</si>
  <si>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</si>
  <si>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</si>
  <si>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</si>
  <si>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</si>
  <si>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</si>
  <si>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</si>
  <si>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</si>
  <si>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</si>
  <si>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</si>
  <si>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</si>
  <si>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</si>
  <si>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</si>
  <si>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</si>
  <si>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</si>
  <si>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</si>
  <si>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</si>
  <si>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</si>
  <si>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</si>
  <si>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</si>
  <si>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</si>
  <si>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</si>
  <si>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</si>
  <si>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</si>
  <si>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</si>
  <si>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</si>
  <si>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</si>
  <si>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</si>
  <si>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</si>
  <si>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</si>
  <si>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</si>
  <si>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</si>
  <si>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</si>
  <si>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</si>
  <si>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</si>
  <si>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</si>
  <si>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</si>
  <si>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</si>
  <si>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</si>
  <si>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</si>
  <si>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</si>
  <si>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</si>
  <si>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</si>
  <si>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</si>
  <si>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</si>
  <si>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</si>
  <si>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</si>
  <si>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</si>
  <si>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</si>
  <si>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</si>
  <si>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</si>
  <si>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</si>
  <si>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</si>
  <si>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</si>
  <si>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</si>
  <si>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</si>
  <si>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</si>
  <si>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</si>
  <si>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</si>
  <si>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</si>
  <si>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</si>
  <si>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</si>
  <si>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</si>
  <si>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</si>
  <si>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</si>
  <si>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</si>
  <si>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</si>
  <si>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</si>
  <si>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</si>
  <si>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</si>
  <si>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</si>
  <si>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</si>
  <si>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</si>
  <si>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</si>
  <si>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</si>
  <si>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</si>
  <si>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</si>
  <si>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</si>
  <si>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</si>
  <si>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</si>
  <si>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</si>
  <si>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</si>
  <si>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</si>
  <si>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</si>
  <si>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</si>
  <si>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</si>
  <si>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</si>
  <si>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</si>
  <si>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</si>
  <si>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</si>
  <si>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</si>
  <si>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</si>
  <si>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</si>
  <si>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</si>
  <si>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</si>
  <si>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</si>
  <si>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</si>
  <si>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</si>
  <si>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</si>
  <si>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</si>
  <si>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</si>
  <si>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</si>
  <si>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</si>
  <si>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</si>
  <si>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</si>
  <si>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</si>
  <si>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</si>
  <si>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</si>
  <si>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</si>
  <si>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</si>
  <si>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</si>
  <si>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</si>
  <si>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</si>
  <si>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</si>
  <si>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</si>
  <si>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</si>
  <si>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</si>
  <si>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</si>
  <si>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</si>
  <si>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</si>
  <si>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</si>
  <si>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</si>
  <si>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</si>
  <si>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</si>
  <si>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</si>
  <si>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</si>
  <si>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</si>
  <si>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</si>
  <si>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</si>
  <si>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</si>
  <si>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</si>
  <si>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</si>
  <si>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</si>
  <si>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</si>
  <si>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</si>
  <si>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</si>
  <si>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</si>
  <si>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</si>
  <si>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</si>
  <si>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</si>
  <si>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</si>
  <si>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</si>
  <si>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</si>
  <si>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</si>
  <si>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</si>
  <si>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</si>
  <si>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</si>
  <si>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</si>
  <si>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</si>
  <si>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</si>
  <si>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</si>
  <si>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</si>
  <si>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</si>
  <si>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</si>
  <si>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</si>
  <si>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</si>
  <si>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</si>
  <si>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</si>
  <si>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</si>
  <si>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</si>
  <si>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</si>
  <si>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</si>
  <si>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</si>
  <si>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</si>
  <si>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</si>
  <si>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</si>
  <si>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</si>
  <si>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</si>
  <si>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</si>
  <si>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</si>
  <si>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</si>
  <si>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</si>
  <si>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</si>
  <si>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</si>
  <si>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</si>
  <si>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</si>
  <si>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</si>
  <si>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</si>
  <si>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</si>
  <si>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</si>
  <si>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</si>
  <si>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</si>
  <si>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</si>
  <si>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</si>
  <si>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</si>
  <si>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</si>
  <si>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</si>
  <si>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</si>
  <si>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</si>
  <si>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</si>
  <si>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</si>
  <si>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</si>
  <si>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</si>
  <si>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</si>
  <si>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</si>
  <si>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</si>
  <si>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</si>
  <si>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</si>
  <si>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</si>
  <si>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</si>
  <si>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</si>
  <si>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</si>
  <si>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</si>
  <si>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</si>
  <si>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</si>
  <si>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</si>
  <si>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</si>
  <si>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</si>
  <si>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</si>
  <si>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</si>
  <si>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</si>
  <si>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</si>
  <si>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</si>
  <si>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</si>
  <si>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</si>
  <si>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</si>
  <si>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</si>
  <si>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</si>
  <si>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</si>
  <si>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</si>
  <si>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</si>
  <si>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</si>
  <si>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</si>
  <si>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</si>
  <si>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</si>
  <si>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</si>
  <si>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</si>
  <si>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</si>
  <si>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</si>
  <si>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</si>
  <si>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</si>
  <si>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</si>
  <si>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</si>
  <si>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</si>
  <si>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</si>
  <si>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</si>
  <si>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</si>
  <si>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</si>
  <si>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</si>
  <si>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</si>
  <si>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</si>
  <si>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</si>
  <si>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</si>
  <si>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</si>
  <si>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</si>
  <si>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</si>
  <si>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</si>
  <si>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</si>
  <si>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</si>
  <si>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</si>
  <si>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</si>
  <si>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</si>
  <si>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</si>
  <si>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</si>
  <si>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</si>
  <si>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</si>
  <si>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</si>
  <si>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</si>
  <si>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</si>
  <si>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</si>
  <si>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</si>
  <si>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</si>
  <si>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</si>
  <si>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</si>
  <si>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</si>
  <si>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</si>
  <si>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</si>
  <si>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</si>
  <si>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</si>
  <si>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</si>
  <si>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</si>
  <si>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</si>
  <si>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</si>
  <si>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</si>
  <si>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</si>
  <si>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</si>
  <si>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</si>
  <si>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</si>
  <si>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</si>
  <si>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</si>
  <si>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</si>
  <si>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</si>
  <si>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</si>
  <si>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</si>
  <si>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</si>
  <si>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</si>
  <si>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</si>
  <si>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</si>
  <si>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</si>
  <si>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</si>
  <si>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</si>
  <si>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</si>
  <si>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</si>
  <si>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</si>
  <si>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</si>
  <si>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</si>
  <si>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</si>
  <si>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</si>
  <si>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</si>
  <si>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</si>
  <si>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</si>
  <si>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</si>
  <si>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</si>
  <si>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</si>
  <si>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</si>
  <si>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</si>
  <si>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</si>
  <si>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</si>
  <si>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</si>
  <si>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</si>
  <si>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</si>
  <si>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</si>
  <si>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</si>
  <si>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</si>
  <si>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</si>
  <si>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</si>
  <si>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</si>
  <si>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</si>
  <si>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</si>
  <si>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</si>
  <si>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</si>
  <si>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</si>
  <si>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</si>
  <si>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</si>
  <si>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</si>
  <si>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</si>
  <si>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</si>
  <si>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</si>
  <si>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</si>
  <si>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</si>
  <si>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</si>
  <si>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</si>
  <si>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</si>
  <si>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</si>
  <si>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</si>
  <si>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</si>
  <si>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</si>
  <si>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</si>
  <si>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</si>
  <si>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</si>
  <si>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</si>
  <si>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</si>
  <si>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</si>
  <si>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</si>
  <si>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</si>
  <si>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</si>
  <si>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</si>
  <si>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</si>
  <si>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</si>
  <si>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</si>
  <si>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</si>
  <si>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</si>
  <si>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</si>
  <si>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</si>
  <si>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</si>
  <si>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</si>
  <si>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</si>
  <si>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</si>
  <si>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</si>
  <si>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</si>
  <si>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</si>
  <si>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</si>
  <si>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</si>
  <si>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</si>
  <si>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</si>
  <si>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</si>
  <si>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</si>
  <si>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</si>
  <si>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</si>
  <si>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</si>
  <si>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</si>
  <si>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</si>
  <si>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</si>
  <si>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</si>
  <si>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</si>
  <si>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</si>
  <si>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</si>
  <si>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</si>
  <si>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</si>
  <si>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</si>
  <si>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</si>
  <si>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</si>
  <si>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</si>
  <si>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</si>
  <si>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</si>
  <si>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</si>
  <si>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</si>
  <si>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</si>
  <si>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</si>
  <si>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</si>
  <si>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</si>
  <si>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</si>
  <si>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</si>
  <si>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</si>
  <si>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</si>
  <si>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</si>
  <si>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</si>
  <si>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</si>
  <si>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</si>
  <si>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</si>
  <si>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</si>
  <si>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</si>
  <si>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</si>
  <si>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</si>
  <si>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</si>
  <si>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</si>
  <si>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</si>
  <si>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</si>
  <si>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</si>
  <si>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</si>
  <si>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</si>
  <si>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</si>
  <si>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</si>
  <si>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</si>
  <si>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</si>
  <si>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</si>
  <si>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</si>
  <si>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</si>
  <si>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</si>
  <si>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</si>
  <si>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</si>
  <si>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</si>
  <si>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</si>
  <si>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</si>
  <si>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</si>
  <si>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</si>
  <si>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</si>
  <si>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</si>
  <si>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</si>
  <si>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</si>
  <si>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</si>
  <si>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</si>
  <si>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</si>
  <si>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</si>
  <si>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</si>
  <si>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</si>
  <si>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</si>
  <si>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</si>
  <si>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</si>
  <si>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</si>
  <si>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</si>
  <si>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</si>
  <si>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</si>
  <si>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</si>
  <si>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</si>
  <si>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</si>
  <si>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</si>
  <si>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</si>
  <si>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</si>
  <si>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</si>
  <si>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</si>
  <si>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</si>
  <si>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</si>
  <si>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</si>
  <si>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</si>
  <si>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</si>
  <si>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</si>
  <si>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</si>
  <si>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</si>
  <si>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</si>
  <si>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</si>
  <si>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</si>
  <si>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</si>
  <si>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</si>
  <si>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</si>
  <si>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</si>
  <si>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</si>
  <si>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</si>
  <si>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</si>
  <si>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</si>
  <si>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</si>
  <si>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</si>
  <si>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</si>
  <si>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</si>
  <si>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</si>
  <si>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</si>
  <si>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</si>
  <si>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</si>
  <si>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</si>
  <si>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</si>
  <si>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</si>
  <si>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</si>
  <si>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</si>
  <si>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</si>
  <si>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</si>
  <si>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</si>
  <si>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</si>
  <si>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</si>
  <si>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</si>
  <si>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</si>
  <si>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</si>
  <si>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</si>
  <si>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</si>
  <si>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</si>
  <si>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</si>
  <si>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</si>
  <si>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</si>
  <si>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</si>
  <si>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</si>
  <si>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</si>
  <si>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</si>
  <si>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</si>
  <si>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</si>
  <si>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</si>
  <si>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</si>
  <si>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</si>
  <si>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</si>
  <si>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</si>
  <si>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</si>
  <si>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</si>
  <si>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</si>
  <si>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</si>
  <si>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</si>
  <si>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</si>
  <si>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</si>
  <si>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</si>
  <si>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</si>
  <si>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</si>
  <si>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</si>
  <si>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</si>
  <si>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</si>
  <si>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</si>
  <si>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</si>
  <si>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</si>
  <si>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</si>
  <si>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</si>
  <si>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</si>
  <si>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</si>
  <si>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</si>
  <si>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</si>
  <si>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</si>
  <si>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</si>
  <si>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</si>
  <si>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</si>
  <si>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</si>
  <si>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</si>
  <si>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</si>
  <si>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</si>
  <si>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</si>
  <si>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</si>
  <si>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</si>
  <si>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</si>
  <si>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</si>
  <si>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</si>
  <si>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</si>
  <si>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</si>
  <si>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</si>
  <si>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</si>
  <si>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</si>
  <si>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</si>
  <si>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</si>
  <si>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</si>
  <si>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</si>
  <si>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</si>
  <si>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</si>
  <si>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</si>
  <si>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</si>
  <si>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</si>
  <si>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</si>
  <si>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</si>
  <si>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</si>
  <si>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</si>
  <si>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</si>
  <si>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</si>
  <si>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</si>
  <si>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</si>
  <si>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</si>
  <si>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</si>
  <si>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</si>
  <si>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</si>
  <si>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</si>
  <si>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</si>
  <si>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</si>
  <si>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</si>
  <si>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</si>
  <si>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</si>
  <si>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</si>
  <si>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</si>
  <si>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</si>
  <si>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</si>
  <si>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</si>
  <si>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</si>
  <si>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</si>
  <si>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</si>
  <si>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</si>
  <si>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</si>
  <si>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</si>
  <si>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</si>
  <si>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</si>
  <si>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</si>
  <si>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</si>
  <si>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</si>
  <si>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</si>
  <si>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</si>
  <si>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</si>
  <si>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</si>
  <si>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</si>
  <si>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</si>
  <si>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</si>
  <si>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</si>
  <si>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</si>
  <si>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</si>
  <si>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</si>
  <si>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</si>
  <si>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</si>
  <si>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</si>
  <si>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</si>
  <si>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</si>
  <si>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</si>
  <si>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</si>
  <si>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</si>
  <si>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</si>
  <si>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</si>
  <si>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</si>
  <si>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</si>
  <si>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</si>
  <si>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</si>
  <si>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</si>
  <si>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</si>
  <si>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</si>
  <si>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</si>
  <si>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</si>
  <si>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</si>
  <si>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</si>
  <si>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</si>
  <si>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</si>
  <si>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</si>
  <si>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</si>
  <si>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</si>
  <si>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</si>
  <si>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</si>
  <si>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</si>
  <si>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</si>
  <si>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</si>
  <si>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</si>
  <si>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</si>
  <si>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</si>
  <si>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</si>
  <si>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</si>
  <si>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</si>
  <si>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</si>
  <si>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</si>
  <si>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</si>
  <si>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</si>
  <si>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</si>
  <si>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</si>
  <si>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</si>
  <si>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</si>
  <si>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</si>
  <si>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</si>
  <si>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</si>
  <si>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</si>
  <si>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</si>
  <si>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</si>
  <si>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</si>
  <si>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</si>
  <si>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</si>
  <si>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</si>
  <si>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</si>
  <si>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</si>
  <si>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</si>
  <si>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</si>
  <si>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</si>
  <si>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</si>
  <si>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</si>
  <si>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</si>
  <si>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</si>
  <si>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</si>
  <si>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</si>
  <si>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</si>
  <si>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</si>
  <si>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</si>
  <si>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</si>
  <si>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</si>
  <si>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</si>
  <si>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</si>
  <si>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</si>
  <si>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</si>
  <si>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</si>
  <si>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</si>
  <si>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</si>
  <si>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</si>
  <si>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</si>
  <si>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</si>
  <si>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</si>
  <si>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</si>
  <si>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</si>
  <si>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</si>
  <si>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</si>
  <si>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</si>
  <si>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</si>
  <si>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</si>
  <si>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</si>
  <si>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</si>
  <si>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</si>
  <si>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</si>
  <si>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</si>
  <si>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</si>
  <si>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</si>
  <si>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</si>
  <si>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</si>
  <si>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</si>
  <si>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</si>
  <si>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</si>
  <si>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</si>
  <si>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</si>
  <si>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</si>
  <si>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</si>
  <si>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</si>
  <si>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</si>
  <si>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</si>
  <si>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</si>
  <si>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</si>
  <si>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</si>
  <si>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</si>
  <si>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</si>
  <si>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</si>
  <si>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</si>
  <si>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</si>
  <si>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</si>
  <si>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</si>
  <si>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</si>
  <si>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</si>
  <si>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</si>
  <si>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</si>
  <si>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</si>
  <si>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</si>
  <si>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</si>
  <si>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</si>
  <si>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</si>
  <si>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</si>
  <si>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</si>
  <si>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</si>
  <si>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</si>
  <si>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</si>
  <si>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</si>
  <si>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</si>
  <si>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</si>
  <si>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</si>
  <si>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</si>
  <si>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</si>
  <si>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</si>
  <si>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</si>
  <si>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</si>
  <si>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</si>
  <si>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</si>
  <si>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</si>
  <si>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</si>
  <si>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</si>
  <si>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</si>
  <si>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</si>
  <si>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</si>
  <si>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</si>
  <si>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</si>
  <si>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</si>
  <si>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</si>
  <si>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</si>
  <si>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</si>
  <si>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</si>
  <si>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</si>
  <si>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</si>
  <si>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</si>
  <si>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</si>
  <si>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</si>
  <si>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</si>
  <si>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</si>
  <si>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</si>
  <si>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</si>
  <si>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</si>
  <si>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</si>
  <si>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</si>
  <si>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</si>
  <si>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</si>
  <si>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</si>
  <si>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</si>
  <si>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</si>
  <si>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</si>
  <si>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</si>
  <si>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</si>
  <si>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</si>
  <si>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</si>
  <si>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</si>
  <si>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</si>
  <si>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</si>
  <si>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</si>
  <si>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</si>
  <si>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</si>
  <si>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</si>
  <si>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</si>
  <si>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</si>
  <si>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</si>
  <si>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</si>
  <si>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</si>
  <si>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</si>
  <si>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</si>
  <si>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</si>
  <si>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</si>
  <si>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</si>
  <si>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</si>
  <si>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</si>
  <si>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</si>
  <si>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</si>
  <si>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</si>
  <si>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</si>
  <si>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</si>
  <si>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</si>
  <si>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</si>
  <si>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</si>
  <si>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</si>
  <si>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</si>
  <si>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</si>
  <si>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</si>
  <si>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</si>
  <si>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</si>
  <si>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</si>
  <si>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</si>
  <si>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</si>
  <si>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</si>
  <si>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</si>
  <si>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</si>
  <si>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</si>
  <si>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</si>
  <si>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</si>
  <si>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</si>
  <si>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</si>
  <si>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</si>
  <si>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</si>
  <si>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</si>
  <si>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</si>
  <si>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</si>
  <si>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</si>
  <si>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</si>
  <si>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</si>
  <si>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</si>
  <si>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</si>
  <si>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</si>
  <si>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</si>
  <si>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</si>
  <si>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</si>
  <si>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</si>
  <si>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</si>
  <si>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</si>
  <si>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</si>
  <si>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</si>
  <si>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</si>
  <si>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</si>
  <si>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</si>
  <si>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</si>
  <si>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</si>
  <si>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</si>
  <si>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</si>
  <si>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</si>
  <si>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</si>
  <si>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</si>
  <si>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</si>
  <si>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</si>
  <si>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</si>
  <si>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</si>
  <si>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</si>
  <si>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</si>
  <si>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</si>
  <si>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</si>
  <si>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</si>
  <si>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</si>
  <si>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</si>
  <si>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</si>
  <si>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</si>
  <si>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</si>
  <si>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</si>
  <si>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</si>
  <si>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</si>
  <si>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</si>
  <si>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</si>
  <si>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</si>
  <si>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</si>
  <si>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</si>
  <si>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</si>
  <si>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</si>
  <si>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</si>
  <si>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</si>
  <si>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</si>
  <si>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</si>
  <si>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</si>
  <si>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</si>
  <si>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</si>
  <si>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</si>
  <si>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</si>
  <si>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</si>
  <si>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</si>
  <si>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</si>
  <si>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</si>
  <si>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</si>
  <si>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</si>
  <si>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</si>
  <si>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</si>
  <si>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</si>
  <si>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</si>
  <si>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</si>
  <si>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</si>
  <si>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</si>
  <si>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</si>
  <si>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</si>
  <si>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</si>
  <si>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</si>
  <si>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</si>
  <si>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</si>
  <si>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</si>
  <si>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</si>
  <si>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</si>
  <si>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</si>
  <si>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</si>
  <si>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</si>
  <si>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</si>
  <si>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</si>
  <si>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</si>
  <si>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</si>
  <si>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</si>
  <si>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</si>
  <si>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</si>
  <si>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</si>
  <si>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</si>
  <si>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</si>
  <si>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</si>
  <si>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</si>
  <si>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</si>
  <si>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</si>
  <si>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</si>
  <si>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</si>
  <si>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</si>
  <si>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</si>
  <si>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</si>
  <si>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</si>
  <si>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</si>
  <si>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</si>
  <si>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</si>
  <si>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</si>
  <si>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</si>
  <si>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</si>
  <si>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</si>
  <si>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</si>
  <si>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</si>
  <si>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</si>
  <si>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</si>
  <si>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</si>
  <si>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</si>
  <si>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</si>
  <si>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</si>
  <si>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</si>
  <si>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</si>
  <si>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</si>
  <si>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</si>
  <si>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</si>
  <si>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</si>
  <si>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</si>
  <si>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</si>
  <si>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</si>
  <si>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</si>
  <si>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</si>
  <si>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</si>
  <si>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</si>
  <si>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</si>
  <si>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</si>
  <si>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</si>
  <si>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</si>
  <si>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</si>
  <si>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</si>
  <si>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</si>
  <si>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</si>
  <si>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</si>
  <si>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</si>
  <si>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</si>
  <si>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</si>
  <si>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</si>
  <si>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</si>
  <si>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</si>
  <si>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</si>
  <si>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</si>
  <si>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</si>
  <si>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</si>
  <si>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</si>
  <si>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</si>
  <si>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</si>
  <si>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</si>
  <si>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</si>
  <si>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</si>
  <si>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</si>
  <si>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</si>
  <si>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</si>
  <si>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</si>
  <si>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</si>
  <si>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</si>
  <si>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</si>
  <si>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</si>
  <si>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</si>
  <si>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</si>
  <si>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</si>
  <si>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</si>
  <si>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</si>
  <si>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</si>
  <si>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</si>
  <si>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</si>
  <si>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</si>
  <si>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</si>
  <si>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</si>
  <si>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</si>
  <si>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</si>
  <si>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</si>
  <si>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</si>
  <si>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</si>
  <si>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</si>
  <si>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</si>
  <si>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</si>
  <si>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</si>
  <si>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</si>
  <si>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</si>
  <si>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</si>
  <si>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</si>
  <si>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</si>
  <si>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</si>
  <si>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</si>
  <si>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</si>
  <si>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</si>
  <si>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</si>
  <si>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</si>
  <si>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</si>
  <si>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</si>
  <si>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</si>
  <si>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</si>
  <si>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</si>
  <si>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</si>
  <si>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</si>
  <si>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</si>
  <si>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</si>
  <si>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</si>
  <si>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</si>
  <si>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</si>
  <si>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</si>
  <si>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</si>
  <si>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</si>
  <si>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</si>
  <si>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</si>
  <si>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</si>
  <si>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</si>
  <si>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</si>
  <si>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</si>
  <si>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</si>
  <si>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</si>
  <si>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</si>
  <si>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</si>
  <si>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</si>
  <si>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</si>
  <si>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</si>
  <si>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</si>
  <si>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</si>
  <si>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</si>
  <si>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</si>
  <si>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</si>
  <si>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</si>
  <si>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</si>
  <si>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</si>
  <si>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</si>
  <si>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</si>
  <si>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</si>
  <si>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</si>
  <si>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</si>
  <si>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</si>
  <si>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</si>
  <si>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</si>
  <si>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</si>
  <si>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</si>
  <si>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</si>
  <si>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</si>
  <si>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</si>
  <si>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</si>
  <si>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</si>
  <si>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</si>
  <si>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</si>
  <si>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</si>
  <si>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</si>
  <si>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</si>
  <si>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</si>
  <si>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</si>
  <si>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</si>
  <si>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</si>
  <si>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</si>
  <si>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</si>
  <si>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</si>
  <si>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</si>
  <si>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</si>
  <si>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</si>
  <si>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</si>
  <si>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</si>
  <si>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</si>
  <si>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</si>
  <si>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</si>
  <si>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</si>
  <si>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</si>
  <si>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</si>
  <si>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</si>
  <si>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</si>
  <si>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</si>
  <si>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</si>
  <si>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</si>
  <si>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</si>
  <si>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</si>
  <si>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</si>
  <si>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</si>
  <si>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</si>
  <si>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</si>
  <si>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</si>
  <si>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</si>
  <si>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</si>
  <si>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</si>
  <si>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</si>
  <si>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</si>
  <si>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</si>
  <si>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</si>
  <si>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</si>
  <si>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</si>
  <si>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</si>
  <si>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</si>
  <si>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</si>
  <si>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</si>
  <si>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</si>
  <si>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</si>
  <si>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</si>
  <si>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</si>
  <si>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</si>
  <si>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</si>
  <si>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</si>
  <si>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</si>
  <si>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</si>
  <si>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</si>
  <si>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</si>
  <si>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</si>
  <si>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</si>
  <si>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</si>
  <si>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</si>
  <si>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</si>
  <si>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</si>
  <si>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</si>
  <si>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</si>
  <si>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</si>
  <si>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</si>
  <si>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</si>
  <si>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</si>
  <si>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</si>
  <si>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</si>
  <si>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</si>
  <si>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</si>
  <si>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</si>
  <si>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</si>
  <si>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</si>
  <si>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</si>
  <si>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</si>
  <si>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</si>
  <si>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</si>
  <si>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</si>
  <si>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</si>
  <si>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</si>
  <si>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</si>
  <si>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</si>
  <si>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</si>
  <si>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</si>
  <si>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</si>
  <si>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</si>
  <si>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</si>
  <si>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</si>
  <si>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</si>
  <si>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</si>
  <si>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</si>
  <si>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</si>
  <si>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</si>
  <si>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</si>
  <si>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</si>
  <si>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</si>
  <si>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</si>
  <si>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</si>
  <si>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</si>
  <si>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</si>
  <si>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</si>
  <si>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</si>
  <si>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</si>
  <si>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</si>
  <si>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</si>
  <si>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</si>
  <si>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</si>
  <si>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</si>
  <si>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</si>
  <si>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</si>
  <si>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</si>
  <si>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</si>
  <si>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</si>
  <si>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</si>
  <si>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</si>
  <si>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</si>
  <si>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</si>
  <si>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</si>
  <si>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</si>
  <si>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</si>
  <si>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</si>
  <si>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</si>
  <si>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</si>
  <si>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</si>
  <si>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</si>
  <si>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</si>
  <si>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</si>
  <si>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</si>
  <si>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</si>
  <si>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</si>
  <si>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</si>
  <si>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</si>
  <si>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</si>
  <si>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</si>
  <si>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</si>
  <si>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</si>
  <si>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</si>
  <si>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</si>
  <si>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</si>
  <si>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</si>
  <si>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</si>
  <si>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</si>
  <si>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</si>
  <si>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</si>
  <si>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</si>
  <si>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</si>
  <si>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</si>
  <si>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</si>
  <si>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</si>
  <si>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</si>
  <si>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</si>
  <si>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</si>
  <si>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</si>
  <si>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</si>
  <si>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</si>
  <si>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</si>
  <si>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</si>
  <si>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</si>
  <si>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</si>
  <si>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</si>
  <si>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</si>
  <si>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</si>
  <si>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</si>
  <si>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</si>
  <si>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</si>
  <si>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</si>
  <si>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</si>
  <si>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</si>
  <si>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</si>
  <si>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</si>
  <si>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</si>
  <si>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</si>
  <si>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</si>
  <si>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</si>
  <si>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</si>
  <si>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</si>
  <si>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</si>
  <si>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</si>
  <si>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</si>
  <si>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</si>
  <si>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</si>
  <si>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</si>
  <si>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</si>
  <si>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</si>
  <si>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</si>
  <si>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</si>
  <si>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</si>
  <si>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</si>
  <si>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</si>
  <si>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</si>
  <si>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</si>
  <si>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</si>
  <si>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</si>
  <si>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</si>
  <si>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</si>
  <si>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</si>
  <si>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</si>
  <si>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</si>
  <si>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</si>
  <si>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</si>
  <si>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</si>
  <si>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</si>
  <si>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</si>
  <si>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</si>
  <si>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</si>
  <si>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</si>
  <si>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</si>
  <si>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</si>
  <si>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</si>
  <si>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</si>
  <si>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</si>
  <si>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</si>
  <si>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</si>
  <si>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</si>
  <si>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</si>
  <si>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</si>
  <si>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</si>
  <si>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</si>
  <si>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</si>
  <si>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</si>
  <si>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</si>
  <si>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</si>
  <si>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</si>
  <si>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</si>
  <si>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</si>
  <si>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</si>
  <si>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</si>
  <si>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</si>
  <si>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</si>
  <si>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</si>
  <si>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</si>
  <si>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</si>
  <si>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</si>
  <si>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</si>
  <si>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</si>
  <si>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</si>
  <si>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</si>
  <si>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</si>
  <si>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</si>
  <si>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</si>
  <si>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</si>
  <si>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</si>
  <si>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</si>
  <si>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</si>
  <si>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</si>
  <si>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</si>
  <si>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</si>
  <si>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</si>
  <si>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</si>
  <si>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</si>
  <si>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</si>
  <si>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</si>
  <si>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</si>
  <si>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</si>
  <si>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</si>
  <si>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</si>
  <si>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</si>
  <si>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</si>
  <si>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</si>
  <si>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</si>
  <si>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</si>
  <si>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</si>
  <si>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</si>
  <si>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</si>
  <si>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</si>
  <si>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</si>
  <si>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</si>
  <si>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</si>
  <si>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</si>
  <si>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</si>
  <si>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</si>
  <si>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</si>
  <si>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</si>
  <si>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</si>
  <si>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</si>
  <si>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</si>
  <si>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</si>
  <si>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</si>
  <si>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</si>
  <si>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</si>
  <si>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</si>
  <si>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</si>
  <si>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</si>
  <si>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</si>
  <si>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</si>
  <si>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</si>
  <si>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</si>
  <si>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</si>
  <si>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</si>
  <si>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</si>
  <si>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</si>
  <si>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</si>
  <si>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</si>
  <si>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</si>
  <si>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</si>
  <si>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</si>
  <si>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</si>
  <si>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</si>
  <si>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</si>
  <si>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</si>
  <si>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</si>
  <si>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</si>
  <si>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</si>
  <si>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</si>
  <si>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</si>
  <si>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</si>
  <si>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</si>
  <si>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</si>
  <si>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</si>
  <si>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</si>
  <si>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</si>
  <si>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</si>
  <si>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</si>
  <si>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</si>
  <si>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</si>
  <si>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</si>
  <si>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</si>
  <si>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</si>
  <si>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</si>
  <si>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</si>
  <si>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</si>
  <si>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</si>
  <si>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</si>
  <si>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</si>
  <si>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</si>
  <si>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</si>
  <si>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</si>
  <si>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</si>
  <si>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</si>
  <si>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</si>
  <si>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</si>
  <si>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</si>
  <si>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</si>
  <si>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</si>
  <si>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</si>
  <si>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</si>
  <si>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</si>
  <si>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</si>
  <si>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</si>
  <si>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</si>
  <si>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</si>
  <si>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</si>
  <si>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</si>
  <si>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</si>
  <si>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</si>
  <si>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</si>
  <si>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</si>
  <si>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</si>
  <si>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</si>
  <si>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</si>
  <si>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</si>
  <si>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</si>
  <si>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</si>
  <si>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</si>
  <si>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</si>
  <si>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</si>
  <si>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</si>
  <si>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</si>
  <si>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</si>
  <si>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</si>
  <si>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</si>
  <si>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</si>
  <si>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</si>
  <si>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</si>
  <si>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</si>
  <si>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</si>
  <si>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</si>
  <si>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</si>
  <si>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</si>
  <si>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</si>
  <si>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</si>
  <si>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</si>
  <si>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</si>
  <si>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</si>
  <si>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</si>
  <si>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</si>
  <si>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</si>
  <si>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</si>
  <si>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</si>
  <si>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</si>
  <si>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</si>
  <si>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</si>
  <si>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</si>
  <si>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</si>
  <si>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</si>
  <si>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</si>
  <si>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</si>
  <si>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</si>
  <si>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</si>
  <si>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</si>
  <si>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</si>
  <si>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</si>
  <si>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</si>
  <si>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</si>
  <si>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</si>
  <si>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</si>
  <si>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</si>
  <si>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</si>
  <si>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</si>
  <si>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</si>
  <si>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</si>
  <si>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</si>
  <si>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</si>
  <si>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</si>
  <si>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</si>
  <si>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</si>
  <si>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</si>
  <si>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</si>
  <si>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</si>
  <si>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</si>
  <si>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</si>
  <si>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</si>
  <si>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</si>
  <si>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</si>
  <si>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</si>
  <si>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</si>
  <si>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</si>
  <si>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</si>
  <si>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</si>
  <si>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</si>
  <si>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</si>
  <si>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</si>
  <si>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</si>
  <si>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</si>
  <si>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</si>
  <si>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</si>
  <si>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</si>
  <si>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</si>
  <si>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</si>
  <si>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</si>
  <si>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</si>
  <si>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</si>
  <si>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</si>
  <si>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</si>
  <si>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</si>
  <si>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</si>
  <si>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</si>
  <si>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</si>
  <si>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</si>
  <si>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</si>
  <si>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</si>
  <si>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</si>
  <si>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</si>
  <si>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</si>
  <si>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</si>
  <si>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</si>
  <si>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</si>
  <si>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</si>
  <si>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</si>
  <si>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</si>
  <si>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</si>
  <si>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</si>
  <si>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</si>
  <si>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</si>
  <si>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</si>
  <si>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</si>
  <si>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</si>
  <si>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</si>
  <si>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</si>
  <si>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</si>
  <si>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</si>
  <si>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</si>
  <si>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</si>
  <si>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</si>
  <si>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</si>
  <si>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</si>
  <si>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</si>
  <si>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</si>
  <si>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</si>
  <si>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</si>
  <si>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</si>
  <si>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</si>
  <si>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</si>
  <si>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</si>
  <si>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</si>
  <si>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</si>
  <si>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</si>
  <si>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</si>
  <si>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</si>
  <si>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</si>
  <si>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</si>
  <si>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</si>
  <si>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</si>
  <si>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</si>
  <si>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</si>
  <si>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</si>
  <si>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</si>
  <si>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</si>
  <si>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</si>
  <si>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</si>
  <si>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</si>
  <si>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</si>
  <si>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</si>
  <si>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</si>
  <si>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</si>
  <si>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</si>
  <si>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</si>
  <si>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</si>
  <si>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</si>
  <si>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</si>
  <si>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</si>
  <si>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</si>
  <si>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</si>
  <si>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</si>
  <si>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</si>
  <si>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</si>
  <si>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</si>
  <si>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</si>
  <si>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</si>
  <si>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</si>
  <si>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</si>
  <si>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</si>
  <si>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</si>
  <si>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</si>
  <si>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</si>
  <si>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</si>
  <si>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</si>
  <si>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</si>
  <si>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</si>
  <si>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</si>
  <si>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</si>
  <si>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</si>
  <si>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</si>
  <si>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</si>
  <si>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</si>
  <si>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</si>
  <si>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</si>
  <si>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</si>
  <si>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</si>
  <si>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</si>
  <si>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</si>
  <si>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</si>
  <si>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</si>
  <si>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</si>
  <si>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</si>
  <si>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</si>
  <si>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</si>
  <si>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</si>
  <si>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</si>
  <si>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</si>
  <si>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</si>
  <si>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</si>
  <si>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</si>
  <si>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</si>
  <si>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</si>
  <si>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</si>
  <si>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</si>
  <si>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</si>
  <si>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</si>
  <si>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</si>
  <si>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</si>
  <si>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</si>
  <si>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</si>
  <si>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</si>
  <si>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</si>
  <si>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</si>
  <si>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</si>
  <si>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</si>
  <si>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</si>
  <si>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</si>
  <si>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</si>
  <si>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</si>
  <si>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</si>
  <si>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</si>
  <si>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</si>
  <si>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</si>
  <si>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</si>
  <si>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</si>
  <si>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</si>
  <si>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</si>
  <si>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</si>
  <si>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</si>
  <si>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</si>
  <si>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</si>
  <si>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</si>
  <si>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</si>
  <si>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</si>
  <si>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</si>
  <si>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</si>
  <si>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</si>
  <si>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</si>
  <si>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</si>
  <si>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</si>
  <si>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</si>
  <si>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</si>
  <si>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</si>
  <si>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</si>
  <si>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</si>
  <si>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</si>
  <si>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</si>
  <si>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</si>
  <si>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</si>
  <si>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</si>
  <si>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</si>
  <si>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</si>
  <si>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</si>
  <si>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</si>
  <si>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</si>
  <si>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</si>
  <si>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</si>
  <si>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</si>
  <si>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</si>
  <si>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</si>
  <si>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</si>
  <si>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</si>
  <si>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</si>
  <si>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</si>
  <si>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</si>
  <si>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</si>
  <si>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</si>
  <si>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</si>
  <si>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</si>
  <si>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</si>
  <si>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</si>
  <si>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</si>
  <si>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</si>
  <si>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</si>
  <si>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</si>
  <si>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</si>
  <si>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</si>
  <si>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</si>
  <si>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</si>
  <si>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</si>
  <si>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</si>
  <si>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</si>
  <si>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</si>
  <si>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</si>
  <si>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</si>
  <si>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</si>
  <si>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</si>
  <si>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</si>
  <si>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</si>
  <si>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</si>
  <si>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</si>
  <si>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</si>
  <si>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</si>
  <si>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</si>
  <si>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</si>
  <si>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</si>
  <si>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</si>
  <si>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</si>
  <si>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</si>
  <si>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</si>
  <si>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</si>
  <si>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</si>
  <si>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</si>
  <si>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</si>
  <si>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</si>
  <si>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</si>
  <si>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</si>
  <si>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</si>
  <si>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</si>
  <si>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</si>
  <si>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</si>
  <si>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</si>
  <si>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</si>
  <si>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</si>
  <si>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</si>
  <si>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</si>
  <si>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</si>
  <si>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</si>
  <si>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</si>
  <si>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</si>
  <si>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</si>
  <si>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</si>
  <si>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</si>
  <si>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</si>
  <si>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</si>
  <si>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</si>
  <si>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</si>
  <si>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</si>
  <si>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</si>
  <si>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</si>
  <si>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</si>
  <si>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</si>
  <si>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</si>
  <si>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</si>
  <si>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</si>
  <si>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</si>
  <si>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</si>
  <si>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</si>
  <si>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</si>
  <si>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</si>
  <si>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</si>
  <si>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</si>
  <si>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</si>
  <si>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</si>
  <si>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</si>
  <si>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</si>
  <si>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</si>
  <si>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</si>
  <si>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</si>
  <si>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</si>
  <si>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</si>
  <si>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</si>
  <si>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</si>
  <si>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</si>
  <si>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</si>
  <si>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</si>
  <si>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</si>
  <si>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</si>
  <si>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</si>
  <si>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</si>
  <si>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</si>
  <si>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</si>
  <si>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</si>
  <si>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</si>
  <si>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</si>
  <si>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</si>
  <si>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</si>
  <si>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</si>
  <si>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</si>
  <si>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</si>
  <si>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</si>
  <si>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</si>
  <si>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</si>
  <si>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</si>
  <si>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</si>
  <si>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</si>
  <si>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</si>
  <si>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</si>
  <si>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</si>
  <si>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</si>
  <si>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</si>
  <si>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</si>
  <si>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</si>
  <si>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</si>
  <si>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</si>
  <si>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</si>
  <si>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</si>
  <si>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</si>
  <si>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</si>
  <si>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</si>
  <si>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</si>
  <si>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</si>
  <si>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</si>
  <si>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</si>
  <si>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</si>
  <si>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</si>
  <si>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</si>
  <si>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</si>
  <si>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</si>
  <si>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</si>
  <si>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</si>
  <si>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</si>
  <si>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</si>
  <si>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</si>
  <si>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</si>
  <si>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</si>
  <si>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</si>
  <si>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</si>
  <si>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</si>
  <si>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</si>
  <si>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</si>
  <si>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</si>
  <si>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</si>
  <si>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</si>
  <si>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</si>
  <si>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</si>
  <si>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</si>
  <si>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</si>
  <si>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</si>
  <si>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</si>
  <si>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</si>
  <si>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</si>
  <si>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</si>
  <si>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</si>
  <si>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</si>
  <si>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</si>
  <si>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</si>
  <si>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</si>
  <si>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</si>
  <si>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</si>
  <si>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</si>
  <si>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</si>
  <si>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</si>
  <si>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</si>
  <si>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</si>
  <si>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</si>
  <si>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</si>
  <si>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</si>
  <si>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</si>
  <si>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</si>
  <si>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</si>
  <si>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</si>
  <si>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</si>
  <si>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</si>
  <si>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</si>
  <si>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</si>
  <si>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</si>
  <si>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</si>
  <si>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</si>
  <si>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</si>
  <si>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</si>
  <si>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</si>
  <si>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</si>
  <si>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</si>
  <si>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</si>
  <si>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</si>
  <si>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</si>
  <si>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</si>
  <si>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</si>
  <si>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</si>
  <si>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</si>
  <si>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</si>
  <si>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</si>
  <si>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</si>
  <si>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</si>
  <si>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</si>
  <si>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</si>
  <si>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</si>
  <si>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</si>
  <si>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</si>
  <si>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</si>
  <si>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</si>
  <si>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</si>
  <si>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</si>
  <si>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</si>
  <si>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</si>
  <si>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</si>
  <si>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</si>
  <si>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</si>
  <si>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</si>
  <si>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</si>
  <si>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</si>
  <si>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</si>
  <si>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</si>
  <si>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</si>
  <si>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</si>
  <si>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</si>
  <si>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</si>
  <si>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</si>
  <si>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</si>
  <si>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</si>
  <si>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</si>
  <si>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</si>
  <si>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</si>
  <si>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</si>
  <si>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</si>
  <si>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</si>
  <si>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</si>
  <si>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</si>
  <si>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</si>
  <si>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</si>
  <si>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</si>
  <si>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</si>
  <si>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</si>
  <si>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</si>
  <si>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</si>
  <si>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</si>
  <si>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</si>
  <si>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</si>
  <si>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</si>
  <si>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</si>
  <si>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</si>
  <si>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</si>
  <si>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</si>
  <si>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</si>
  <si>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</si>
  <si>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</si>
  <si>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</si>
  <si>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</si>
  <si>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</si>
  <si>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</si>
  <si>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</si>
  <si>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</si>
  <si>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</si>
  <si>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</si>
  <si>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</si>
  <si>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</si>
  <si>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</si>
  <si>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</si>
  <si>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</si>
  <si>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</si>
  <si>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</si>
  <si>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</si>
  <si>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</si>
  <si>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</si>
  <si>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</si>
  <si>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</si>
  <si>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</si>
  <si>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</si>
  <si>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</si>
  <si>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</si>
  <si>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</si>
  <si>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</si>
  <si>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</si>
  <si>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</si>
  <si>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</si>
  <si>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</si>
  <si>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</si>
  <si>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</si>
  <si>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</si>
  <si>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</si>
  <si>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</si>
  <si>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</si>
  <si>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</si>
  <si>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</si>
  <si>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</si>
  <si>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</si>
  <si>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</si>
  <si>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</si>
  <si>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</si>
  <si>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</si>
  <si>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</si>
  <si>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</si>
  <si>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</si>
  <si>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</si>
  <si>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</si>
  <si>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</si>
  <si>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</si>
  <si>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</si>
  <si>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</si>
  <si>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</si>
  <si>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</si>
  <si>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</si>
  <si>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</si>
  <si>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</si>
  <si>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</si>
  <si>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</si>
  <si>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</si>
  <si>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</si>
  <si>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</si>
  <si>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</si>
  <si>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</si>
  <si>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</si>
  <si>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</si>
  <si>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</si>
  <si>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</si>
  <si>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</si>
  <si>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</si>
  <si>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</si>
  <si>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</si>
  <si>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</si>
  <si>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</si>
  <si>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</si>
  <si>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</si>
  <si>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</si>
  <si>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</si>
  <si>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</si>
  <si>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</si>
  <si>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</si>
  <si>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</si>
  <si>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</si>
  <si>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</si>
  <si>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</si>
  <si>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</si>
  <si>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</si>
  <si>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</si>
  <si>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</si>
  <si>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</si>
  <si>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</si>
  <si>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</si>
  <si>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</si>
  <si>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</si>
  <si>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</si>
  <si>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</si>
  <si>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</si>
  <si>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</si>
  <si>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</si>
  <si>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</si>
  <si>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</si>
  <si>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</si>
  <si>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</si>
  <si>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</si>
  <si>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</si>
  <si>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</si>
  <si>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</si>
  <si>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</si>
  <si>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</si>
  <si>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</si>
  <si>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</si>
  <si>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</si>
  <si>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</si>
  <si>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</si>
  <si>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</si>
  <si>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</si>
  <si>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</si>
  <si>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</si>
  <si>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</si>
  <si>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</si>
  <si>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</si>
  <si>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</si>
  <si>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</si>
  <si>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</si>
  <si>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</si>
  <si>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</si>
  <si>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</si>
  <si>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</si>
  <si>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</si>
  <si>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</si>
  <si>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</si>
  <si>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</si>
  <si>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</si>
  <si>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</si>
  <si>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</si>
  <si>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</si>
  <si>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</si>
  <si>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</si>
  <si>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</si>
  <si>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</si>
  <si>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</si>
  <si>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</si>
  <si>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</si>
  <si>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</si>
  <si>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</si>
  <si>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</si>
  <si>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</si>
  <si>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</si>
  <si>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</si>
  <si>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</si>
  <si>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</si>
  <si>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</si>
  <si>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</si>
  <si>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</si>
  <si>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</si>
  <si>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</si>
  <si>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</si>
  <si>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</si>
  <si>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</si>
  <si>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</si>
  <si>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</si>
  <si>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</si>
  <si>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</si>
  <si>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</si>
  <si>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</si>
  <si>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</si>
  <si>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</si>
  <si>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</si>
  <si>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</si>
  <si>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</si>
  <si>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</si>
  <si>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</si>
  <si>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</si>
  <si>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</si>
  <si>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</si>
  <si>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</si>
  <si>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</si>
  <si>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</si>
  <si>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</si>
  <si>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</si>
  <si>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</si>
  <si>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</si>
  <si>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</si>
  <si>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</si>
  <si>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</si>
  <si>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</si>
  <si>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</si>
  <si>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</si>
  <si>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</si>
  <si>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</si>
  <si>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</si>
  <si>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</si>
  <si>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</si>
  <si>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</si>
  <si>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</si>
  <si>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</si>
  <si>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</si>
  <si>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</si>
  <si>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</si>
  <si>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</si>
  <si>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</si>
  <si>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</si>
  <si>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</si>
  <si>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</si>
  <si>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</si>
  <si>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</si>
  <si>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</si>
  <si>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</si>
  <si>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</si>
  <si>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</si>
  <si>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</si>
  <si>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</si>
  <si>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</si>
  <si>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</si>
  <si>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</si>
  <si>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</si>
  <si>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</si>
  <si>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</si>
  <si>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</si>
  <si>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</si>
  <si>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</si>
  <si>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</si>
  <si>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</si>
  <si>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</si>
  <si>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</si>
  <si>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</si>
  <si>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</si>
  <si>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</si>
  <si>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</si>
  <si>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</si>
  <si>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</si>
  <si>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</si>
  <si>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</si>
  <si>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</si>
  <si>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</si>
  <si>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</si>
  <si>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</si>
  <si>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</si>
  <si>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</si>
  <si>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</si>
  <si>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</si>
  <si>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</si>
  <si>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</si>
  <si>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</si>
  <si>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</si>
  <si>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</si>
  <si>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</si>
  <si>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</si>
  <si>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</si>
  <si>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</si>
  <si>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</si>
  <si>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</si>
  <si>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</si>
  <si>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</si>
  <si>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</si>
  <si>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</si>
  <si>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</si>
  <si>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</si>
  <si>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</si>
  <si>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</si>
  <si>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</si>
  <si>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</si>
  <si>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</si>
  <si>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</si>
  <si>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</si>
  <si>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</si>
  <si>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</si>
  <si>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</si>
  <si>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</si>
  <si>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</si>
  <si>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</si>
  <si>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</si>
  <si>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</si>
  <si>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</si>
  <si>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</si>
  <si>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</si>
  <si>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</si>
  <si>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</si>
  <si>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</si>
  <si>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</si>
  <si>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</si>
  <si>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</si>
  <si>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</si>
  <si>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</si>
  <si>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</si>
  <si>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</si>
  <si>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</si>
  <si>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</si>
  <si>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</si>
  <si>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</si>
  <si>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</si>
  <si>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</si>
  <si>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</si>
  <si>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</si>
  <si>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</si>
  <si>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</si>
  <si>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</si>
  <si>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</si>
  <si>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</si>
  <si>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</si>
  <si>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</si>
  <si>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</si>
  <si>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</si>
  <si>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</si>
  <si>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</si>
  <si>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</si>
  <si>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</si>
  <si>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</si>
  <si>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</si>
  <si>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</si>
  <si>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</si>
  <si>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</si>
  <si>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</si>
  <si>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</si>
  <si>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</si>
  <si>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</si>
  <si>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</si>
  <si>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</si>
  <si>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</si>
  <si>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</si>
  <si>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</si>
  <si>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</si>
  <si>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</si>
  <si>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</si>
  <si>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</si>
  <si>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</si>
  <si>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</si>
  <si>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</si>
  <si>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</si>
  <si>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</si>
  <si>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</si>
  <si>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</si>
  <si>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</si>
  <si>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</si>
  <si>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</si>
  <si>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</si>
  <si>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</si>
  <si>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</si>
  <si>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</si>
  <si>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</si>
  <si>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</si>
  <si>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</si>
  <si>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</si>
  <si>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</si>
  <si>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</si>
  <si>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</si>
  <si>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</si>
  <si>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</si>
  <si>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</si>
  <si>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</si>
  <si>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</si>
  <si>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</si>
  <si>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</si>
  <si>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</si>
  <si>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</si>
  <si>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</si>
  <si>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</si>
  <si>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</si>
  <si>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</si>
  <si>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</si>
  <si>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</si>
  <si>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</si>
  <si>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</si>
  <si>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</si>
  <si>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</si>
  <si>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</si>
  <si>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</si>
  <si>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</si>
  <si>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</si>
  <si>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</si>
  <si>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</si>
  <si>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</si>
  <si>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</si>
  <si>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</si>
  <si>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</si>
  <si>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</si>
  <si>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</si>
  <si>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</si>
  <si>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</si>
  <si>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</si>
  <si>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</si>
  <si>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</si>
  <si>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</si>
  <si>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</si>
  <si>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</si>
  <si>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</si>
  <si>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</si>
  <si>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</si>
  <si>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</si>
  <si>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</si>
  <si>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</si>
  <si>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</si>
  <si>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</si>
  <si>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</si>
  <si>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</si>
  <si>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</si>
  <si>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</si>
  <si>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</si>
  <si>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</si>
  <si>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</si>
  <si>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</si>
  <si>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</si>
  <si>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</si>
  <si>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</si>
  <si>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</si>
  <si>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</si>
  <si>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</si>
  <si>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</si>
  <si>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</si>
  <si>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</si>
  <si>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</si>
  <si>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</si>
  <si>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</si>
  <si>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</si>
  <si>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</si>
  <si>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</si>
  <si>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</si>
  <si>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</si>
  <si>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</si>
  <si>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</si>
  <si>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</si>
  <si>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</si>
  <si>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</si>
  <si>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</si>
  <si>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</si>
  <si>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</si>
  <si>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</si>
  <si>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</si>
  <si>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</si>
  <si>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</si>
  <si>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</si>
  <si>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</si>
  <si>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</si>
  <si>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</si>
  <si>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</si>
  <si>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</si>
  <si>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</si>
  <si>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</si>
  <si>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</si>
  <si>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</si>
  <si>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</si>
  <si>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</si>
  <si>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</si>
  <si>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</si>
  <si>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</si>
  <si>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</si>
  <si>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</si>
  <si>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</si>
  <si>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</si>
  <si>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</si>
  <si>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</si>
  <si>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</si>
  <si>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</si>
  <si>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</si>
  <si>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</si>
  <si>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</si>
  <si>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</si>
  <si>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</si>
  <si>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</si>
  <si>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</si>
  <si>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</si>
  <si>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</si>
  <si>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</si>
  <si>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</si>
  <si>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</si>
  <si>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</si>
  <si>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</si>
  <si>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</si>
  <si>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</si>
  <si>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</si>
  <si>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</si>
  <si>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</si>
  <si>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</si>
  <si>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</si>
  <si>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</si>
  <si>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</si>
  <si>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</si>
  <si>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</si>
  <si>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</si>
  <si>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</si>
  <si>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</si>
  <si>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</si>
  <si>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</si>
  <si>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</si>
  <si>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</si>
  <si>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</si>
  <si>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</si>
  <si>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</si>
  <si>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</si>
  <si>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</si>
  <si>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</si>
  <si>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</si>
  <si>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</si>
  <si>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</si>
  <si>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</si>
  <si>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</si>
  <si>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</si>
  <si>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</si>
  <si>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</si>
  <si>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</si>
  <si>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</si>
  <si>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</si>
  <si>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</si>
  <si>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</si>
  <si>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</si>
  <si>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</si>
  <si>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</si>
  <si>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</si>
  <si>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</si>
  <si>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</si>
  <si>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</si>
  <si>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</si>
  <si>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</si>
  <si>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</si>
  <si>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</si>
  <si>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</si>
  <si>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</si>
  <si>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</si>
  <si>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</si>
  <si>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</si>
  <si>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</si>
  <si>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</si>
  <si>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</si>
  <si>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</si>
  <si>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</si>
  <si>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</si>
  <si>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</si>
  <si>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</si>
  <si>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</si>
  <si>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</si>
  <si>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</si>
  <si>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</si>
  <si>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</si>
  <si>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</si>
  <si>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</si>
  <si>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</si>
  <si>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</si>
  <si>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</si>
  <si>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</si>
  <si>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</si>
  <si>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</si>
  <si>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</si>
  <si>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</si>
  <si>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</si>
  <si>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</si>
  <si>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</si>
  <si>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</si>
  <si>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</si>
  <si>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</si>
  <si>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</si>
  <si>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</si>
  <si>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</si>
  <si>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</si>
  <si>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</si>
  <si>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</si>
  <si>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</si>
  <si>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</si>
  <si>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</si>
  <si>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</si>
  <si>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Backers Count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</si>
  <si>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</si>
  <si>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</si>
  <si>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</si>
  <si>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</si>
  <si>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</si>
  <si>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</si>
  <si>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</si>
  <si>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</si>
  <si>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</si>
  <si>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</si>
  <si>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Years</t>
  </si>
  <si>
    <t>(All)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</si>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</sst>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1" fillId="0" borderId="0" xfId="0" applyFont="1"/>
    <xf numFmtId="165" fontId="0" fillId="0" borderId="0" xfId="0" applyNumberFormat="1"/>
    <xf numFmtId="0" fontId="2" fillId="0" borderId="0" xfId="0" applyFont="1"/>
  </cellXfs>
  <cellStyles count="1">
    <cellStyle name="Normal" xfId="0" builtinId="0"/>
  </cellStyles>
  <dxfs count="12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26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26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26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2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(1.6.1).xlsx]Category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624260184868196"/>
          <c:y val="4.207920792079208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3C-8A4E-A351-E07A42615BB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B4-9D44-A3A9-D8DB7419CC0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B4-9D44-A3A9-D8DB7419CC0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B4-9D44-A3A9-D8DB7419C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50535360"/>
        <c:axId val="2057672912"/>
      </c:barChart>
      <c:catAx>
        <c:axId val="205053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672912"/>
        <c:crosses val="autoZero"/>
        <c:auto val="1"/>
        <c:lblAlgn val="ctr"/>
        <c:lblOffset val="100"/>
        <c:noMultiLvlLbl val="0"/>
      </c:catAx>
      <c:valAx>
        <c:axId val="205767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53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(1.6.1).xlsx]Theater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179-8147-A1F2-AE9AC6F24E8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C8-7D4D-92CC-8BFEEAF74BD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C8-7D4D-92CC-8BFEEAF74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3423440"/>
        <c:axId val="1533425568"/>
      </c:lineChart>
      <c:catAx>
        <c:axId val="153342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425568"/>
        <c:crosses val="autoZero"/>
        <c:auto val="1"/>
        <c:lblAlgn val="ctr"/>
        <c:lblOffset val="100"/>
        <c:noMultiLvlLbl val="0"/>
      </c:catAx>
      <c:valAx>
        <c:axId val="153342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42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6907710-3467-A940-84EF-CC1C6BF27E6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A4C6167-4035-8049-9A07-F3C60998EC2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E51FE39-ECE8-B947-A758-3FA13784D449}">
  <sheetPr/>
  <sheetViews>
    <sheetView zoomScale="13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2</xdr:row>
      <xdr:rowOff>165100</xdr:rowOff>
    </xdr:from>
    <xdr:to>
      <xdr:col>13</xdr:col>
      <xdr:colOff>508000</xdr:colOff>
      <xdr:row>29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9BB0B9-6C72-DF42-AD37-A17336B1A7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190500</xdr:rowOff>
    </xdr:from>
    <xdr:to>
      <xdr:col>12</xdr:col>
      <xdr:colOff>114300</xdr:colOff>
      <xdr:row>20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B70837-4CFA-FD49-B709-C1EA0A0F11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81493" cy="629313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7693091-BAE1-C244-BCD5-A5A43A3631A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F0E683C-CC4A-9644-ADC5-84998C73629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1493" cy="629313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52.637313888888" createdVersion="7" refreshedVersion="7" minRefreshableVersion="3" recordCount="4114" xr:uid="{627F8800-4469-9C42-B189-4D34E929790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55.368192476853" createdVersion="7" refreshedVersion="7" minRefreshableVersion="3" recordCount="4114" xr:uid="{7CB57D33-019C-B440-8F43-AA7F5D03917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62237B-AC5C-6D4B-9588-CBF282C1DF41}" name="PivotTable4" cacheId="4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6E73A9-E776-5F48-81C3-5A51D68E5423}" name="PivotTable6" cacheId="4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2">
    <chartFormat chart="0" format="1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396C2-F61E-6040-82ED-6A87CE59CFE9}">
  <dimension ref="A1:F14"/>
  <sheetViews>
    <sheetView workbookViewId="0">
      <selection activeCell="E8" sqref="E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5.6640625" bestFit="1" customWidth="1"/>
    <col min="9" max="9" width="14" bestFit="1" customWidth="1"/>
    <col min="10" max="10" width="20" bestFit="1" customWidth="1"/>
    <col min="11" max="11" width="18.33203125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8360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8308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2">
      <c r="A6" s="13" t="s">
        <v>8334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2">
      <c r="A7" s="13" t="s">
        <v>8331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2">
      <c r="A8" s="13" t="s">
        <v>8329</v>
      </c>
      <c r="B8" s="11">
        <v>23</v>
      </c>
      <c r="C8" s="11"/>
      <c r="D8" s="11"/>
      <c r="E8" s="11"/>
      <c r="F8" s="11">
        <v>23</v>
      </c>
    </row>
    <row r="9" spans="1:6" x14ac:dyDescent="0.2">
      <c r="A9" s="13" t="s">
        <v>8323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2">
      <c r="A10" s="13" t="s">
        <v>8336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2">
      <c r="A11" s="13" t="s">
        <v>8320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2">
      <c r="A12" s="13" t="s">
        <v>8317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2">
      <c r="A13" s="13" t="s">
        <v>8315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2">
      <c r="A14" s="13" t="s">
        <v>8362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0E9C7-B02C-E347-9E5D-93D7F93B77A4}">
  <dimension ref="A1:E18"/>
  <sheetViews>
    <sheetView zoomScale="150" zoomScaleNormal="150" workbookViewId="0">
      <selection activeCell="F17" sqref="F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2.1640625" bestFit="1" customWidth="1"/>
    <col min="8" max="8" width="15.6640625" bestFit="1" customWidth="1"/>
    <col min="9" max="9" width="12.1640625" bestFit="1" customWidth="1"/>
    <col min="10" max="10" width="20" bestFit="1" customWidth="1"/>
    <col min="11" max="11" width="16.5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8392</v>
      </c>
      <c r="B2" t="s">
        <v>8393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6" t="s">
        <v>8372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6" t="s">
        <v>8373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6" t="s">
        <v>8374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6" t="s">
        <v>8375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6" t="s">
        <v>8366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6" t="s">
        <v>8376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6" t="s">
        <v>8367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6" t="s">
        <v>8368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6" t="s">
        <v>8369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6" t="s">
        <v>8370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6" t="s">
        <v>8371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6" t="s">
        <v>8377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6" t="s">
        <v>8362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120" zoomScaleNormal="12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X7" sqref="X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5" bestFit="1" customWidth="1"/>
    <col min="20" max="20" width="19.1640625" bestFit="1" customWidth="1"/>
    <col min="21" max="21" width="11.83203125" bestFit="1" customWidth="1"/>
    <col min="22" max="22" width="9.83203125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8364</v>
      </c>
      <c r="T1" s="1" t="s">
        <v>8365</v>
      </c>
      <c r="U1" s="1" t="s">
        <v>8392</v>
      </c>
      <c r="V1" s="1"/>
    </row>
    <row r="2" spans="1:22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2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2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2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2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2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2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2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2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2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2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2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2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2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2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 P1 R1:V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A0B33-10E5-BA4F-AA94-540520475BDD}">
  <dimension ref="A1:H13"/>
  <sheetViews>
    <sheetView tabSelected="1" zoomScale="130" zoomScaleNormal="130" workbookViewId="0">
      <selection activeCell="B3" sqref="B3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s="20" customFormat="1" x14ac:dyDescent="0.2">
      <c r="A1" s="20" t="s">
        <v>8379</v>
      </c>
      <c r="B1" s="20" t="s">
        <v>8394</v>
      </c>
      <c r="C1" s="20" t="s">
        <v>8395</v>
      </c>
      <c r="D1" s="20" t="s">
        <v>8396</v>
      </c>
      <c r="E1" s="20" t="s">
        <v>8397</v>
      </c>
      <c r="F1" s="20" t="s">
        <v>8398</v>
      </c>
      <c r="G1" s="20" t="s">
        <v>8399</v>
      </c>
      <c r="H1" s="20" t="s">
        <v>8400</v>
      </c>
    </row>
    <row r="2" spans="1:8" x14ac:dyDescent="0.2">
      <c r="A2" t="s">
        <v>8401</v>
      </c>
      <c r="B2">
        <f>COUNTIFS(Kickstarter!$F:$F,"successful", Kickstarter!$R:$R,"plays",Kickstarter!$D:$D,"&lt;1000")</f>
        <v>141</v>
      </c>
      <c r="C2">
        <f>COUNTIFS(Kickstarter!$F:$F,"failed", Kickstarter!$R:$R,"plays",Kickstarter!$D:$D,"&lt;1000")</f>
        <v>45</v>
      </c>
      <c r="D2">
        <f>COUNTIFS(Kickstarter!$F:$F,"canceled", Kickstarter!$R:$R,"plays",Kickstarter!$D:$D,"&lt;1000")</f>
        <v>0</v>
      </c>
      <c r="E2">
        <f>SUM(B2:D2)</f>
        <v>186</v>
      </c>
      <c r="F2">
        <f>B2/E2</f>
        <v>0.75806451612903225</v>
      </c>
      <c r="G2">
        <f>C2/E2</f>
        <v>0.24193548387096775</v>
      </c>
      <c r="H2">
        <f>D2/E2</f>
        <v>0</v>
      </c>
    </row>
    <row r="3" spans="1:8" x14ac:dyDescent="0.2">
      <c r="A3" t="s">
        <v>8402</v>
      </c>
    </row>
    <row r="4" spans="1:8" x14ac:dyDescent="0.2">
      <c r="A4" t="s">
        <v>8403</v>
      </c>
    </row>
    <row r="5" spans="1:8" x14ac:dyDescent="0.2">
      <c r="A5" t="s">
        <v>8404</v>
      </c>
    </row>
    <row r="6" spans="1:8" x14ac:dyDescent="0.2">
      <c r="A6" t="s">
        <v>8405</v>
      </c>
    </row>
    <row r="7" spans="1:8" x14ac:dyDescent="0.2">
      <c r="A7" t="s">
        <v>8406</v>
      </c>
    </row>
    <row r="8" spans="1:8" x14ac:dyDescent="0.2">
      <c r="A8" t="s">
        <v>8407</v>
      </c>
    </row>
    <row r="9" spans="1:8" x14ac:dyDescent="0.2">
      <c r="A9" t="s">
        <v>8408</v>
      </c>
    </row>
    <row r="10" spans="1:8" x14ac:dyDescent="0.2">
      <c r="A10" t="s">
        <v>8409</v>
      </c>
    </row>
    <row r="11" spans="1:8" x14ac:dyDescent="0.2">
      <c r="A11" t="s">
        <v>8410</v>
      </c>
    </row>
    <row r="12" spans="1:8" x14ac:dyDescent="0.2">
      <c r="A12" t="s">
        <v>8411</v>
      </c>
    </row>
    <row r="13" spans="1:8" x14ac:dyDescent="0.2">
      <c r="A13" t="s">
        <v>8412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0495F-5150-114C-BC97-B0881ABDB0F4}">
  <dimension ref="A1:C17"/>
  <sheetViews>
    <sheetView workbookViewId="0">
      <selection activeCell="C15" sqref="C15"/>
    </sheetView>
  </sheetViews>
  <sheetFormatPr baseColWidth="10" defaultRowHeight="15" x14ac:dyDescent="0.2"/>
  <cols>
    <col min="1" max="1" width="21.6640625" bestFit="1" customWidth="1"/>
    <col min="2" max="2" width="11.1640625" bestFit="1" customWidth="1"/>
    <col min="3" max="3" width="12.164062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8382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">
      <c r="A3" t="s">
        <v>8383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">
      <c r="A4" t="s">
        <v>8388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">
      <c r="A5" t="s">
        <v>8389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2">
      <c r="A6" t="s">
        <v>8390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2">
      <c r="A7" t="s">
        <v>8391</v>
      </c>
      <c r="B7" s="19">
        <f>B5-B6</f>
        <v>3500</v>
      </c>
      <c r="C7" s="19">
        <f>C5-C6</f>
        <v>8000</v>
      </c>
    </row>
    <row r="8" spans="1:3" x14ac:dyDescent="0.2">
      <c r="B8" s="19"/>
      <c r="C8" s="19"/>
    </row>
    <row r="9" spans="1:3" x14ac:dyDescent="0.2">
      <c r="A9" t="s">
        <v>8384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">
      <c r="A10" t="s">
        <v>8385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">
      <c r="A11" t="s">
        <v>8388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">
      <c r="A12" t="s">
        <v>8389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2">
      <c r="A13" t="s">
        <v>8390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2">
      <c r="A14" t="s">
        <v>8391</v>
      </c>
      <c r="B14" s="19">
        <f>B12-B13</f>
        <v>3982.4925000000003</v>
      </c>
      <c r="C14" s="19">
        <f>C12-C13</f>
        <v>491.75</v>
      </c>
    </row>
    <row r="15" spans="1:3" x14ac:dyDescent="0.2">
      <c r="B15" s="19"/>
      <c r="C15" s="19"/>
    </row>
    <row r="16" spans="1:3" x14ac:dyDescent="0.2">
      <c r="B16" s="19"/>
      <c r="C16" s="19"/>
    </row>
    <row r="17" spans="2:3" x14ac:dyDescent="0.2">
      <c r="B17" s="19"/>
      <c r="C17" s="1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3D44E-DF27-8547-AEE0-770C101695FF}">
  <dimension ref="A1:F6"/>
  <sheetViews>
    <sheetView workbookViewId="0">
      <selection activeCell="G21" sqref="G21"/>
    </sheetView>
  </sheetViews>
  <sheetFormatPr baseColWidth="10" defaultRowHeight="16" x14ac:dyDescent="0.2"/>
  <cols>
    <col min="1" max="1" width="28.6640625" style="18" bestFit="1" customWidth="1"/>
    <col min="2" max="2" width="19.5" style="18" customWidth="1"/>
    <col min="3" max="4" width="10.83203125" style="18"/>
    <col min="5" max="5" width="14.5" style="18" bestFit="1" customWidth="1"/>
    <col min="6" max="6" width="11.83203125" style="18" bestFit="1" customWidth="1"/>
    <col min="7" max="16384" width="10.83203125" style="18"/>
  </cols>
  <sheetData>
    <row r="1" spans="1:6" s="17" customFormat="1" x14ac:dyDescent="0.2">
      <c r="A1" s="17" t="s">
        <v>8378</v>
      </c>
      <c r="B1" s="17" t="s">
        <v>4110</v>
      </c>
      <c r="C1" s="17" t="s">
        <v>8379</v>
      </c>
      <c r="D1" s="17" t="s">
        <v>8380</v>
      </c>
      <c r="E1" s="17" t="s">
        <v>8307</v>
      </c>
      <c r="F1" s="17" t="s">
        <v>8381</v>
      </c>
    </row>
    <row r="2" spans="1:6" x14ac:dyDescent="0.2">
      <c r="A2" s="18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18">
        <f>VLOOKUP(A2, Kickstarter!B:E, 4, FALSE)</f>
        <v>2020</v>
      </c>
      <c r="E2" s="18">
        <f>VLOOKUP(A2, Kickstarter!B:P, 15, FALSE)</f>
        <v>51.79</v>
      </c>
      <c r="F2" s="18">
        <f>VLOOKUP(A2, Kickstarter!B:P, 11, FALSE)</f>
        <v>39</v>
      </c>
    </row>
    <row r="3" spans="1:6" x14ac:dyDescent="0.2">
      <c r="A3" s="18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18">
        <f>VLOOKUP(A3, Kickstarter!B:E, 4, FALSE)</f>
        <v>2020</v>
      </c>
      <c r="E3" s="18">
        <f>VLOOKUP(A3, Kickstarter!B:P, 15, FALSE)</f>
        <v>36.07</v>
      </c>
      <c r="F3" s="18">
        <f>VLOOKUP(A3, Kickstarter!B:P, 11, FALSE)</f>
        <v>56</v>
      </c>
    </row>
    <row r="4" spans="1:6" x14ac:dyDescent="0.2">
      <c r="A4" s="18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18">
        <f>VLOOKUP(A4, Kickstarter!B:E, 4, FALSE)</f>
        <v>2576</v>
      </c>
      <c r="E4" s="18">
        <f>VLOOKUP(A4, Kickstarter!B:P, 15, FALSE)</f>
        <v>33.03</v>
      </c>
      <c r="F4" s="18">
        <f>VLOOKUP(A4, Kickstarter!B:P, 11, FALSE)</f>
        <v>78</v>
      </c>
    </row>
    <row r="5" spans="1:6" x14ac:dyDescent="0.2">
      <c r="A5" s="18" t="s">
        <v>3329</v>
      </c>
      <c r="B5" s="18" t="str">
        <f>VLOOKUP(A5, Kickstarter!B:C, 2, FALSE)</f>
        <v>Jestia and Raedon is a brand new romantic comedy play going to the Edinburgh Fringe Festival this summer.</v>
      </c>
      <c r="C5" s="18">
        <f>VLOOKUP(A5, Kickstarter!B:E, 3, FALSE)</f>
        <v>1000</v>
      </c>
      <c r="D5" s="18">
        <f>VLOOKUP(A5, Kickstarter!B:E, 4, FALSE)</f>
        <v>1168</v>
      </c>
      <c r="E5" s="18">
        <f>VLOOKUP(A5, Kickstarter!B:P, 15, FALSE)</f>
        <v>44.92</v>
      </c>
      <c r="F5" s="18">
        <f>VLOOKUP(A5, Kickstarter!B:P, 11, FALSE)</f>
        <v>26</v>
      </c>
    </row>
    <row r="6" spans="1:6" x14ac:dyDescent="0.2">
      <c r="A6" s="18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18">
        <f>VLOOKUP(A6, Kickstarter!B:E, 4, FALSE)</f>
        <v>4137</v>
      </c>
      <c r="E6" s="18">
        <f>VLOOKUP(A6, Kickstarter!B:P, 15, FALSE)</f>
        <v>36.61</v>
      </c>
      <c r="F6" s="18">
        <f>VLOOKUP(A6, Kickstarter!B:P,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D6236-0F87-FD46-9794-676888C8EB25}">
  <dimension ref="A1:T413"/>
  <sheetViews>
    <sheetView workbookViewId="0">
      <selection activeCell="J4" sqref="J4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8364</v>
      </c>
      <c r="T1" s="1" t="s">
        <v>8365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13 O1:P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A0431-8EB8-A148-B716-9B63E9A3E829}">
  <dimension ref="A1:T251"/>
  <sheetViews>
    <sheetView workbookViewId="0">
      <selection activeCell="W4" sqref="W4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8364</v>
      </c>
      <c r="T1" s="1" t="s">
        <v>8365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P1 O2:O25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Theater Outcomes by Launch Date</vt:lpstr>
      <vt:lpstr>Kickstarter</vt:lpstr>
      <vt:lpstr>Outcomes Based on Goals</vt:lpstr>
      <vt:lpstr>Descriptive Statistics</vt:lpstr>
      <vt:lpstr>Edinburgh Research</vt:lpstr>
      <vt:lpstr>Successful US Kickstarters</vt:lpstr>
      <vt:lpstr>Failed US Kickstarters</vt:lpstr>
      <vt:lpstr>Box &amp;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2022-04-04T21:49:13Z</dcterms:modified>
</cp:coreProperties>
</file>