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ate1904="1"/>
  <mc:AlternateContent xmlns:mc="http://schemas.openxmlformats.org/markup-compatibility/2006">
    <mc:Choice Requires="x15">
      <x15ac:absPath xmlns:x15ac="http://schemas.microsoft.com/office/spreadsheetml/2010/11/ac" url="/Users/kiacovin/Dropbox/Research/Calculators and Spreadsheets/"/>
    </mc:Choice>
  </mc:AlternateContent>
  <xr:revisionPtr revIDLastSave="0" documentId="13_ncr:1_{19C5793C-E908-7C40-8CFA-6DE5315A9A34}" xr6:coauthVersionLast="47" xr6:coauthVersionMax="47" xr10:uidLastSave="{00000000-0000-0000-0000-000000000000}"/>
  <bookViews>
    <workbookView xWindow="20580" yWindow="800" windowWidth="30620" windowHeight="18280" tabRatio="500" xr2:uid="{00000000-000D-0000-FFFF-FFFF00000000}"/>
  </bookViews>
  <sheets>
    <sheet name="Density 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B14" i="1"/>
  <c r="C3" i="1" s="1"/>
  <c r="E3" i="1" s="1"/>
  <c r="C9" i="1" l="1"/>
  <c r="E9" i="1" s="1"/>
  <c r="C2" i="1"/>
  <c r="E2" i="1" s="1"/>
  <c r="C8" i="1"/>
  <c r="E8" i="1" s="1"/>
  <c r="C6" i="1"/>
  <c r="E6" i="1" s="1"/>
  <c r="C7" i="1"/>
  <c r="E7" i="1" s="1"/>
  <c r="C5" i="1"/>
  <c r="E5" i="1" s="1"/>
  <c r="C11" i="1"/>
  <c r="E11" i="1" s="1"/>
  <c r="C4" i="1"/>
  <c r="E4" i="1" s="1"/>
  <c r="C10" i="1"/>
  <c r="E10" i="1" s="1"/>
  <c r="E14" i="1" l="1"/>
  <c r="F3" i="1" s="1"/>
  <c r="F7" i="1" l="1"/>
  <c r="F5" i="1"/>
  <c r="F4" i="1"/>
  <c r="F11" i="1"/>
  <c r="N11" i="1" s="1"/>
  <c r="F9" i="1"/>
  <c r="K9" i="1" s="1"/>
  <c r="N5" i="1"/>
  <c r="K5" i="1"/>
  <c r="L5" i="1"/>
  <c r="K4" i="1"/>
  <c r="N4" i="1"/>
  <c r="L4" i="1"/>
  <c r="K7" i="1"/>
  <c r="N7" i="1"/>
  <c r="L7" i="1"/>
  <c r="K3" i="1"/>
  <c r="N3" i="1"/>
  <c r="L3" i="1"/>
  <c r="F2" i="1"/>
  <c r="F10" i="1"/>
  <c r="F8" i="1"/>
  <c r="F6" i="1"/>
  <c r="L9" i="1" l="1"/>
  <c r="L11" i="1"/>
  <c r="N9" i="1"/>
  <c r="K11" i="1"/>
  <c r="N10" i="1"/>
  <c r="K10" i="1"/>
  <c r="L10" i="1"/>
  <c r="N2" i="1"/>
  <c r="F14" i="1"/>
  <c r="K2" i="1"/>
  <c r="L2" i="1"/>
  <c r="K6" i="1"/>
  <c r="N6" i="1"/>
  <c r="L6" i="1"/>
  <c r="K8" i="1"/>
  <c r="N8" i="1"/>
  <c r="L8" i="1"/>
  <c r="O2" i="1" l="1"/>
  <c r="M2" i="1"/>
  <c r="B23" i="1"/>
  <c r="B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Kayla Iacovino</author>
    <author>Microsoft Office User</author>
  </authors>
  <commentList>
    <comment ref="B1" authorId="0" shapeId="0" xr:uid="{00000000-0006-0000-0000-000001000000}">
      <text>
        <r>
          <rPr>
            <b/>
            <sz val="9"/>
            <color indexed="81"/>
            <rFont val="Verdana"/>
            <family val="2"/>
          </rPr>
          <t>Kayla Iacovino:</t>
        </r>
        <r>
          <rPr>
            <sz val="9"/>
            <color indexed="81"/>
            <rFont val="Verdana"/>
            <family val="2"/>
          </rPr>
          <t xml:space="preserve">
Input the composition of your sample in terms of wt%
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Verdana"/>
            <family val="2"/>
          </rPr>
          <t>Kayla Iacovino: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 xml:space="preserve">Vi or Vref at 1 bar at 1673K.
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Value for H2O is from Ochs &amp; Lange 1999. Reference Conditions are 1273 K and 1 bar.</t>
        </r>
      </text>
    </comment>
    <comment ref="B17" authorId="1" shapeId="0" xr:uid="{00000000-0006-0000-00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Input sample temperature in degrees  C</t>
        </r>
      </text>
    </comment>
    <comment ref="C17" authorId="1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Input sample pressure in bars</t>
        </r>
      </text>
    </comment>
  </commentList>
</comments>
</file>

<file path=xl/sharedStrings.xml><?xml version="1.0" encoding="utf-8"?>
<sst xmlns="http://schemas.openxmlformats.org/spreadsheetml/2006/main" count="37" uniqueCount="37">
  <si>
    <t>Oxide</t>
    <phoneticPr fontId="2" type="noConversion"/>
  </si>
  <si>
    <t>Wt%</t>
    <phoneticPr fontId="2" type="noConversion"/>
  </si>
  <si>
    <t>mol prop ox</t>
    <phoneticPr fontId="2" type="noConversion"/>
  </si>
  <si>
    <t>SiO2</t>
  </si>
  <si>
    <t>TiO2</t>
  </si>
  <si>
    <t>Al2O3</t>
  </si>
  <si>
    <t>FeO</t>
  </si>
  <si>
    <t>MgO</t>
  </si>
  <si>
    <t>CaO</t>
  </si>
  <si>
    <t>Na2O</t>
  </si>
  <si>
    <t>K2O</t>
  </si>
  <si>
    <t>MW</t>
    <phoneticPr fontId="2" type="noConversion"/>
  </si>
  <si>
    <t>Total</t>
    <phoneticPr fontId="2" type="noConversion"/>
  </si>
  <si>
    <t>Fe2O3</t>
  </si>
  <si>
    <t>wt% norm</t>
  </si>
  <si>
    <t>H2O</t>
  </si>
  <si>
    <t>dV/dT</t>
  </si>
  <si>
    <t>dV/dP</t>
  </si>
  <si>
    <t>Pressure</t>
  </si>
  <si>
    <t>Temperature (K)</t>
  </si>
  <si>
    <t>Component density</t>
  </si>
  <si>
    <t>Mol Fraction Xi</t>
  </si>
  <si>
    <t>Density of Melt (g/cm3)</t>
  </si>
  <si>
    <t>Density of Melt (g/L)</t>
  </si>
  <si>
    <t>Vliq</t>
  </si>
  <si>
    <t>indiv Vliq</t>
  </si>
  <si>
    <t>Indiv X*MW</t>
  </si>
  <si>
    <t>Sum X*MW</t>
  </si>
  <si>
    <t>Molar V at Vref</t>
  </si>
  <si>
    <t>Pressure (bar)</t>
  </si>
  <si>
    <t>Temperature (°C)</t>
  </si>
  <si>
    <t>USER INPUTS:</t>
  </si>
  <si>
    <t>PROGRAM OUTPUTS:</t>
  </si>
  <si>
    <t>T_ref</t>
  </si>
  <si>
    <t>Calculated automatically:</t>
  </si>
  <si>
    <t>Last updated 04 Apr 2023</t>
  </si>
  <si>
    <t>DensityX v1.2.0 (updated molecular weight of H2O from 18 to 18.02 to match the python code and webapp)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</si>
</sst>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0"/>
      <color theme="1" tint="0.499984740745262"/>
      <name val="Verdana"/>
      <family val="2"/>
    </font>
    <font>
      <sz val="10"/>
      <color theme="1" tint="0.499984740745262"/>
      <name val="Verdana"/>
      <family val="2"/>
    </font>
    <font>
      <sz val="10"/>
      <color theme="0" tint="-0.499984740745262"/>
      <name val="Verdana"/>
      <family val="2"/>
    </font>
    <font>
      <b/>
      <sz val="10"/>
      <color theme="1"/>
      <name val="Verdana"/>
      <family val="2"/>
    </font>
    <font>
      <b/>
      <sz val="10"/>
      <color theme="0" tint="-0.499984740745262"/>
      <name val="Verdana"/>
      <family val="2"/>
    </font>
    <font>
      <b/>
      <sz val="10"/>
      <color rgb="FF0070C0"/>
      <name val="Verdana"/>
      <family val="2"/>
    </font>
    <font>
      <b/>
      <sz val="10"/>
      <color rgb="FFC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slantDashDot">
        <color rgb="FFFF0000"/>
      </left>
      <right/>
      <top style="slantDashDot">
        <color rgb="FFFF0000"/>
      </top>
      <bottom/>
      <diagonal/>
    </border>
    <border>
      <left/>
      <right style="slantDashDot">
        <color rgb="FFFF0000"/>
      </right>
      <top style="slantDashDot">
        <color rgb="FFFF0000"/>
      </top>
      <bottom/>
      <diagonal/>
    </border>
    <border>
      <left style="slantDashDot">
        <color rgb="FFFF0000"/>
      </left>
      <right/>
      <top/>
      <bottom style="slantDashDot">
        <color rgb="FFFF0000"/>
      </bottom>
      <diagonal/>
    </border>
    <border>
      <left/>
      <right style="slantDashDot">
        <color rgb="FFFF0000"/>
      </right>
      <top/>
      <bottom style="slantDashDot">
        <color rgb="FFFF0000"/>
      </bottom>
      <diagonal/>
    </border>
    <border>
      <left style="slantDashDot">
        <color rgb="FF0070C0"/>
      </left>
      <right/>
      <top style="slantDashDot">
        <color rgb="FF0070C0"/>
      </top>
      <bottom/>
      <diagonal/>
    </border>
    <border>
      <left/>
      <right style="slantDashDot">
        <color rgb="FF0070C0"/>
      </right>
      <top style="slantDashDot">
        <color rgb="FF0070C0"/>
      </top>
      <bottom/>
      <diagonal/>
    </border>
    <border>
      <left style="slantDashDot">
        <color rgb="FF0070C0"/>
      </left>
      <right/>
      <top/>
      <bottom style="slantDashDot">
        <color rgb="FF0070C0"/>
      </bottom>
      <diagonal/>
    </border>
    <border>
      <left/>
      <right style="slantDashDot">
        <color rgb="FF0070C0"/>
      </right>
      <top/>
      <bottom style="slantDashDot">
        <color rgb="FF0070C0"/>
      </bottom>
      <diagonal/>
    </border>
    <border>
      <left style="slantDashDot">
        <color rgb="FF0070C0"/>
      </left>
      <right style="slantDashDot">
        <color rgb="FF0070C0"/>
      </right>
      <top/>
      <bottom/>
      <diagonal/>
    </border>
    <border>
      <left style="slantDashDot">
        <color rgb="FF0070C0"/>
      </left>
      <right style="slantDashDot">
        <color rgb="FF0070C0"/>
      </right>
      <top/>
      <bottom style="slantDashDot">
        <color rgb="FF0070C0"/>
      </bottom>
      <diagonal/>
    </border>
    <border>
      <left style="slantDashDot">
        <color rgb="FF0070C0"/>
      </left>
      <right style="slantDashDot">
        <color rgb="FF0070C0"/>
      </right>
      <top style="slantDashDot">
        <color rgb="FF0070C0"/>
      </top>
      <bottom style="slantDashDot">
        <color rgb="FF0070C0"/>
      </bottom>
      <diagonal/>
    </border>
    <border>
      <left style="mediumDashDotDot">
        <color theme="0" tint="-0.499984740745262"/>
      </left>
      <right/>
      <top style="mediumDashDotDot">
        <color theme="0" tint="-0.499984740745262"/>
      </top>
      <bottom/>
      <diagonal/>
    </border>
    <border>
      <left/>
      <right style="mediumDashDotDot">
        <color theme="0" tint="-0.499984740745262"/>
      </right>
      <top style="mediumDashDotDot">
        <color theme="0" tint="-0.499984740745262"/>
      </top>
      <bottom/>
      <diagonal/>
    </border>
    <border>
      <left style="mediumDashDotDot">
        <color theme="0" tint="-0.499984740745262"/>
      </left>
      <right/>
      <top/>
      <bottom style="mediumDashDotDot">
        <color theme="0" tint="-0.499984740745262"/>
      </bottom>
      <diagonal/>
    </border>
    <border>
      <left/>
      <right style="mediumDashDotDot">
        <color theme="0" tint="-0.499984740745262"/>
      </right>
      <top/>
      <bottom style="mediumDashDotDot">
        <color theme="0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0" xfId="0" applyFont="1"/>
    <xf numFmtId="0" fontId="10" fillId="0" borderId="5" xfId="0" applyFont="1" applyBorder="1"/>
    <xf numFmtId="0" fontId="10" fillId="0" borderId="6" xfId="0" applyFont="1" applyBorder="1"/>
    <xf numFmtId="0" fontId="0" fillId="0" borderId="7" xfId="0" applyBorder="1"/>
    <xf numFmtId="0" fontId="8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17</xdr:row>
      <xdr:rowOff>91440</xdr:rowOff>
    </xdr:from>
    <xdr:to>
      <xdr:col>10</xdr:col>
      <xdr:colOff>487680</xdr:colOff>
      <xdr:row>33</xdr:row>
      <xdr:rowOff>20320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FEDF1A-3156-374C-844F-D12A29B9E528}"/>
            </a:ext>
          </a:extLst>
        </xdr:cNvPr>
        <xdr:cNvSpPr txBox="1"/>
      </xdr:nvSpPr>
      <xdr:spPr>
        <a:xfrm>
          <a:off x="6903720" y="2956560"/>
          <a:ext cx="4140200" cy="2631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Molar volume for SiO2, Al2O3, MgO, CaO, Na2O, K2O at Tref= 1773 K (Lange 1997; CMP); TiO2 at Tref=1773 K (Lange and Carmichael, 1987); Fe2O3 at 1723 K (Liu and Lange, 2006); FeO at Tref = 1723 K (Guo et al., 2014); and H2O at 1273 K (Ochs and Lange, 1999)</a:t>
          </a:r>
        </a:p>
        <a:p>
          <a:pPr algn="l" rtl="0">
            <a:lnSpc>
              <a:spcPts val="12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dV/dT values for Mgo, CaO, Na2O, K2O from Table 4 Lange (1997); SiO2, TiO2, Al2O3 are from Table 9 of Lange and Carmichael (1987); Fe2O3 from Liu and Lange (2006); FeO from Guo et al (2014); and H2O from Ochs and Lange (1999).</a:t>
          </a:r>
        </a:p>
        <a:p>
          <a:pPr algn="l" rtl="0">
            <a:lnSpc>
              <a:spcPts val="12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dV/dP values for anhydrous components from Kress and Carmichael (1991); H2O from Ochs and Lange (1999).</a:t>
          </a:r>
        </a:p>
        <a:p>
          <a:pPr algn="l" rtl="0">
            <a:lnSpc>
              <a:spcPts val="12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Default sample composition is the starting material #1 composition from Dixon et al (1995, Journal of Petrology) with Fe2O3/FeO numbers from experiment #7 in the same paper.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125" workbookViewId="0">
      <selection activeCell="A31" sqref="A31:B31"/>
    </sheetView>
  </sheetViews>
  <sheetFormatPr baseColWidth="10" defaultRowHeight="13" x14ac:dyDescent="0.15"/>
  <cols>
    <col min="2" max="2" width="24.83203125" bestFit="1" customWidth="1"/>
    <col min="3" max="3" width="15.5" bestFit="1" customWidth="1"/>
    <col min="6" max="6" width="16.1640625" customWidth="1"/>
    <col min="10" max="10" width="17.33203125" customWidth="1"/>
    <col min="13" max="13" width="13" bestFit="1" customWidth="1"/>
  </cols>
  <sheetData>
    <row r="1" spans="1:15" ht="14" thickBot="1" x14ac:dyDescent="0.2">
      <c r="A1" s="1" t="s">
        <v>0</v>
      </c>
      <c r="B1" s="15" t="s">
        <v>1</v>
      </c>
      <c r="C1" s="2" t="s">
        <v>14</v>
      </c>
      <c r="D1" s="2" t="s">
        <v>11</v>
      </c>
      <c r="E1" s="2" t="s">
        <v>2</v>
      </c>
      <c r="F1" s="2" t="s">
        <v>21</v>
      </c>
      <c r="G1" s="2" t="s">
        <v>28</v>
      </c>
      <c r="H1" s="2" t="s">
        <v>33</v>
      </c>
      <c r="I1" s="2" t="s">
        <v>16</v>
      </c>
      <c r="J1" s="2" t="s">
        <v>17</v>
      </c>
      <c r="K1" s="2" t="s">
        <v>20</v>
      </c>
      <c r="L1" s="2" t="s">
        <v>25</v>
      </c>
      <c r="M1" s="2" t="s">
        <v>24</v>
      </c>
      <c r="N1" s="2" t="s">
        <v>26</v>
      </c>
      <c r="O1" s="2" t="s">
        <v>27</v>
      </c>
    </row>
    <row r="2" spans="1:15" x14ac:dyDescent="0.15">
      <c r="A2" t="s">
        <v>3</v>
      </c>
      <c r="B2" s="13">
        <v>50.08</v>
      </c>
      <c r="C2" s="3">
        <f>(B2/B14)*100</f>
        <v>50.590968784725717</v>
      </c>
      <c r="D2" s="3">
        <v>60.085500000000003</v>
      </c>
      <c r="E2" s="3">
        <f>C2/D2</f>
        <v>0.8419829873218283</v>
      </c>
      <c r="F2" s="3">
        <f>(E2/$E$14)</f>
        <v>0.53515670699874029</v>
      </c>
      <c r="G2" s="3">
        <v>26.86</v>
      </c>
      <c r="H2">
        <v>1773</v>
      </c>
      <c r="I2" s="3">
        <v>0</v>
      </c>
      <c r="J2" s="3">
        <v>-1.8899999999999999E-4</v>
      </c>
      <c r="K2" s="3">
        <f t="shared" ref="K2:K11" si="0">(F2*D2)/(G2+(I2*($J$15-H2))+(J2*($K$15-1)))</f>
        <v>1.2013573914862723</v>
      </c>
      <c r="L2" s="8">
        <f t="shared" ref="L2:L11" si="1">(G2+(I2*($J$15-H2))+(J2*($K$15-1)))*F2</f>
        <v>14.323837985792405</v>
      </c>
      <c r="M2" s="8">
        <f>SUM(L2:L11)</f>
        <v>22.190632141269869</v>
      </c>
      <c r="N2" s="8">
        <f t="shared" ref="N2:N11" si="2">F2*D2</f>
        <v>32.155158318372813</v>
      </c>
      <c r="O2" s="8">
        <f>SUM(N2:N11)</f>
        <v>63.559087898077564</v>
      </c>
    </row>
    <row r="3" spans="1:15" x14ac:dyDescent="0.15">
      <c r="A3" t="s">
        <v>4</v>
      </c>
      <c r="B3" s="13">
        <v>1.84</v>
      </c>
      <c r="C3" s="3">
        <f>(B3/$B$14)*100</f>
        <v>1.8587736134963124</v>
      </c>
      <c r="D3" s="3">
        <v>79.88</v>
      </c>
      <c r="E3" s="3">
        <f t="shared" ref="E3:E11" si="3">C3/D3</f>
        <v>2.3269574530499656E-2</v>
      </c>
      <c r="F3" s="3">
        <f t="shared" ref="F3:F11" si="4">(E3/$E$14)</f>
        <v>1.4789929329348951E-2</v>
      </c>
      <c r="G3" s="3">
        <v>28.32</v>
      </c>
      <c r="H3">
        <v>1773</v>
      </c>
      <c r="I3" s="3">
        <v>7.2399999999999999E-3</v>
      </c>
      <c r="J3" s="3">
        <v>-2.31E-4</v>
      </c>
      <c r="K3" s="3">
        <f t="shared" si="0"/>
        <v>5.6352717086062029E-2</v>
      </c>
      <c r="L3" s="8">
        <f t="shared" si="1"/>
        <v>0.31006688989881109</v>
      </c>
      <c r="M3" s="8"/>
      <c r="N3" s="8">
        <f t="shared" si="2"/>
        <v>1.1814195548283941</v>
      </c>
      <c r="O3" s="8"/>
    </row>
    <row r="4" spans="1:15" x14ac:dyDescent="0.15">
      <c r="A4" t="s">
        <v>5</v>
      </c>
      <c r="B4" s="13">
        <v>13.7</v>
      </c>
      <c r="C4" s="3">
        <f t="shared" ref="C4:C11" si="5">(B4/$B$14)*100</f>
        <v>13.83978179614102</v>
      </c>
      <c r="D4" s="3">
        <v>101.96</v>
      </c>
      <c r="E4" s="3">
        <f t="shared" si="3"/>
        <v>0.13573736559573382</v>
      </c>
      <c r="F4" s="3">
        <f t="shared" si="4"/>
        <v>8.627343150952739E-2</v>
      </c>
      <c r="G4" s="3">
        <v>37.42</v>
      </c>
      <c r="H4">
        <v>1773</v>
      </c>
      <c r="I4" s="3">
        <v>2.6199999999999999E-3</v>
      </c>
      <c r="J4" s="3">
        <v>-2.2599999999999999E-4</v>
      </c>
      <c r="K4" s="3">
        <f t="shared" si="0"/>
        <v>0.25359303960228502</v>
      </c>
      <c r="L4" s="8">
        <f t="shared" si="1"/>
        <v>2.9925860165664981</v>
      </c>
      <c r="M4" s="8"/>
      <c r="N4" s="8">
        <f t="shared" si="2"/>
        <v>8.7964390767114118</v>
      </c>
      <c r="O4" s="8"/>
    </row>
    <row r="5" spans="1:15" x14ac:dyDescent="0.15">
      <c r="A5" t="s">
        <v>13</v>
      </c>
      <c r="B5" s="13">
        <v>2.7</v>
      </c>
      <c r="C5" s="3">
        <f t="shared" si="5"/>
        <v>2.7275482371956756</v>
      </c>
      <c r="D5" s="3">
        <v>159.69</v>
      </c>
      <c r="E5" s="3">
        <f t="shared" si="3"/>
        <v>1.7080269504638208E-2</v>
      </c>
      <c r="F5" s="3">
        <f t="shared" si="4"/>
        <v>1.085606350768154E-2</v>
      </c>
      <c r="G5" s="3">
        <v>41.5</v>
      </c>
      <c r="H5">
        <v>1723</v>
      </c>
      <c r="I5" s="3">
        <v>0</v>
      </c>
      <c r="J5" s="3">
        <v>-2.5299999999999997E-4</v>
      </c>
      <c r="K5" s="3">
        <f t="shared" si="0"/>
        <v>4.1901076306557566E-2</v>
      </c>
      <c r="L5" s="8">
        <f t="shared" si="1"/>
        <v>0.44915609011912966</v>
      </c>
      <c r="M5" s="8"/>
      <c r="N5" s="8">
        <f t="shared" si="2"/>
        <v>1.7336047815416651</v>
      </c>
      <c r="O5" s="8"/>
    </row>
    <row r="6" spans="1:15" x14ac:dyDescent="0.15">
      <c r="A6" t="s">
        <v>6</v>
      </c>
      <c r="B6" s="13">
        <v>9.57</v>
      </c>
      <c r="C6" s="3">
        <f t="shared" si="5"/>
        <v>9.6676431962824516</v>
      </c>
      <c r="D6" s="3">
        <v>71.849999999999994</v>
      </c>
      <c r="E6" s="3">
        <f t="shared" si="3"/>
        <v>0.13455314121478709</v>
      </c>
      <c r="F6" s="3">
        <f t="shared" si="4"/>
        <v>8.5520749294330997E-2</v>
      </c>
      <c r="G6" s="3">
        <v>12.68</v>
      </c>
      <c r="H6">
        <v>1723</v>
      </c>
      <c r="I6" s="3">
        <v>3.6900000000000001E-3</v>
      </c>
      <c r="J6" s="3">
        <v>-4.5000000000000003E-5</v>
      </c>
      <c r="K6" s="3">
        <f t="shared" si="0"/>
        <v>0.67139812323886983</v>
      </c>
      <c r="L6" s="8">
        <f t="shared" si="1"/>
        <v>0.7826897459754355</v>
      </c>
      <c r="M6" s="8"/>
      <c r="N6" s="8">
        <f t="shared" si="2"/>
        <v>6.1446658367976816</v>
      </c>
      <c r="O6" s="8"/>
    </row>
    <row r="7" spans="1:15" x14ac:dyDescent="0.15">
      <c r="A7" t="s">
        <v>7</v>
      </c>
      <c r="B7" s="13">
        <v>6.67</v>
      </c>
      <c r="C7" s="3">
        <f t="shared" si="5"/>
        <v>6.7380543489241314</v>
      </c>
      <c r="D7" s="3">
        <v>40.299999999999997</v>
      </c>
      <c r="E7" s="3">
        <f t="shared" si="3"/>
        <v>0.1671973783852142</v>
      </c>
      <c r="F7" s="3">
        <f t="shared" si="4"/>
        <v>0.10626912869113968</v>
      </c>
      <c r="G7" s="3">
        <v>12.02</v>
      </c>
      <c r="H7">
        <v>1773</v>
      </c>
      <c r="I7" s="3">
        <v>3.2699999999999999E-3</v>
      </c>
      <c r="J7" s="3">
        <v>2.7000000000000002E-5</v>
      </c>
      <c r="K7" s="3">
        <f t="shared" si="0"/>
        <v>0.48869276898016673</v>
      </c>
      <c r="L7" s="8">
        <f t="shared" si="1"/>
        <v>0.93128664001832784</v>
      </c>
      <c r="M7" s="8"/>
      <c r="N7" s="8">
        <f t="shared" si="2"/>
        <v>4.2826458862529284</v>
      </c>
      <c r="O7" s="8"/>
    </row>
    <row r="8" spans="1:15" x14ac:dyDescent="0.15">
      <c r="A8" t="s">
        <v>8</v>
      </c>
      <c r="B8" s="13">
        <v>11.5</v>
      </c>
      <c r="C8" s="3">
        <f t="shared" si="5"/>
        <v>11.617335084351952</v>
      </c>
      <c r="D8" s="3">
        <v>56.08</v>
      </c>
      <c r="E8" s="3">
        <f t="shared" si="3"/>
        <v>0.20715647439999915</v>
      </c>
      <c r="F8" s="3">
        <f t="shared" si="4"/>
        <v>0.13166676565045407</v>
      </c>
      <c r="G8" s="3">
        <v>16.899999999999999</v>
      </c>
      <c r="H8">
        <v>1773</v>
      </c>
      <c r="I8" s="3">
        <v>3.7399999999999998E-3</v>
      </c>
      <c r="J8" s="3">
        <v>3.4000000000000007E-5</v>
      </c>
      <c r="K8" s="3">
        <f t="shared" si="0"/>
        <v>0.56036209076334142</v>
      </c>
      <c r="L8" s="8">
        <f t="shared" si="1"/>
        <v>1.7349684943060009</v>
      </c>
      <c r="M8" s="8"/>
      <c r="N8" s="8">
        <f t="shared" si="2"/>
        <v>7.3838722176774638</v>
      </c>
      <c r="O8" s="8"/>
    </row>
    <row r="9" spans="1:15" x14ac:dyDescent="0.15">
      <c r="A9" t="s">
        <v>9</v>
      </c>
      <c r="B9" s="13">
        <v>2.68</v>
      </c>
      <c r="C9" s="3">
        <f t="shared" si="5"/>
        <v>2.7073441761794119</v>
      </c>
      <c r="D9" s="3">
        <v>61.98</v>
      </c>
      <c r="E9" s="3">
        <f t="shared" si="3"/>
        <v>4.368093217456296E-2</v>
      </c>
      <c r="F9" s="3">
        <f t="shared" si="4"/>
        <v>2.7763202075530125E-2</v>
      </c>
      <c r="G9" s="3">
        <v>29.65</v>
      </c>
      <c r="H9">
        <v>1773</v>
      </c>
      <c r="I9" s="3">
        <v>7.6800000000000002E-3</v>
      </c>
      <c r="J9" s="3">
        <v>-2.4000000000000001E-4</v>
      </c>
      <c r="K9" s="3">
        <f t="shared" si="0"/>
        <v>7.8752602472163105E-2</v>
      </c>
      <c r="L9" s="8">
        <f t="shared" si="1"/>
        <v>0.60663262851883137</v>
      </c>
      <c r="M9" s="8"/>
      <c r="N9" s="8">
        <f t="shared" si="2"/>
        <v>1.7207632646413571</v>
      </c>
      <c r="O9" s="8"/>
    </row>
    <row r="10" spans="1:15" x14ac:dyDescent="0.15">
      <c r="A10" t="s">
        <v>10</v>
      </c>
      <c r="B10" s="13">
        <v>0.25</v>
      </c>
      <c r="C10" s="3">
        <f t="shared" si="5"/>
        <v>0.25255076270330329</v>
      </c>
      <c r="D10" s="3">
        <v>94.2</v>
      </c>
      <c r="E10" s="3">
        <f t="shared" si="3"/>
        <v>2.6810059734957885E-3</v>
      </c>
      <c r="F10" s="3">
        <f t="shared" si="4"/>
        <v>1.7040229432468989E-3</v>
      </c>
      <c r="G10" s="3">
        <v>47.28</v>
      </c>
      <c r="H10">
        <v>1773</v>
      </c>
      <c r="I10" s="3">
        <v>1.208E-2</v>
      </c>
      <c r="J10" s="3">
        <v>-6.7500000000000004E-4</v>
      </c>
      <c r="K10" s="3">
        <f t="shared" si="0"/>
        <v>4.6042553856284708E-3</v>
      </c>
      <c r="L10" s="8">
        <f t="shared" si="1"/>
        <v>5.9407650074431717E-2</v>
      </c>
      <c r="M10" s="8"/>
      <c r="N10" s="8">
        <f t="shared" si="2"/>
        <v>0.16051896125385789</v>
      </c>
      <c r="O10" s="8"/>
    </row>
    <row r="11" spans="1:15" ht="14" thickBot="1" x14ac:dyDescent="0.2">
      <c r="A11" t="s">
        <v>15</v>
      </c>
      <c r="B11" s="14">
        <v>0</v>
      </c>
      <c r="C11" s="3">
        <f t="shared" si="5"/>
        <v>0</v>
      </c>
      <c r="D11" s="3">
        <v>18.02</v>
      </c>
      <c r="E11" s="3">
        <f t="shared" si="3"/>
        <v>0</v>
      </c>
      <c r="F11" s="3">
        <f t="shared" si="4"/>
        <v>0</v>
      </c>
      <c r="G11" s="3">
        <v>22.9</v>
      </c>
      <c r="H11">
        <v>1273</v>
      </c>
      <c r="I11" s="3">
        <v>9.4999999999999998E-3</v>
      </c>
      <c r="J11" s="3">
        <v>-3.2000000000000003E-4</v>
      </c>
      <c r="K11" s="3">
        <f t="shared" si="0"/>
        <v>0</v>
      </c>
      <c r="L11" s="8">
        <f t="shared" si="1"/>
        <v>0</v>
      </c>
      <c r="M11" s="8"/>
      <c r="N11" s="8">
        <f t="shared" si="2"/>
        <v>0</v>
      </c>
      <c r="O11" s="8"/>
    </row>
    <row r="12" spans="1:15" x14ac:dyDescent="0.15">
      <c r="C12" s="3"/>
      <c r="D12" s="3"/>
      <c r="E12" s="3"/>
      <c r="F12" s="3"/>
      <c r="G12" s="3"/>
      <c r="I12" s="3"/>
      <c r="J12" s="3"/>
    </row>
    <row r="13" spans="1:15" ht="14" thickBot="1" x14ac:dyDescent="0.2">
      <c r="C13" s="3"/>
      <c r="D13" s="3"/>
      <c r="E13" s="3"/>
      <c r="F13" s="3"/>
      <c r="G13" s="3"/>
      <c r="I13" s="3"/>
      <c r="J13" s="3" t="s">
        <v>34</v>
      </c>
    </row>
    <row r="14" spans="1:15" x14ac:dyDescent="0.15">
      <c r="A14" t="s">
        <v>12</v>
      </c>
      <c r="B14">
        <f>SUM(B2:B12)</f>
        <v>98.990000000000023</v>
      </c>
      <c r="C14" s="3"/>
      <c r="D14" s="3"/>
      <c r="E14" s="3">
        <f>SUM(E2:E11)</f>
        <v>1.5733391291007592</v>
      </c>
      <c r="F14" s="3">
        <f>SUM(F2:F11)</f>
        <v>0.99999999999999989</v>
      </c>
      <c r="G14" s="3"/>
      <c r="I14" s="3"/>
      <c r="J14" s="16" t="s">
        <v>19</v>
      </c>
      <c r="K14" s="17" t="s">
        <v>18</v>
      </c>
    </row>
    <row r="15" spans="1:15" ht="14" thickBot="1" x14ac:dyDescent="0.2">
      <c r="C15" s="3"/>
      <c r="D15" s="3"/>
      <c r="E15" s="3"/>
      <c r="F15" s="3"/>
      <c r="G15" s="3"/>
      <c r="I15" s="3"/>
      <c r="J15" s="18">
        <f>273+B18</f>
        <v>773</v>
      </c>
      <c r="K15" s="19">
        <f>C18</f>
        <v>500</v>
      </c>
    </row>
    <row r="16" spans="1:15" ht="14" thickBot="1" x14ac:dyDescent="0.2">
      <c r="B16" s="20" t="s">
        <v>31</v>
      </c>
      <c r="D16" s="3"/>
      <c r="E16" s="3"/>
      <c r="F16" s="3"/>
      <c r="G16" s="3"/>
      <c r="I16" s="3"/>
      <c r="J16" s="3"/>
    </row>
    <row r="17" spans="1:9" x14ac:dyDescent="0.15">
      <c r="B17" s="9" t="s">
        <v>30</v>
      </c>
      <c r="C17" s="10" t="s">
        <v>29</v>
      </c>
      <c r="D17" s="3"/>
      <c r="E17" s="3"/>
      <c r="F17" s="3"/>
      <c r="G17" s="3"/>
      <c r="H17" s="3"/>
      <c r="I17" s="3"/>
    </row>
    <row r="18" spans="1:9" ht="14" thickBot="1" x14ac:dyDescent="0.2">
      <c r="B18" s="11">
        <v>500</v>
      </c>
      <c r="C18" s="12">
        <v>500</v>
      </c>
    </row>
    <row r="21" spans="1:9" ht="14" thickBot="1" x14ac:dyDescent="0.2">
      <c r="B21" s="21" t="s">
        <v>32</v>
      </c>
    </row>
    <row r="22" spans="1:9" x14ac:dyDescent="0.15">
      <c r="B22" s="4" t="s">
        <v>22</v>
      </c>
      <c r="C22" s="5"/>
    </row>
    <row r="23" spans="1:9" ht="14" thickBot="1" x14ac:dyDescent="0.2">
      <c r="B23" s="6">
        <f>O2/M2</f>
        <v>2.8642306128752026</v>
      </c>
      <c r="C23" s="7"/>
    </row>
    <row r="24" spans="1:9" ht="14" thickBot="1" x14ac:dyDescent="0.2"/>
    <row r="25" spans="1:9" x14ac:dyDescent="0.15">
      <c r="B25" s="4" t="s">
        <v>23</v>
      </c>
      <c r="C25" s="5"/>
    </row>
    <row r="26" spans="1:9" ht="14" thickBot="1" x14ac:dyDescent="0.2">
      <c r="B26" s="6">
        <f>B23*1000</f>
        <v>2864.2306128752025</v>
      </c>
      <c r="C26" s="7"/>
    </row>
    <row r="30" spans="1:9" x14ac:dyDescent="0.15">
      <c r="A30" s="23" t="s">
        <v>36</v>
      </c>
      <c r="B30" s="22"/>
    </row>
    <row r="31" spans="1:9" x14ac:dyDescent="0.15">
      <c r="A31" s="23" t="s">
        <v>35</v>
      </c>
      <c r="B31" s="22"/>
    </row>
  </sheetData>
  <mergeCells count="2">
    <mergeCell ref="A30:B30"/>
    <mergeCell ref="A31:B31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Microsoft Office User</cp:lastModifiedBy>
  <dcterms:created xsi:type="dcterms:W3CDTF">2010-07-28T18:55:47Z</dcterms:created>
  <dcterms:modified xsi:type="dcterms:W3CDTF">2023-04-04T22:22:40Z</dcterms:modified>
</cp:coreProperties>
</file>