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otu\Desktop\"/>
    </mc:Choice>
  </mc:AlternateContent>
  <xr:revisionPtr revIDLastSave="0" documentId="8_{35FCCB20-1F06-4D8F-9D92-B21A137DA882}" xr6:coauthVersionLast="45" xr6:coauthVersionMax="45" xr10:uidLastSave="{00000000-0000-0000-0000-000000000000}"/>
  <bookViews>
    <workbookView xWindow="-120" yWindow="-120" windowWidth="38640" windowHeight="21240" tabRatio="620" activeTab="3" xr2:uid="{00000000-000D-0000-FFFF-FFFF00000000}"/>
  </bookViews>
  <sheets>
    <sheet name="Table A1" sheetId="1" r:id="rId1"/>
    <sheet name="Table A2" sheetId="2" r:id="rId2"/>
    <sheet name="Table A3" sheetId="4" r:id="rId3"/>
    <sheet name="Table A4" sheetId="3" r:id="rId4"/>
    <sheet name="Table A5" sheetId="6" r:id="rId5"/>
    <sheet name="Table A6" sheetId="7" r:id="rId6"/>
    <sheet name="Table A7" sheetId="8" r:id="rId7"/>
    <sheet name="Table A8" sheetId="9" r:id="rId8"/>
    <sheet name="Table A9" sheetId="10" r:id="rId9"/>
    <sheet name="Table A10" sheetId="11" r:id="rId10"/>
    <sheet name="Table A11" sheetId="5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9" l="1"/>
  <c r="C4" i="9"/>
  <c r="B3" i="9"/>
  <c r="B3" i="8"/>
  <c r="F6" i="11"/>
  <c r="E6" i="11"/>
  <c r="E5" i="11"/>
  <c r="D6" i="11"/>
  <c r="D5" i="11"/>
  <c r="D4" i="11"/>
  <c r="B6" i="11"/>
  <c r="F2" i="11" s="1"/>
  <c r="B5" i="11"/>
  <c r="E2" i="11" s="1"/>
  <c r="B4" i="11"/>
  <c r="D2" i="11" s="1"/>
  <c r="B3" i="11"/>
  <c r="C2" i="11" s="1"/>
  <c r="B2" i="11"/>
  <c r="G7" i="10"/>
  <c r="F7" i="10"/>
  <c r="G6" i="10" s="1"/>
  <c r="F6" i="10"/>
  <c r="E7" i="10"/>
  <c r="E6" i="10"/>
  <c r="E5" i="10"/>
  <c r="D7" i="10"/>
  <c r="D6" i="10"/>
  <c r="D5" i="10"/>
  <c r="C7" i="10"/>
  <c r="G3" i="10" s="1"/>
  <c r="C4" i="10"/>
  <c r="D3" i="10" s="1"/>
  <c r="C3" i="10"/>
  <c r="B7" i="10"/>
  <c r="G2" i="10" s="1"/>
  <c r="B6" i="10"/>
  <c r="F2" i="10" s="1"/>
  <c r="B5" i="10"/>
  <c r="B4" i="10"/>
  <c r="C2" i="10"/>
  <c r="B2" i="10"/>
  <c r="C4" i="7"/>
  <c r="B4" i="7"/>
  <c r="B3" i="7"/>
  <c r="C4" i="6"/>
  <c r="B4" i="6"/>
  <c r="B3" i="6"/>
  <c r="F5" i="11"/>
  <c r="F4" i="11"/>
  <c r="E4" i="11"/>
  <c r="F3" i="11"/>
  <c r="E3" i="11"/>
  <c r="D3" i="11"/>
  <c r="G5" i="10"/>
  <c r="F5" i="10"/>
  <c r="G4" i="10"/>
  <c r="F4" i="10"/>
  <c r="E4" i="10"/>
  <c r="F3" i="10"/>
  <c r="E3" i="10"/>
  <c r="B3" i="10"/>
  <c r="E2" i="10"/>
  <c r="D2" i="10"/>
  <c r="F272" i="4"/>
</calcChain>
</file>

<file path=xl/sharedStrings.xml><?xml version="1.0" encoding="utf-8"?>
<sst xmlns="http://schemas.openxmlformats.org/spreadsheetml/2006/main" count="649" uniqueCount="210">
  <si>
    <t>Fe</t>
  </si>
  <si>
    <t>Si</t>
  </si>
  <si>
    <t>V</t>
  </si>
  <si>
    <t>Co</t>
  </si>
  <si>
    <t>Ni</t>
  </si>
  <si>
    <t>n</t>
  </si>
  <si>
    <t>R157</t>
  </si>
  <si>
    <t>R141</t>
  </si>
  <si>
    <t>R139</t>
  </si>
  <si>
    <t>R142</t>
  </si>
  <si>
    <t>R159b</t>
  </si>
  <si>
    <t>H3098</t>
  </si>
  <si>
    <t>S4554</t>
  </si>
  <si>
    <t>S4557</t>
  </si>
  <si>
    <t>S4818</t>
  </si>
  <si>
    <t>S4567</t>
  </si>
  <si>
    <t>S4577</t>
  </si>
  <si>
    <t>S4842</t>
  </si>
  <si>
    <t>S4858Fo70</t>
    <phoneticPr fontId="0"/>
  </si>
  <si>
    <t>S4858Fo95</t>
    <phoneticPr fontId="0"/>
  </si>
  <si>
    <t>S4933</t>
  </si>
  <si>
    <t>S5139</t>
    <phoneticPr fontId="0"/>
  </si>
  <si>
    <t>S5140</t>
    <phoneticPr fontId="0"/>
  </si>
  <si>
    <t>S5134</t>
    <phoneticPr fontId="0"/>
  </si>
  <si>
    <t>S5069</t>
    <phoneticPr fontId="0"/>
  </si>
  <si>
    <t>S5157</t>
    <phoneticPr fontId="0"/>
  </si>
  <si>
    <t>Apparatus</t>
  </si>
  <si>
    <t>DAC</t>
  </si>
  <si>
    <t>MAP</t>
  </si>
  <si>
    <t>Pressure (GPa)</t>
  </si>
  <si>
    <t>Temperature (K)</t>
  </si>
  <si>
    <t>Duration (min)</t>
  </si>
  <si>
    <t>Si-bearing</t>
  </si>
  <si>
    <t>Si-free</t>
  </si>
  <si>
    <t>Fe + Ni/Co/V</t>
  </si>
  <si>
    <t>Fe + Ni</t>
  </si>
  <si>
    <t>Fe + Ni/Co/V/Cr/W</t>
  </si>
  <si>
    <t>Fo90</t>
  </si>
  <si>
    <r>
      <t>(Mg</t>
    </r>
    <r>
      <rPr>
        <vertAlign val="subscript"/>
        <sz val="12"/>
        <color theme="1"/>
        <rFont val="Times New Roman"/>
      </rPr>
      <t>0.9</t>
    </r>
    <r>
      <rPr>
        <sz val="12"/>
        <color theme="1"/>
        <rFont val="Times New Roman"/>
      </rPr>
      <t>Fe</t>
    </r>
    <r>
      <rPr>
        <vertAlign val="subscript"/>
        <sz val="12"/>
        <color theme="1"/>
        <rFont val="Times New Roman"/>
      </rPr>
      <t>0.1</t>
    </r>
    <r>
      <rPr>
        <sz val="12"/>
        <color theme="1"/>
        <rFont val="Times New Roman"/>
      </rPr>
      <t>)</t>
    </r>
    <r>
      <rPr>
        <vertAlign val="subscript"/>
        <sz val="12"/>
        <color theme="1"/>
        <rFont val="Times New Roman"/>
      </rPr>
      <t>2</t>
    </r>
    <r>
      <rPr>
        <sz val="12"/>
        <color theme="1"/>
        <rFont val="Times New Roman"/>
      </rPr>
      <t>SiO</t>
    </r>
    <r>
      <rPr>
        <vertAlign val="subscript"/>
        <sz val="12"/>
        <color theme="1"/>
        <rFont val="Times New Roman"/>
      </rPr>
      <t>4</t>
    </r>
    <r>
      <rPr>
        <sz val="12"/>
        <color theme="1"/>
        <rFont val="Times New Roman"/>
      </rPr>
      <t xml:space="preserve"> ringwoodite</t>
    </r>
  </si>
  <si>
    <t>Fo70</t>
  </si>
  <si>
    <t>Fo95</t>
  </si>
  <si>
    <t>MgO</t>
  </si>
  <si>
    <r>
      <t>SiO</t>
    </r>
    <r>
      <rPr>
        <b/>
        <vertAlign val="subscript"/>
        <sz val="12"/>
        <color theme="1"/>
        <rFont val="Times New Roman"/>
      </rPr>
      <t>2</t>
    </r>
  </si>
  <si>
    <t>CaO</t>
  </si>
  <si>
    <t>MnO</t>
  </si>
  <si>
    <t>FeO</t>
  </si>
  <si>
    <t>CoO</t>
  </si>
  <si>
    <t>NiO</t>
  </si>
  <si>
    <t>CrO</t>
  </si>
  <si>
    <r>
      <t>Al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3</t>
    </r>
  </si>
  <si>
    <r>
      <t>V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3</t>
    </r>
  </si>
  <si>
    <r>
      <t>WO</t>
    </r>
    <r>
      <rPr>
        <b/>
        <vertAlign val="subscript"/>
        <sz val="12"/>
        <color theme="1"/>
        <rFont val="Times New Roman"/>
      </rPr>
      <t>2</t>
    </r>
  </si>
  <si>
    <t>C</t>
  </si>
  <si>
    <t>O</t>
  </si>
  <si>
    <t>Cr</t>
  </si>
  <si>
    <t>W</t>
  </si>
  <si>
    <t>Sample Name</t>
  </si>
  <si>
    <t>Starting metal</t>
  </si>
  <si>
    <t xml:space="preserve">Starting silicate </t>
  </si>
  <si>
    <t xml:space="preserve"> </t>
  </si>
  <si>
    <t>±</t>
  </si>
  <si>
    <t>± (GPa)</t>
  </si>
  <si>
    <t>± (K)</t>
  </si>
  <si>
    <t>This study</t>
  </si>
  <si>
    <t>–7.2 ± 2.1</t>
  </si>
  <si>
    <t>–21.1 ± 3.7</t>
  </si>
  <si>
    <t>Siebert et al. (2013)</t>
  </si>
  <si>
    <t>0.5 ± 0.5</t>
  </si>
  <si>
    <t>2.0 ± 0.4</t>
  </si>
  <si>
    <t>Tuff et al. (2011)</t>
  </si>
  <si>
    <t>–1.0</t>
  </si>
  <si>
    <t>Tsuno et al. (2013)</t>
  </si>
  <si>
    <t>–4.86</t>
  </si>
  <si>
    <t>–9.8</t>
  </si>
  <si>
    <t>–6.0</t>
  </si>
  <si>
    <t>–30</t>
  </si>
  <si>
    <t>Steelmaking Data Sourcebook (1988)</t>
  </si>
  <si>
    <r>
      <t>ε</t>
    </r>
    <r>
      <rPr>
        <b/>
        <i/>
        <vertAlign val="subscript"/>
        <sz val="12"/>
        <color theme="1"/>
        <rFont val="Times New Roman"/>
      </rPr>
      <t>Cr</t>
    </r>
    <r>
      <rPr>
        <b/>
        <i/>
        <vertAlign val="superscript"/>
        <sz val="12"/>
        <color theme="1"/>
        <rFont val="Times New Roman"/>
      </rPr>
      <t>C</t>
    </r>
  </si>
  <si>
    <r>
      <t>ε</t>
    </r>
    <r>
      <rPr>
        <b/>
        <i/>
        <vertAlign val="subscript"/>
        <sz val="12"/>
        <color theme="1"/>
        <rFont val="Times New Roman"/>
      </rPr>
      <t>Cr</t>
    </r>
    <r>
      <rPr>
        <b/>
        <i/>
        <vertAlign val="superscript"/>
        <sz val="12"/>
        <color theme="1"/>
        <rFont val="Times New Roman"/>
      </rPr>
      <t>Si</t>
    </r>
  </si>
  <si>
    <r>
      <t>ε</t>
    </r>
    <r>
      <rPr>
        <b/>
        <i/>
        <vertAlign val="subscript"/>
        <sz val="12"/>
        <color theme="1"/>
        <rFont val="Times New Roman"/>
      </rPr>
      <t>Cr</t>
    </r>
    <r>
      <rPr>
        <b/>
        <i/>
        <vertAlign val="superscript"/>
        <sz val="12"/>
        <color theme="1"/>
        <rFont val="Times New Roman"/>
      </rPr>
      <t>O</t>
    </r>
  </si>
  <si>
    <r>
      <t>ε</t>
    </r>
    <r>
      <rPr>
        <b/>
        <i/>
        <vertAlign val="subscript"/>
        <sz val="12"/>
        <color theme="1"/>
        <rFont val="Times New Roman"/>
      </rPr>
      <t>V</t>
    </r>
    <r>
      <rPr>
        <b/>
        <i/>
        <vertAlign val="superscript"/>
        <sz val="12"/>
        <color theme="1"/>
        <rFont val="Times New Roman"/>
      </rPr>
      <t>C</t>
    </r>
  </si>
  <si>
    <r>
      <t>ε</t>
    </r>
    <r>
      <rPr>
        <b/>
        <i/>
        <vertAlign val="subscript"/>
        <sz val="12"/>
        <color theme="1"/>
        <rFont val="Times New Roman"/>
      </rPr>
      <t>V</t>
    </r>
    <r>
      <rPr>
        <b/>
        <i/>
        <vertAlign val="superscript"/>
        <sz val="12"/>
        <color theme="1"/>
        <rFont val="Times New Roman"/>
      </rPr>
      <t>Si</t>
    </r>
  </si>
  <si>
    <r>
      <t>ε</t>
    </r>
    <r>
      <rPr>
        <b/>
        <i/>
        <vertAlign val="subscript"/>
        <sz val="12"/>
        <color theme="1"/>
        <rFont val="Times New Roman"/>
      </rPr>
      <t>V</t>
    </r>
    <r>
      <rPr>
        <b/>
        <i/>
        <vertAlign val="superscript"/>
        <sz val="12"/>
        <color theme="1"/>
        <rFont val="Times New Roman"/>
      </rPr>
      <t>O</t>
    </r>
  </si>
  <si>
    <t>Study</t>
  </si>
  <si>
    <r>
      <rPr>
        <b/>
        <i/>
        <sz val="12"/>
        <color theme="1"/>
        <rFont val="Times New Roman"/>
      </rPr>
      <t>f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 xml:space="preserve"> (ΔIW)</t>
    </r>
  </si>
  <si>
    <t>–1.2</t>
  </si>
  <si>
    <t>–1.1</t>
  </si>
  <si>
    <t>–0.9</t>
  </si>
  <si>
    <t>–2.2</t>
  </si>
  <si>
    <t>–2.7</t>
  </si>
  <si>
    <t>–2.4</t>
  </si>
  <si>
    <t>–2.8</t>
  </si>
  <si>
    <t>–2.3</t>
  </si>
  <si>
    <t>–2.1</t>
  </si>
  <si>
    <t>–2.5</t>
  </si>
  <si>
    <t>–1.9</t>
  </si>
  <si>
    <t>–3.1</t>
  </si>
  <si>
    <t>–2.6</t>
  </si>
  <si>
    <t>–3.7</t>
  </si>
  <si>
    <t>–2.0</t>
  </si>
  <si>
    <t>P</t>
  </si>
  <si>
    <t>T</t>
  </si>
  <si>
    <t>Wade and Wood (2005)</t>
  </si>
  <si>
    <t>Mann et al. (2009)</t>
  </si>
  <si>
    <t>Chabot et al. (2005)</t>
  </si>
  <si>
    <t>Hillgren et al. (1996)</t>
  </si>
  <si>
    <t>Corgne et al. (2008)</t>
  </si>
  <si>
    <t>Geßmann and Rubie (1998)</t>
  </si>
  <si>
    <t>Bouhifd and Jephcoat (2011)</t>
  </si>
  <si>
    <t>Kegler et al. (2008)</t>
  </si>
  <si>
    <t>Ito et al. (1995)</t>
  </si>
  <si>
    <t>Ricolleau et al. (2011)</t>
  </si>
  <si>
    <t>Bouhifd et al. (2013)</t>
  </si>
  <si>
    <t>Righter et al. (2010)</t>
  </si>
  <si>
    <t>Jana and Walker (1997)</t>
  </si>
  <si>
    <t>Siebert et al. (2012, 2013)</t>
  </si>
  <si>
    <t>Thibault and Walter (1995)</t>
  </si>
  <si>
    <t>Siebert et al. (2011)</t>
  </si>
  <si>
    <t>*</t>
  </si>
  <si>
    <t>Silicate melt composiiton</t>
  </si>
  <si>
    <t>Metallic melt composition</t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</si>
  <si>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O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</si>
  <si>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Si 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</si>
  <si>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C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</si>
  <si>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Fe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</si>
  <si>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V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</si>
  <si>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Cr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</si>
  <si>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Co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</si>
  <si>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Ni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</si>
  <si>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FeO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</si>
  <si>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SiO</t>
    </r>
    <r>
      <rPr>
        <b/>
        <vertAlign val="subscript"/>
        <sz val="12"/>
        <rFont val="Times New Roman"/>
      </rPr>
      <t>2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</si>
  <si>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VO</t>
    </r>
    <r>
      <rPr>
        <b/>
        <vertAlign val="subscript"/>
        <sz val="12"/>
        <rFont val="Times New Roman"/>
      </rPr>
      <t>1.5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</si>
  <si>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CrO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</si>
  <si>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CoO</t>
    </r>
  </si>
  <si>
    <r>
      <rPr>
        <b/>
        <i/>
        <sz val="12"/>
        <rFont val="Times New Roman"/>
      </rPr>
      <t>X</t>
    </r>
    <r>
      <rPr>
        <b/>
        <sz val="12"/>
        <rFont val="Times New Roman"/>
      </rPr>
      <t xml:space="preserve"> NiO</t>
    </r>
  </si>
  <si>
    <r>
      <t>log</t>
    </r>
    <r>
      <rPr>
        <b/>
        <i/>
        <sz val="12"/>
        <rFont val="Times New Roman"/>
      </rPr>
      <t>K</t>
    </r>
    <r>
      <rPr>
        <b/>
        <i/>
        <vertAlign val="subscript"/>
        <sz val="12"/>
        <rFont val="Times New Roman"/>
      </rPr>
      <t>D</t>
    </r>
    <r>
      <rPr>
        <b/>
        <sz val="12"/>
        <rFont val="Times New Roman"/>
      </rPr>
      <t xml:space="preserve"> Ni</t>
    </r>
  </si>
  <si>
    <r>
      <t>log</t>
    </r>
    <r>
      <rPr>
        <b/>
        <i/>
        <sz val="12"/>
        <rFont val="Times New Roman"/>
      </rPr>
      <t>K</t>
    </r>
    <r>
      <rPr>
        <b/>
        <i/>
        <vertAlign val="subscript"/>
        <sz val="12"/>
        <rFont val="Times New Roman"/>
      </rPr>
      <t>D</t>
    </r>
    <r>
      <rPr>
        <b/>
        <sz val="12"/>
        <rFont val="Times New Roman"/>
      </rPr>
      <t xml:space="preserve"> Co</t>
    </r>
  </si>
  <si>
    <r>
      <t>log</t>
    </r>
    <r>
      <rPr>
        <b/>
        <i/>
        <sz val="12"/>
        <rFont val="Times New Roman"/>
      </rPr>
      <t>K</t>
    </r>
    <r>
      <rPr>
        <b/>
        <i/>
        <vertAlign val="subscript"/>
        <sz val="12"/>
        <rFont val="Times New Roman"/>
      </rPr>
      <t>D</t>
    </r>
    <r>
      <rPr>
        <b/>
        <sz val="12"/>
        <rFont val="Times New Roman"/>
      </rPr>
      <t xml:space="preserve"> V</t>
    </r>
  </si>
  <si>
    <r>
      <t>log</t>
    </r>
    <r>
      <rPr>
        <b/>
        <i/>
        <sz val="12"/>
        <rFont val="Times New Roman"/>
      </rPr>
      <t>K</t>
    </r>
    <r>
      <rPr>
        <b/>
        <i/>
        <vertAlign val="subscript"/>
        <sz val="12"/>
        <rFont val="Times New Roman"/>
      </rPr>
      <t>D</t>
    </r>
    <r>
      <rPr>
        <b/>
        <sz val="12"/>
        <rFont val="Times New Roman"/>
      </rPr>
      <t xml:space="preserve"> Cr</t>
    </r>
  </si>
  <si>
    <t>Exchange coefficients</t>
  </si>
  <si>
    <r>
      <t>log</t>
    </r>
    <r>
      <rPr>
        <b/>
        <i/>
        <sz val="12"/>
        <rFont val="Times New Roman"/>
      </rPr>
      <t>K</t>
    </r>
    <r>
      <rPr>
        <b/>
        <i/>
        <vertAlign val="subscript"/>
        <sz val="12"/>
        <rFont val="Times New Roman"/>
      </rPr>
      <t>D</t>
    </r>
    <r>
      <rPr>
        <b/>
        <sz val="12"/>
        <rFont val="Times New Roman"/>
      </rPr>
      <t xml:space="preserve"> Si</t>
    </r>
  </si>
  <si>
    <r>
      <t>log</t>
    </r>
    <r>
      <rPr>
        <b/>
        <i/>
        <sz val="12"/>
        <rFont val="Times New Roman"/>
      </rPr>
      <t>K</t>
    </r>
    <r>
      <rPr>
        <b/>
        <i/>
        <vertAlign val="subscript"/>
        <sz val="12"/>
        <rFont val="Times New Roman"/>
      </rPr>
      <t>D</t>
    </r>
    <r>
      <rPr>
        <b/>
        <sz val="12"/>
        <rFont val="Times New Roman"/>
      </rPr>
      <t xml:space="preserve"> O</t>
    </r>
  </si>
  <si>
    <t>*Outlying data point was not included in the fit, due to low abundances</t>
  </si>
  <si>
    <t>Bouhifd and Jephcoat (2003)</t>
  </si>
  <si>
    <r>
      <t>Fe</t>
    </r>
    <r>
      <rPr>
        <vertAlign val="subscript"/>
        <sz val="12"/>
        <rFont val="Times New Roman"/>
      </rPr>
      <t>91</t>
    </r>
    <r>
      <rPr>
        <sz val="12"/>
        <rFont val="Times New Roman"/>
      </rPr>
      <t>Si</t>
    </r>
    <r>
      <rPr>
        <vertAlign val="subscript"/>
        <sz val="12"/>
        <rFont val="Times New Roman"/>
      </rPr>
      <t>9</t>
    </r>
    <r>
      <rPr>
        <sz val="12"/>
        <rFont val="Times New Roman"/>
      </rPr>
      <t xml:space="preserve"> + Ni/Co/V/Cr/W</t>
    </r>
  </si>
  <si>
    <t>Reduced</t>
  </si>
  <si>
    <t>Oxidized</t>
  </si>
  <si>
    <t>Composition</t>
  </si>
  <si>
    <t>Oxygen fugacity</t>
  </si>
  <si>
    <t>IW–3.5</t>
  </si>
  <si>
    <t>IW–1.5</t>
  </si>
  <si>
    <t>Silicate</t>
  </si>
  <si>
    <t>Metal</t>
  </si>
  <si>
    <t>metal mass fraction</t>
  </si>
  <si>
    <r>
      <t>SiO</t>
    </r>
    <r>
      <rPr>
        <vertAlign val="subscript"/>
        <sz val="12"/>
        <color theme="1"/>
        <rFont val="Times New Roman"/>
      </rPr>
      <t>2</t>
    </r>
  </si>
  <si>
    <r>
      <t>AlO</t>
    </r>
    <r>
      <rPr>
        <vertAlign val="subscript"/>
        <sz val="12"/>
        <color theme="1"/>
        <rFont val="Times New Roman"/>
      </rPr>
      <t>1.5</t>
    </r>
  </si>
  <si>
    <r>
      <t>VO</t>
    </r>
    <r>
      <rPr>
        <vertAlign val="subscript"/>
        <sz val="12"/>
        <color theme="1"/>
        <rFont val="Times New Roman"/>
      </rPr>
      <t>1.5</t>
    </r>
  </si>
  <si>
    <t>0.834 ± 0.016</t>
  </si>
  <si>
    <t>0.040  ± 0.006</t>
  </si>
  <si>
    <t>0.007 ± 0.001</t>
  </si>
  <si>
    <t>0.030 ± 0.001</t>
  </si>
  <si>
    <t>0.088 ± 0.009</t>
  </si>
  <si>
    <t>0.872 ± 0.003</t>
  </si>
  <si>
    <t>0.0010* ± 0.0004</t>
  </si>
  <si>
    <t>0.0004* ± 0.0006</t>
  </si>
  <si>
    <t>0.033 ± 0.002</t>
  </si>
  <si>
    <t>0.094 ± 0.003</t>
  </si>
  <si>
    <r>
      <t>ε</t>
    </r>
    <r>
      <rPr>
        <b/>
        <i/>
        <vertAlign val="subscript"/>
        <sz val="12"/>
        <color theme="1"/>
        <rFont val="Times New Roman"/>
      </rPr>
      <t>Ni</t>
    </r>
    <r>
      <rPr>
        <b/>
        <i/>
        <vertAlign val="superscript"/>
        <sz val="12"/>
        <color theme="1"/>
        <rFont val="Times New Roman"/>
      </rPr>
      <t>O</t>
    </r>
  </si>
  <si>
    <r>
      <t>ε</t>
    </r>
    <r>
      <rPr>
        <b/>
        <i/>
        <vertAlign val="subscript"/>
        <sz val="12"/>
        <color theme="1"/>
        <rFont val="Times New Roman"/>
      </rPr>
      <t>Ni</t>
    </r>
    <r>
      <rPr>
        <b/>
        <i/>
        <vertAlign val="superscript"/>
        <sz val="12"/>
        <color theme="1"/>
        <rFont val="Times New Roman"/>
      </rPr>
      <t>Si</t>
    </r>
  </si>
  <si>
    <r>
      <t>ε</t>
    </r>
    <r>
      <rPr>
        <b/>
        <i/>
        <vertAlign val="subscript"/>
        <sz val="12"/>
        <color theme="1"/>
        <rFont val="Times New Roman"/>
      </rPr>
      <t>Ni</t>
    </r>
    <r>
      <rPr>
        <b/>
        <i/>
        <vertAlign val="superscript"/>
        <sz val="12"/>
        <color theme="1"/>
        <rFont val="Times New Roman"/>
      </rPr>
      <t>C</t>
    </r>
  </si>
  <si>
    <r>
      <t>ε</t>
    </r>
    <r>
      <rPr>
        <b/>
        <i/>
        <vertAlign val="subscript"/>
        <sz val="12"/>
        <color theme="1"/>
        <rFont val="Times New Roman"/>
      </rPr>
      <t>Co</t>
    </r>
    <r>
      <rPr>
        <b/>
        <i/>
        <vertAlign val="superscript"/>
        <sz val="12"/>
        <color theme="1"/>
        <rFont val="Times New Roman"/>
      </rPr>
      <t>O</t>
    </r>
  </si>
  <si>
    <r>
      <t>ε</t>
    </r>
    <r>
      <rPr>
        <b/>
        <i/>
        <vertAlign val="subscript"/>
        <sz val="12"/>
        <color theme="1"/>
        <rFont val="Times New Roman"/>
      </rPr>
      <t>Co</t>
    </r>
    <r>
      <rPr>
        <b/>
        <i/>
        <vertAlign val="superscript"/>
        <sz val="12"/>
        <color theme="1"/>
        <rFont val="Times New Roman"/>
      </rPr>
      <t>Si</t>
    </r>
  </si>
  <si>
    <r>
      <t>ε</t>
    </r>
    <r>
      <rPr>
        <b/>
        <i/>
        <vertAlign val="subscript"/>
        <sz val="12"/>
        <color theme="1"/>
        <rFont val="Times New Roman"/>
      </rPr>
      <t>Co</t>
    </r>
    <r>
      <rPr>
        <b/>
        <i/>
        <vertAlign val="superscript"/>
        <sz val="12"/>
        <color theme="1"/>
        <rFont val="Times New Roman"/>
      </rPr>
      <t>C</t>
    </r>
  </si>
  <si>
    <r>
      <t>ε</t>
    </r>
    <r>
      <rPr>
        <b/>
        <i/>
        <vertAlign val="subscript"/>
        <sz val="12"/>
        <color theme="1"/>
        <rFont val="Times New Roman"/>
      </rPr>
      <t>Si</t>
    </r>
    <r>
      <rPr>
        <b/>
        <i/>
        <vertAlign val="superscript"/>
        <sz val="12"/>
        <color theme="1"/>
        <rFont val="Times New Roman"/>
      </rPr>
      <t>Si</t>
    </r>
  </si>
  <si>
    <r>
      <t>ε</t>
    </r>
    <r>
      <rPr>
        <b/>
        <i/>
        <vertAlign val="subscript"/>
        <sz val="12"/>
        <color theme="1"/>
        <rFont val="Times New Roman"/>
      </rPr>
      <t>Si</t>
    </r>
    <r>
      <rPr>
        <b/>
        <i/>
        <vertAlign val="superscript"/>
        <sz val="12"/>
        <color theme="1"/>
        <rFont val="Times New Roman"/>
      </rPr>
      <t>C</t>
    </r>
  </si>
  <si>
    <r>
      <t>ε</t>
    </r>
    <r>
      <rPr>
        <b/>
        <i/>
        <vertAlign val="subscript"/>
        <sz val="12"/>
        <color theme="1"/>
        <rFont val="Times New Roman"/>
      </rPr>
      <t>Si</t>
    </r>
    <r>
      <rPr>
        <b/>
        <i/>
        <vertAlign val="superscript"/>
        <sz val="12"/>
        <color theme="1"/>
        <rFont val="Times New Roman"/>
      </rPr>
      <t>O</t>
    </r>
  </si>
  <si>
    <r>
      <t>ε</t>
    </r>
    <r>
      <rPr>
        <b/>
        <i/>
        <vertAlign val="subscript"/>
        <sz val="12"/>
        <color theme="1"/>
        <rFont val="Times New Roman"/>
      </rPr>
      <t>O</t>
    </r>
    <r>
      <rPr>
        <b/>
        <i/>
        <vertAlign val="superscript"/>
        <sz val="12"/>
        <color theme="1"/>
        <rFont val="Times New Roman"/>
      </rPr>
      <t>O</t>
    </r>
  </si>
  <si>
    <r>
      <t>ε</t>
    </r>
    <r>
      <rPr>
        <b/>
        <i/>
        <vertAlign val="subscript"/>
        <sz val="12"/>
        <color theme="1"/>
        <rFont val="Times New Roman"/>
      </rPr>
      <t>O</t>
    </r>
    <r>
      <rPr>
        <b/>
        <i/>
        <vertAlign val="superscript"/>
        <sz val="12"/>
        <color theme="1"/>
        <rFont val="Times New Roman"/>
      </rPr>
      <t>C</t>
    </r>
  </si>
  <si>
    <t>Bouchard and Bale (1995)</t>
  </si>
  <si>
    <t>–12</t>
  </si>
  <si>
    <t>Dresler (1989)</t>
  </si>
  <si>
    <t>Shibaev and Grigorovich (2008)</t>
  </si>
  <si>
    <t>12.9 ± 2.7</t>
  </si>
  <si>
    <t>–7.15</t>
  </si>
  <si>
    <t>–11</t>
  </si>
  <si>
    <t>–20</t>
  </si>
  <si>
    <t>–5.0</t>
  </si>
  <si>
    <t>7.5 ± 0.8</t>
  </si>
  <si>
    <t>4.6 ± 0.7</t>
  </si>
  <si>
    <t>Chabot and Agee (2003)</t>
  </si>
  <si>
    <t>Quenched silicate melt (wt%)</t>
  </si>
  <si>
    <t>Quenched metallic melt (wt%)</t>
  </si>
  <si>
    <t>Si-bearing metal (mole fractions)</t>
  </si>
  <si>
    <t>Si-free metal (mole fractions)</t>
  </si>
  <si>
    <t>–16.1 ± 1.8</t>
  </si>
  <si>
    <t>8 ± 3</t>
  </si>
  <si>
    <t>–7.5 ± 1.1</t>
  </si>
  <si>
    <t>–7.9 ± 1.6</t>
  </si>
  <si>
    <t>–3.2 ± 0.5</t>
  </si>
  <si>
    <t>–7 ± 3</t>
  </si>
  <si>
    <t>–7 ± 4</t>
  </si>
  <si>
    <t>8 ± 2</t>
  </si>
  <si>
    <t>(intercept)</t>
  </si>
  <si>
    <r>
      <t>1/</t>
    </r>
    <r>
      <rPr>
        <b/>
        <i/>
        <sz val="12"/>
        <color theme="1"/>
        <rFont val="Times New Roman"/>
      </rPr>
      <t>T</t>
    </r>
  </si>
  <si>
    <r>
      <t>P</t>
    </r>
    <r>
      <rPr>
        <b/>
        <sz val="12"/>
        <color theme="1"/>
        <rFont val="Times New Roman"/>
      </rPr>
      <t>/</t>
    </r>
    <r>
      <rPr>
        <b/>
        <i/>
        <sz val="12"/>
        <color theme="1"/>
        <rFont val="Times New Roman"/>
      </rPr>
      <t>T</t>
    </r>
  </si>
  <si>
    <r>
      <t>e</t>
    </r>
    <r>
      <rPr>
        <b/>
        <i/>
        <vertAlign val="subscript"/>
        <sz val="12"/>
        <color theme="1"/>
        <rFont val="Times New Roman"/>
      </rPr>
      <t>O</t>
    </r>
    <r>
      <rPr>
        <b/>
        <i/>
        <vertAlign val="superscript"/>
        <sz val="12"/>
        <color theme="1"/>
        <rFont val="Times New Roman"/>
      </rPr>
      <t>V</t>
    </r>
  </si>
  <si>
    <r>
      <t>e</t>
    </r>
    <r>
      <rPr>
        <b/>
        <i/>
        <vertAlign val="subscript"/>
        <sz val="12"/>
        <color theme="1"/>
        <rFont val="Times New Roman"/>
      </rPr>
      <t>Si</t>
    </r>
    <r>
      <rPr>
        <b/>
        <i/>
        <vertAlign val="superscript"/>
        <sz val="12"/>
        <color theme="1"/>
        <rFont val="Times New Roman"/>
      </rPr>
      <t>V</t>
    </r>
  </si>
  <si>
    <r>
      <t>e</t>
    </r>
    <r>
      <rPr>
        <b/>
        <i/>
        <vertAlign val="subscript"/>
        <sz val="12"/>
        <color theme="1"/>
        <rFont val="Times New Roman"/>
      </rPr>
      <t>C</t>
    </r>
    <r>
      <rPr>
        <b/>
        <i/>
        <vertAlign val="superscript"/>
        <sz val="12"/>
        <color theme="1"/>
        <rFont val="Times New Roman"/>
      </rPr>
      <t>V</t>
    </r>
  </si>
  <si>
    <r>
      <t>e</t>
    </r>
    <r>
      <rPr>
        <b/>
        <i/>
        <vertAlign val="subscript"/>
        <sz val="12"/>
        <color theme="1"/>
        <rFont val="Times New Roman"/>
      </rPr>
      <t>O</t>
    </r>
    <r>
      <rPr>
        <b/>
        <i/>
        <vertAlign val="superscript"/>
        <sz val="12"/>
        <color theme="1"/>
        <rFont val="Times New Roman"/>
      </rPr>
      <t>Cr</t>
    </r>
  </si>
  <si>
    <r>
      <t>e</t>
    </r>
    <r>
      <rPr>
        <b/>
        <i/>
        <vertAlign val="subscript"/>
        <sz val="12"/>
        <color theme="1"/>
        <rFont val="Times New Roman"/>
      </rPr>
      <t>C</t>
    </r>
    <r>
      <rPr>
        <b/>
        <i/>
        <vertAlign val="superscript"/>
        <sz val="12"/>
        <color theme="1"/>
        <rFont val="Times New Roman"/>
      </rPr>
      <t>Cr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</si>
</sst>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 "/>
    <numFmt numFmtId="165" formatCode="0.0"/>
    <numFmt numFmtId="166" formatCode="0.000"/>
    <numFmt numFmtId="167" formatCode="0.0000"/>
    <numFmt numFmtId="168" formatCode="0.000000"/>
  </numFmts>
  <fonts count="22">
    <font>
      <sz val="12"/>
      <color theme="1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Times New Roman"/>
    </font>
    <font>
      <sz val="12"/>
      <name val="Times New Roman"/>
    </font>
    <font>
      <b/>
      <i/>
      <sz val="12"/>
      <color theme="1"/>
      <name val="Times New Roman"/>
    </font>
    <font>
      <b/>
      <vertAlign val="subscript"/>
      <sz val="12"/>
      <color theme="1"/>
      <name val="Times New Roman"/>
    </font>
    <font>
      <vertAlign val="subscript"/>
      <sz val="12"/>
      <color theme="1"/>
      <name val="Times New Roman"/>
    </font>
    <font>
      <b/>
      <i/>
      <vertAlign val="subscript"/>
      <sz val="12"/>
      <color theme="1"/>
      <name val="Times New Roman"/>
    </font>
    <font>
      <b/>
      <i/>
      <vertAlign val="superscript"/>
      <sz val="12"/>
      <color theme="1"/>
      <name val="Times New Roman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Calibri"/>
      <scheme val="minor"/>
    </font>
    <font>
      <b/>
      <sz val="12"/>
      <name val="Calibri"/>
      <scheme val="minor"/>
    </font>
    <font>
      <b/>
      <sz val="12"/>
      <name val="Times New Roman"/>
    </font>
    <font>
      <sz val="11"/>
      <name val="Times New Roman"/>
    </font>
    <font>
      <b/>
      <vertAlign val="subscript"/>
      <sz val="12"/>
      <name val="Times New Roman"/>
    </font>
    <font>
      <b/>
      <i/>
      <sz val="12"/>
      <name val="Times New Roman"/>
    </font>
    <font>
      <b/>
      <i/>
      <vertAlign val="subscript"/>
      <sz val="12"/>
      <name val="Times New Roman"/>
    </font>
    <font>
      <vertAlign val="subscript"/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0" borderId="0" xfId="0" applyFont="1"/>
    <xf numFmtId="165" fontId="1" fillId="0" borderId="0" xfId="0" applyNumberFormat="1" applyFont="1" applyAlignment="1">
      <alignment horizontal="left"/>
    </xf>
    <xf numFmtId="165" fontId="6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2" fontId="6" fillId="0" borderId="0" xfId="0" applyNumberFormat="1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2" fillId="0" borderId="0" xfId="0" applyFont="1"/>
    <xf numFmtId="167" fontId="17" fillId="0" borderId="0" xfId="0" applyNumberFormat="1" applyFont="1" applyFill="1" applyAlignment="1">
      <alignment horizontal="left" vertical="center"/>
    </xf>
    <xf numFmtId="166" fontId="1" fillId="0" borderId="0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67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165" fontId="6" fillId="0" borderId="0" xfId="0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167" fontId="17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Alignment="1">
      <alignment horizontal="left"/>
    </xf>
    <xf numFmtId="166" fontId="13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12" fillId="0" borderId="0" xfId="0" applyNumberFormat="1" applyFont="1" applyAlignment="1">
      <alignment horizontal="left"/>
    </xf>
    <xf numFmtId="165" fontId="17" fillId="0" borderId="0" xfId="0" applyNumberFormat="1" applyFont="1" applyFill="1" applyAlignment="1">
      <alignment horizontal="left" vertical="center"/>
    </xf>
    <xf numFmtId="1" fontId="17" fillId="0" borderId="0" xfId="0" applyNumberFormat="1" applyFont="1" applyFill="1" applyBorder="1" applyAlignment="1">
      <alignment horizontal="left" vertical="center"/>
    </xf>
    <xf numFmtId="1" fontId="17" fillId="0" borderId="0" xfId="0" applyNumberFormat="1" applyFont="1" applyFill="1" applyAlignment="1">
      <alignment horizontal="left" vertical="center"/>
    </xf>
    <xf numFmtId="165" fontId="17" fillId="0" borderId="0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7" fillId="0" borderId="0" xfId="0" applyFont="1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168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3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7" sqref="C27"/>
    </sheetView>
  </sheetViews>
  <sheetFormatPr defaultColWidth="10.875" defaultRowHeight="15.75"/>
  <cols>
    <col min="1" max="1" width="4.625" style="1" customWidth="1"/>
    <col min="2" max="2" width="31.875" style="1" customWidth="1"/>
    <col min="3" max="3" width="30.625" style="1" customWidth="1"/>
    <col min="4" max="16384" width="10.875" style="1"/>
  </cols>
  <sheetData>
    <row r="1" spans="1:3">
      <c r="B1" s="2" t="s">
        <v>192</v>
      </c>
      <c r="C1" s="2" t="s">
        <v>193</v>
      </c>
    </row>
    <row r="2" spans="1:3">
      <c r="A2" s="20" t="s">
        <v>5</v>
      </c>
      <c r="B2" s="1">
        <v>11</v>
      </c>
      <c r="C2" s="1">
        <v>12</v>
      </c>
    </row>
    <row r="3" spans="1:3">
      <c r="A3" s="2" t="s">
        <v>0</v>
      </c>
      <c r="B3" s="1" t="s">
        <v>157</v>
      </c>
      <c r="C3" s="1" t="s">
        <v>162</v>
      </c>
    </row>
    <row r="4" spans="1:3">
      <c r="A4" s="2" t="s">
        <v>1</v>
      </c>
      <c r="B4" s="1" t="s">
        <v>158</v>
      </c>
      <c r="C4" s="1" t="s">
        <v>163</v>
      </c>
    </row>
    <row r="5" spans="1:3">
      <c r="A5" s="2" t="s">
        <v>2</v>
      </c>
      <c r="B5" s="1" t="s">
        <v>159</v>
      </c>
      <c r="C5" s="1" t="s">
        <v>164</v>
      </c>
    </row>
    <row r="6" spans="1:3">
      <c r="A6" s="2" t="s">
        <v>3</v>
      </c>
      <c r="B6" s="1" t="s">
        <v>160</v>
      </c>
      <c r="C6" s="1" t="s">
        <v>165</v>
      </c>
    </row>
    <row r="7" spans="1:3">
      <c r="A7" s="2" t="s">
        <v>4</v>
      </c>
      <c r="B7" s="1" t="s">
        <v>161</v>
      </c>
      <c r="C7" s="1" t="s">
        <v>166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G11" sqref="G11"/>
    </sheetView>
  </sheetViews>
  <sheetFormatPr defaultColWidth="11" defaultRowHeight="15.75"/>
  <cols>
    <col min="2" max="3" width="11.125" bestFit="1" customWidth="1"/>
    <col min="4" max="4" width="11.375" bestFit="1" customWidth="1"/>
    <col min="5" max="5" width="13" bestFit="1" customWidth="1"/>
    <col min="6" max="6" width="12.125" bestFit="1" customWidth="1"/>
  </cols>
  <sheetData>
    <row r="1" spans="1:6" ht="20.25">
      <c r="A1" s="20" t="s">
        <v>54</v>
      </c>
      <c r="B1" s="2" t="s">
        <v>202</v>
      </c>
      <c r="C1" s="2" t="s">
        <v>203</v>
      </c>
      <c r="D1" s="20" t="s">
        <v>204</v>
      </c>
      <c r="E1" s="46" t="s">
        <v>208</v>
      </c>
      <c r="F1" s="46" t="s">
        <v>209</v>
      </c>
    </row>
    <row r="2" spans="1:6">
      <c r="A2" s="2" t="s">
        <v>202</v>
      </c>
      <c r="B2" s="47">
        <f>0.0569</f>
        <v>5.6899999999999999E-2</v>
      </c>
      <c r="C2" s="47">
        <f>B3</f>
        <v>-129</v>
      </c>
      <c r="D2" s="47">
        <f>B4</f>
        <v>-0.98499999999999999</v>
      </c>
      <c r="E2" s="47">
        <f>B5</f>
        <v>7.7300000000000003E-4</v>
      </c>
      <c r="F2" s="48">
        <f>B6</f>
        <v>-8.8499999999999996E-5</v>
      </c>
    </row>
    <row r="3" spans="1:6">
      <c r="A3" s="2" t="s">
        <v>203</v>
      </c>
      <c r="B3" s="47">
        <f>-129</f>
        <v>-129</v>
      </c>
      <c r="C3" s="47">
        <v>303000</v>
      </c>
      <c r="D3" s="47">
        <f>C4</f>
        <v>1730</v>
      </c>
      <c r="E3" s="47">
        <f>C5</f>
        <v>-2.11</v>
      </c>
      <c r="F3" s="47">
        <f>C6</f>
        <v>0.29799999999999999</v>
      </c>
    </row>
    <row r="4" spans="1:6">
      <c r="A4" s="20" t="s">
        <v>204</v>
      </c>
      <c r="B4" s="47">
        <f>-0.985</f>
        <v>-0.98499999999999999</v>
      </c>
      <c r="C4" s="47">
        <v>1730</v>
      </c>
      <c r="D4" s="47">
        <f>54.5</f>
        <v>54.5</v>
      </c>
      <c r="E4" s="47">
        <f>D5</f>
        <v>1.83E-2</v>
      </c>
      <c r="F4" s="48">
        <f>D6</f>
        <v>-4.8300000000000002E-5</v>
      </c>
    </row>
    <row r="5" spans="1:6" ht="20.25">
      <c r="A5" s="46" t="s">
        <v>208</v>
      </c>
      <c r="B5" s="47">
        <f>0.000773</f>
        <v>7.7300000000000003E-4</v>
      </c>
      <c r="C5" s="47">
        <v>-2.11</v>
      </c>
      <c r="D5" s="47">
        <f>0.0183</f>
        <v>1.83E-2</v>
      </c>
      <c r="E5" s="48">
        <f>0.000053</f>
        <v>5.3000000000000001E-5</v>
      </c>
      <c r="F5" s="48">
        <f>E6</f>
        <v>-1.3E-6</v>
      </c>
    </row>
    <row r="6" spans="1:6" ht="20.25">
      <c r="A6" s="46" t="s">
        <v>209</v>
      </c>
      <c r="B6" s="48">
        <f>-0.0000885</f>
        <v>-8.8499999999999996E-5</v>
      </c>
      <c r="C6" s="47">
        <v>0.29799999999999999</v>
      </c>
      <c r="D6" s="48">
        <f>-0.0000483</f>
        <v>-4.8300000000000002E-5</v>
      </c>
      <c r="E6" s="48">
        <f>-0.0000013</f>
        <v>-1.3E-6</v>
      </c>
      <c r="F6" s="48">
        <f>0.00000517</f>
        <v>5.1699999999999996E-6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1"/>
  <sheetViews>
    <sheetView workbookViewId="0">
      <selection activeCell="C20" sqref="C20"/>
    </sheetView>
  </sheetViews>
  <sheetFormatPr defaultColWidth="10.875" defaultRowHeight="15.75"/>
  <cols>
    <col min="1" max="1" width="18.5" style="1" customWidth="1"/>
    <col min="2" max="16384" width="10.875" style="1"/>
  </cols>
  <sheetData>
    <row r="1" spans="1:3">
      <c r="A1" s="1" t="s">
        <v>147</v>
      </c>
      <c r="B1" s="2" t="s">
        <v>145</v>
      </c>
      <c r="C1" s="2" t="s">
        <v>146</v>
      </c>
    </row>
    <row r="2" spans="1:3">
      <c r="A2" s="1" t="s">
        <v>148</v>
      </c>
      <c r="B2" s="1" t="s">
        <v>149</v>
      </c>
      <c r="C2" s="1" t="s">
        <v>150</v>
      </c>
    </row>
    <row r="3" spans="1:3">
      <c r="A3" s="2" t="s">
        <v>151</v>
      </c>
    </row>
    <row r="4" spans="1:3" ht="18.75">
      <c r="A4" s="1" t="s">
        <v>154</v>
      </c>
      <c r="B4" s="1">
        <v>51.41</v>
      </c>
      <c r="C4" s="1">
        <v>42.19</v>
      </c>
    </row>
    <row r="5" spans="1:3">
      <c r="A5" s="1" t="s">
        <v>41</v>
      </c>
      <c r="B5" s="1">
        <v>37.5</v>
      </c>
      <c r="C5" s="1">
        <v>29.4</v>
      </c>
    </row>
    <row r="6" spans="1:3">
      <c r="A6" s="1" t="s">
        <v>45</v>
      </c>
      <c r="B6" s="1">
        <v>2.2400000000000002</v>
      </c>
      <c r="C6" s="1">
        <v>21.13</v>
      </c>
    </row>
    <row r="7" spans="1:3" ht="18.75">
      <c r="A7" s="1" t="s">
        <v>155</v>
      </c>
      <c r="B7" s="1">
        <v>4.62</v>
      </c>
      <c r="C7" s="1">
        <v>3.63</v>
      </c>
    </row>
    <row r="8" spans="1:3">
      <c r="A8" s="1" t="s">
        <v>43</v>
      </c>
      <c r="B8" s="1">
        <v>3.75</v>
      </c>
      <c r="C8" s="1">
        <v>2.95</v>
      </c>
    </row>
    <row r="9" spans="1:3">
      <c r="A9" s="1" t="s">
        <v>47</v>
      </c>
      <c r="B9" s="1">
        <v>1.01E-3</v>
      </c>
      <c r="C9" s="1">
        <v>1.7399999999999999E-2</v>
      </c>
    </row>
    <row r="10" spans="1:3">
      <c r="A10" s="1" t="s">
        <v>46</v>
      </c>
      <c r="B10" s="1">
        <v>5.1000000000000004E-4</v>
      </c>
      <c r="C10" s="1">
        <v>8.3000000000000001E-3</v>
      </c>
    </row>
    <row r="11" spans="1:3" ht="18.75">
      <c r="A11" s="1" t="s">
        <v>156</v>
      </c>
      <c r="B11" s="1">
        <v>2.0299999999999999E-2</v>
      </c>
      <c r="C11" s="1">
        <v>1.6400000000000001E-2</v>
      </c>
    </row>
    <row r="12" spans="1:3">
      <c r="A12" s="1" t="s">
        <v>48</v>
      </c>
      <c r="B12" s="13">
        <v>0.45</v>
      </c>
      <c r="C12" s="14">
        <v>0.61699999999999999</v>
      </c>
    </row>
    <row r="13" spans="1:3">
      <c r="A13" s="2" t="s">
        <v>152</v>
      </c>
    </row>
    <row r="14" spans="1:3">
      <c r="A14" s="1" t="s">
        <v>0</v>
      </c>
      <c r="B14" s="7">
        <v>91.1</v>
      </c>
      <c r="C14" s="1">
        <v>89.07</v>
      </c>
    </row>
    <row r="15" spans="1:3">
      <c r="A15" s="1" t="s">
        <v>4</v>
      </c>
      <c r="B15" s="1">
        <v>5.55</v>
      </c>
      <c r="C15" s="7">
        <v>10</v>
      </c>
    </row>
    <row r="16" spans="1:3">
      <c r="A16" s="1" t="s">
        <v>3</v>
      </c>
      <c r="B16" s="1">
        <v>0.26</v>
      </c>
      <c r="C16" s="1">
        <v>0.44</v>
      </c>
    </row>
    <row r="17" spans="1:3">
      <c r="A17" s="1" t="s">
        <v>53</v>
      </c>
      <c r="B17" s="1">
        <v>0.04</v>
      </c>
      <c r="C17" s="1">
        <v>0.4</v>
      </c>
    </row>
    <row r="18" spans="1:3">
      <c r="A18" s="1" t="s">
        <v>1</v>
      </c>
      <c r="B18" s="1">
        <v>2.4</v>
      </c>
      <c r="C18" s="1">
        <v>2.0500000000000001E-2</v>
      </c>
    </row>
    <row r="19" spans="1:3">
      <c r="A19" s="1" t="s">
        <v>2</v>
      </c>
      <c r="B19" s="45">
        <v>9.2400000000000002E-4</v>
      </c>
      <c r="C19" s="45">
        <v>7.75E-5</v>
      </c>
    </row>
    <row r="20" spans="1:3">
      <c r="A20" s="1" t="s">
        <v>54</v>
      </c>
      <c r="B20" s="13">
        <v>0.61</v>
      </c>
      <c r="C20" s="37">
        <v>8.6999999999999994E-2</v>
      </c>
    </row>
    <row r="21" spans="1:3">
      <c r="A21" s="1" t="s">
        <v>153</v>
      </c>
      <c r="B21" s="14">
        <v>0.313</v>
      </c>
      <c r="C21" s="14">
        <v>0.16500000000000001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6"/>
  <sheetViews>
    <sheetView workbookViewId="0">
      <selection activeCell="J34" sqref="J34"/>
    </sheetView>
  </sheetViews>
  <sheetFormatPr defaultColWidth="10.875" defaultRowHeight="15.75"/>
  <cols>
    <col min="1" max="1" width="13.875" style="1" customWidth="1"/>
    <col min="2" max="2" width="11.125" style="1" customWidth="1"/>
    <col min="3" max="3" width="14.375" style="1" customWidth="1"/>
    <col min="4" max="4" width="9.875" style="1" customWidth="1"/>
    <col min="5" max="5" width="16.5" style="1" customWidth="1"/>
    <col min="6" max="6" width="6.625" style="1" customWidth="1"/>
    <col min="7" max="7" width="10.625" style="1" customWidth="1"/>
    <col min="8" max="8" width="14.375" style="1" customWidth="1"/>
    <col min="9" max="9" width="22" style="1" customWidth="1"/>
    <col min="10" max="10" width="25.875" style="1" customWidth="1"/>
    <col min="11" max="11" width="7.125" style="1" customWidth="1"/>
    <col min="12" max="12" width="6.125" style="1" customWidth="1"/>
    <col min="13" max="13" width="7" style="1" customWidth="1"/>
    <col min="14" max="14" width="6.875" style="1" customWidth="1"/>
    <col min="15" max="15" width="6.625" style="1" customWidth="1"/>
    <col min="16" max="16" width="7.375" style="1" customWidth="1"/>
    <col min="17" max="17" width="7.5" style="1" customWidth="1"/>
    <col min="18" max="18" width="8" style="1" customWidth="1"/>
    <col min="19" max="19" width="7" style="1" customWidth="1"/>
    <col min="20" max="20" width="5.375" style="1" customWidth="1"/>
    <col min="21" max="21" width="8" style="1" customWidth="1"/>
    <col min="22" max="22" width="8.125" style="1" customWidth="1"/>
    <col min="23" max="23" width="9.375" style="1" customWidth="1"/>
    <col min="24" max="24" width="9" style="1" customWidth="1"/>
    <col min="25" max="25" width="8" style="1" customWidth="1"/>
    <col min="26" max="26" width="6.875" style="1" customWidth="1"/>
    <col min="27" max="27" width="7.375" style="1" customWidth="1"/>
    <col min="28" max="28" width="6.375" style="1" customWidth="1"/>
    <col min="29" max="29" width="7.625" style="1" customWidth="1"/>
    <col min="30" max="30" width="7.5" style="1" customWidth="1"/>
    <col min="31" max="31" width="6.625" style="1" customWidth="1"/>
    <col min="32" max="32" width="7.375" style="1" customWidth="1"/>
    <col min="33" max="33" width="8.125" style="1" customWidth="1"/>
    <col min="34" max="34" width="7.625" style="1" customWidth="1"/>
    <col min="35" max="35" width="8.125" style="1" customWidth="1"/>
    <col min="36" max="36" width="7.875" style="1" customWidth="1"/>
    <col min="37" max="37" width="7" style="1" customWidth="1"/>
    <col min="38" max="38" width="7.375" style="1" customWidth="1"/>
    <col min="39" max="39" width="6.625" style="1" customWidth="1"/>
    <col min="40" max="40" width="6" style="1" customWidth="1"/>
    <col min="41" max="41" width="8.125" style="1" customWidth="1"/>
    <col min="42" max="42" width="7.375" style="1" customWidth="1"/>
    <col min="43" max="43" width="7.875" style="1" customWidth="1"/>
    <col min="44" max="44" width="7.625" style="1" customWidth="1"/>
    <col min="45" max="45" width="7.5" style="1" customWidth="1"/>
    <col min="46" max="46" width="8" style="1" customWidth="1"/>
    <col min="47" max="47" width="8.875" style="1" customWidth="1"/>
    <col min="48" max="48" width="8" style="1" customWidth="1"/>
    <col min="49" max="49" width="7.375" style="1" customWidth="1"/>
    <col min="50" max="50" width="6.875" style="1" customWidth="1"/>
    <col min="51" max="16384" width="10.875" style="1"/>
  </cols>
  <sheetData>
    <row r="1" spans="1:57">
      <c r="K1" s="2" t="s">
        <v>190</v>
      </c>
      <c r="AG1" s="2" t="s">
        <v>191</v>
      </c>
    </row>
    <row r="2" spans="1:57" ht="17.25">
      <c r="A2" s="2" t="s">
        <v>56</v>
      </c>
      <c r="B2" s="2" t="s">
        <v>26</v>
      </c>
      <c r="C2" s="2" t="s">
        <v>29</v>
      </c>
      <c r="D2" s="2" t="s">
        <v>61</v>
      </c>
      <c r="E2" s="2" t="s">
        <v>30</v>
      </c>
      <c r="F2" s="2" t="s">
        <v>62</v>
      </c>
      <c r="G2" s="2" t="s">
        <v>84</v>
      </c>
      <c r="H2" s="2" t="s">
        <v>31</v>
      </c>
      <c r="I2" s="2" t="s">
        <v>57</v>
      </c>
      <c r="J2" s="2" t="s">
        <v>58</v>
      </c>
      <c r="K2" s="2" t="s">
        <v>41</v>
      </c>
      <c r="L2" s="2" t="s">
        <v>60</v>
      </c>
      <c r="M2" s="2" t="s">
        <v>42</v>
      </c>
      <c r="N2" s="2" t="s">
        <v>60</v>
      </c>
      <c r="O2" s="2" t="s">
        <v>43</v>
      </c>
      <c r="P2" s="2" t="s">
        <v>60</v>
      </c>
      <c r="Q2" s="2" t="s">
        <v>44</v>
      </c>
      <c r="R2" s="2" t="s">
        <v>60</v>
      </c>
      <c r="S2" s="2" t="s">
        <v>45</v>
      </c>
      <c r="T2" s="2" t="s">
        <v>60</v>
      </c>
      <c r="U2" s="2" t="s">
        <v>46</v>
      </c>
      <c r="V2" s="2" t="s">
        <v>60</v>
      </c>
      <c r="W2" s="2" t="s">
        <v>47</v>
      </c>
      <c r="X2" s="2" t="s">
        <v>60</v>
      </c>
      <c r="Y2" s="2" t="s">
        <v>48</v>
      </c>
      <c r="Z2" s="2" t="s">
        <v>60</v>
      </c>
      <c r="AA2" s="2" t="s">
        <v>49</v>
      </c>
      <c r="AB2" s="2" t="s">
        <v>60</v>
      </c>
      <c r="AC2" s="2" t="s">
        <v>50</v>
      </c>
      <c r="AD2" s="2" t="s">
        <v>60</v>
      </c>
      <c r="AE2" s="2" t="s">
        <v>51</v>
      </c>
      <c r="AF2" s="2" t="s">
        <v>60</v>
      </c>
      <c r="AG2" s="2" t="s">
        <v>52</v>
      </c>
      <c r="AH2" s="2" t="s">
        <v>60</v>
      </c>
      <c r="AI2" s="2" t="s">
        <v>53</v>
      </c>
      <c r="AJ2" s="2" t="s">
        <v>60</v>
      </c>
      <c r="AK2" s="2" t="s">
        <v>1</v>
      </c>
      <c r="AL2" s="2" t="s">
        <v>60</v>
      </c>
      <c r="AM2" s="2" t="s">
        <v>0</v>
      </c>
      <c r="AN2" s="2" t="s">
        <v>60</v>
      </c>
      <c r="AO2" s="2" t="s">
        <v>3</v>
      </c>
      <c r="AP2" s="2" t="s">
        <v>60</v>
      </c>
      <c r="AQ2" s="2" t="s">
        <v>4</v>
      </c>
      <c r="AR2" s="2" t="s">
        <v>60</v>
      </c>
      <c r="AS2" s="2" t="s">
        <v>54</v>
      </c>
      <c r="AT2" s="2" t="s">
        <v>60</v>
      </c>
      <c r="AU2" s="2" t="s">
        <v>2</v>
      </c>
      <c r="AV2" s="2" t="s">
        <v>60</v>
      </c>
      <c r="AW2" s="2" t="s">
        <v>55</v>
      </c>
      <c r="AX2" s="2" t="s">
        <v>60</v>
      </c>
    </row>
    <row r="3" spans="1:57">
      <c r="A3" s="1" t="s">
        <v>6</v>
      </c>
      <c r="B3" s="1" t="s">
        <v>27</v>
      </c>
      <c r="C3" s="1">
        <v>31</v>
      </c>
      <c r="D3" s="1">
        <v>4</v>
      </c>
      <c r="E3" s="1">
        <v>4250</v>
      </c>
      <c r="F3" s="1">
        <v>150</v>
      </c>
      <c r="G3" s="7" t="s">
        <v>70</v>
      </c>
      <c r="I3" s="1" t="s">
        <v>32</v>
      </c>
      <c r="J3" s="1" t="s">
        <v>37</v>
      </c>
      <c r="K3" s="1">
        <v>31.8</v>
      </c>
      <c r="L3" s="1">
        <v>1.8</v>
      </c>
      <c r="M3" s="1">
        <v>43</v>
      </c>
      <c r="N3" s="1">
        <v>2</v>
      </c>
      <c r="S3" s="1">
        <v>22.9</v>
      </c>
      <c r="T3" s="1">
        <v>0.5</v>
      </c>
      <c r="U3" s="1">
        <v>0.38</v>
      </c>
      <c r="V3" s="1">
        <v>7.0000000000000007E-2</v>
      </c>
      <c r="W3" s="1">
        <v>0.8</v>
      </c>
      <c r="X3" s="1">
        <v>0.3</v>
      </c>
      <c r="AC3" s="1">
        <v>1.6</v>
      </c>
      <c r="AD3" s="1">
        <v>0.3</v>
      </c>
      <c r="AG3" s="1">
        <v>1.19</v>
      </c>
      <c r="AH3" s="1">
        <v>0.14000000000000001</v>
      </c>
      <c r="AI3" s="1">
        <v>11.1</v>
      </c>
      <c r="AJ3" s="1">
        <v>0.8</v>
      </c>
      <c r="AK3" s="1">
        <v>3.4</v>
      </c>
      <c r="AL3" s="1">
        <v>0.4</v>
      </c>
      <c r="AM3" s="1">
        <v>72</v>
      </c>
      <c r="AN3" s="1">
        <v>2</v>
      </c>
      <c r="AO3" s="1">
        <v>2.4900000000000002</v>
      </c>
      <c r="AP3" s="1">
        <v>0.17</v>
      </c>
      <c r="AQ3" s="1">
        <v>9.8000000000000007</v>
      </c>
      <c r="AR3" s="1">
        <v>0.3</v>
      </c>
      <c r="AU3" s="1">
        <v>0.31</v>
      </c>
      <c r="AV3" s="1">
        <v>0.09</v>
      </c>
      <c r="BE3" s="11"/>
    </row>
    <row r="4" spans="1:57" ht="18.75">
      <c r="A4" s="12" t="s">
        <v>7</v>
      </c>
      <c r="B4" s="1" t="s">
        <v>27</v>
      </c>
      <c r="C4" s="1">
        <v>39</v>
      </c>
      <c r="D4" s="1">
        <v>5</v>
      </c>
      <c r="E4" s="1">
        <v>3600</v>
      </c>
      <c r="F4" s="1">
        <v>130</v>
      </c>
      <c r="G4" s="1" t="s">
        <v>85</v>
      </c>
      <c r="I4" s="1" t="s">
        <v>33</v>
      </c>
      <c r="J4" s="1" t="s">
        <v>38</v>
      </c>
      <c r="K4" s="1">
        <v>31</v>
      </c>
      <c r="L4" s="1">
        <v>2</v>
      </c>
      <c r="M4" s="7">
        <v>45</v>
      </c>
      <c r="N4" s="1">
        <v>0.5</v>
      </c>
      <c r="O4" s="13">
        <v>0.4</v>
      </c>
      <c r="P4" s="1">
        <v>0.06</v>
      </c>
      <c r="Q4" s="1">
        <v>0.13</v>
      </c>
      <c r="R4" s="1">
        <v>0.04</v>
      </c>
      <c r="S4" s="1">
        <v>23</v>
      </c>
      <c r="T4" s="1">
        <v>3</v>
      </c>
      <c r="U4" s="1">
        <v>0.28999999999999998</v>
      </c>
      <c r="V4" s="1">
        <v>0.11</v>
      </c>
      <c r="W4" s="1">
        <v>0.91</v>
      </c>
      <c r="X4" s="1">
        <v>0.16</v>
      </c>
      <c r="AG4" s="1">
        <v>1.29</v>
      </c>
      <c r="AH4" s="1">
        <v>0.18</v>
      </c>
      <c r="AI4" s="1">
        <v>5.5</v>
      </c>
      <c r="AJ4" s="1">
        <v>0.3</v>
      </c>
      <c r="AK4" s="1">
        <v>1.5</v>
      </c>
      <c r="AL4" s="1">
        <v>0.2</v>
      </c>
      <c r="AM4" s="1">
        <v>78.3</v>
      </c>
      <c r="AN4" s="1">
        <v>0.8</v>
      </c>
      <c r="AO4" s="1">
        <v>2.6</v>
      </c>
      <c r="AP4" s="1">
        <v>0.3</v>
      </c>
      <c r="AQ4" s="1">
        <v>10.7</v>
      </c>
      <c r="AR4" s="1">
        <v>0.2</v>
      </c>
    </row>
    <row r="5" spans="1:57" ht="18.75">
      <c r="A5" s="12" t="s">
        <v>8</v>
      </c>
      <c r="B5" s="1" t="s">
        <v>27</v>
      </c>
      <c r="C5" s="1">
        <v>56</v>
      </c>
      <c r="D5" s="1">
        <v>6</v>
      </c>
      <c r="E5" s="1">
        <v>4360</v>
      </c>
      <c r="F5" s="1">
        <v>140</v>
      </c>
      <c r="G5" s="1" t="s">
        <v>86</v>
      </c>
      <c r="I5" s="1" t="s">
        <v>33</v>
      </c>
      <c r="J5" s="1" t="s">
        <v>38</v>
      </c>
      <c r="K5" s="1">
        <v>35</v>
      </c>
      <c r="L5" s="1">
        <v>2</v>
      </c>
      <c r="M5" s="1">
        <v>43</v>
      </c>
      <c r="N5" s="1">
        <v>4</v>
      </c>
      <c r="O5" s="1">
        <v>0.11</v>
      </c>
      <c r="P5" s="1">
        <v>0.08</v>
      </c>
      <c r="Q5" s="1">
        <v>7.0000000000000007E-2</v>
      </c>
      <c r="R5" s="1">
        <v>0.02</v>
      </c>
      <c r="S5" s="1">
        <v>20</v>
      </c>
      <c r="T5" s="1">
        <v>6</v>
      </c>
      <c r="U5" s="1">
        <v>0.36</v>
      </c>
      <c r="V5" s="1">
        <v>0.16</v>
      </c>
      <c r="W5" s="1">
        <v>1.4</v>
      </c>
      <c r="X5" s="1">
        <v>0.7</v>
      </c>
      <c r="Y5" s="1">
        <v>0.03</v>
      </c>
      <c r="Z5" s="1">
        <v>0.04</v>
      </c>
      <c r="AG5" s="1">
        <v>1.9</v>
      </c>
      <c r="AH5" s="1">
        <v>0.3</v>
      </c>
      <c r="AI5" s="1">
        <v>11.2</v>
      </c>
      <c r="AJ5" s="1">
        <v>1.6</v>
      </c>
      <c r="AK5" s="1">
        <v>2.6</v>
      </c>
      <c r="AL5" s="1">
        <v>0.4</v>
      </c>
      <c r="AM5" s="1">
        <v>73</v>
      </c>
      <c r="AN5" s="1">
        <v>4</v>
      </c>
      <c r="AO5" s="1">
        <v>2.2000000000000002</v>
      </c>
      <c r="AP5" s="1">
        <v>0.3</v>
      </c>
      <c r="AQ5" s="1">
        <v>9.5</v>
      </c>
      <c r="AR5" s="1">
        <v>0.5</v>
      </c>
      <c r="AS5" s="1">
        <v>8.4000000000000005E-2</v>
      </c>
      <c r="AT5" s="1">
        <v>1.2E-2</v>
      </c>
      <c r="AU5" s="2"/>
      <c r="AV5" s="2"/>
    </row>
    <row r="6" spans="1:57" ht="18.75">
      <c r="A6" s="12" t="s">
        <v>9</v>
      </c>
      <c r="B6" s="1" t="s">
        <v>27</v>
      </c>
      <c r="C6" s="1">
        <v>57</v>
      </c>
      <c r="D6" s="1">
        <v>6</v>
      </c>
      <c r="E6" s="1">
        <v>4440</v>
      </c>
      <c r="F6" s="1">
        <v>160</v>
      </c>
      <c r="G6" s="1" t="s">
        <v>87</v>
      </c>
      <c r="I6" s="1" t="s">
        <v>32</v>
      </c>
      <c r="J6" s="1" t="s">
        <v>38</v>
      </c>
      <c r="K6" s="1">
        <v>31.2</v>
      </c>
      <c r="L6" s="1">
        <v>1.5</v>
      </c>
      <c r="M6" s="1">
        <v>36.6</v>
      </c>
      <c r="N6" s="1">
        <v>0.5</v>
      </c>
      <c r="O6" s="1">
        <v>0.15</v>
      </c>
      <c r="P6" s="1">
        <v>7.0000000000000007E-2</v>
      </c>
      <c r="Q6" s="1">
        <v>0.09</v>
      </c>
      <c r="R6" s="1">
        <v>0.04</v>
      </c>
      <c r="S6" s="1">
        <v>25</v>
      </c>
      <c r="T6" s="1">
        <v>2</v>
      </c>
      <c r="U6" s="1">
        <v>0.37</v>
      </c>
      <c r="V6" s="1">
        <v>7.0000000000000007E-2</v>
      </c>
      <c r="W6" s="1">
        <v>1.37</v>
      </c>
      <c r="X6" s="1">
        <v>0.13</v>
      </c>
      <c r="Y6" s="1">
        <v>0.13</v>
      </c>
      <c r="Z6" s="1">
        <v>0.06</v>
      </c>
      <c r="AA6" s="1">
        <v>4.8</v>
      </c>
      <c r="AB6" s="1">
        <v>0.7</v>
      </c>
      <c r="AC6" s="1">
        <v>0.35</v>
      </c>
      <c r="AD6" s="1">
        <v>0.17</v>
      </c>
      <c r="AG6" s="1">
        <v>4.9000000000000004</v>
      </c>
      <c r="AH6" s="1">
        <v>0.3</v>
      </c>
      <c r="AI6" s="1">
        <v>9.6</v>
      </c>
      <c r="AJ6" s="1">
        <v>0.6</v>
      </c>
      <c r="AK6" s="1">
        <v>1.3</v>
      </c>
      <c r="AL6" s="1">
        <v>0.3</v>
      </c>
      <c r="AM6" s="1">
        <v>74</v>
      </c>
      <c r="AN6" s="1">
        <v>4</v>
      </c>
      <c r="AO6" s="1">
        <v>1.74</v>
      </c>
      <c r="AP6" s="1">
        <v>0.17</v>
      </c>
      <c r="AQ6" s="1">
        <v>7.8</v>
      </c>
      <c r="AR6" s="1">
        <v>0.5</v>
      </c>
      <c r="AS6" s="1">
        <v>0.23</v>
      </c>
      <c r="AT6" s="1">
        <v>0.02</v>
      </c>
      <c r="AU6" s="1">
        <v>8.4000000000000005E-2</v>
      </c>
      <c r="AV6" s="14">
        <v>0.01</v>
      </c>
    </row>
    <row r="7" spans="1:57">
      <c r="A7" s="12" t="s">
        <v>10</v>
      </c>
      <c r="B7" s="1" t="s">
        <v>27</v>
      </c>
      <c r="C7" s="1">
        <v>100</v>
      </c>
      <c r="D7" s="1">
        <v>8</v>
      </c>
      <c r="E7" s="1">
        <v>5700</v>
      </c>
      <c r="F7" s="1">
        <v>500</v>
      </c>
      <c r="G7" s="1" t="s">
        <v>86</v>
      </c>
      <c r="I7" s="1" t="s">
        <v>32</v>
      </c>
      <c r="J7" s="1" t="s">
        <v>37</v>
      </c>
      <c r="K7" s="1">
        <v>37.200000000000003</v>
      </c>
      <c r="L7" s="1">
        <v>0.5</v>
      </c>
      <c r="M7" s="1">
        <v>40.6</v>
      </c>
      <c r="N7" s="1">
        <v>0.7</v>
      </c>
      <c r="O7" s="1">
        <v>0.17</v>
      </c>
      <c r="P7" s="1">
        <v>0.04</v>
      </c>
      <c r="Q7" s="1">
        <v>5.1999999999999998E-2</v>
      </c>
      <c r="R7" s="1">
        <v>1.6E-2</v>
      </c>
      <c r="S7" s="1">
        <v>18.8</v>
      </c>
      <c r="T7" s="1">
        <v>1.2</v>
      </c>
      <c r="U7" s="1">
        <v>0.35</v>
      </c>
      <c r="V7" s="1">
        <v>0.06</v>
      </c>
      <c r="W7" s="13">
        <v>1.6</v>
      </c>
      <c r="X7" s="1">
        <v>0.19</v>
      </c>
      <c r="AA7" s="13">
        <v>0.1</v>
      </c>
      <c r="AB7" s="1">
        <v>0.17</v>
      </c>
      <c r="AC7" s="1">
        <v>1.21</v>
      </c>
      <c r="AD7" s="1">
        <v>0.08</v>
      </c>
      <c r="AG7" s="1">
        <v>0.91</v>
      </c>
      <c r="AH7" s="13">
        <v>0.1</v>
      </c>
      <c r="AI7" s="1">
        <v>11.3</v>
      </c>
      <c r="AJ7" s="1">
        <v>1.5</v>
      </c>
      <c r="AK7" s="1">
        <v>8.8000000000000007</v>
      </c>
      <c r="AL7" s="1">
        <v>0.3</v>
      </c>
      <c r="AM7" s="1">
        <v>69</v>
      </c>
      <c r="AN7" s="1">
        <v>2</v>
      </c>
      <c r="AO7" s="1">
        <v>1.89</v>
      </c>
      <c r="AP7" s="1">
        <v>0.15</v>
      </c>
      <c r="AQ7" s="7">
        <v>8</v>
      </c>
      <c r="AR7" s="1">
        <v>0.2</v>
      </c>
      <c r="AS7" s="2"/>
      <c r="AT7" s="2"/>
      <c r="AU7" s="1">
        <v>0.47</v>
      </c>
      <c r="AV7" s="1">
        <v>0.05</v>
      </c>
    </row>
    <row r="8" spans="1:57">
      <c r="A8" s="3" t="s">
        <v>11</v>
      </c>
      <c r="B8" s="1" t="s">
        <v>28</v>
      </c>
      <c r="C8" s="1">
        <v>25</v>
      </c>
      <c r="D8" s="7">
        <v>1</v>
      </c>
      <c r="E8" s="4">
        <v>2740</v>
      </c>
      <c r="F8" s="1">
        <v>100</v>
      </c>
      <c r="G8" s="8" t="s">
        <v>88</v>
      </c>
      <c r="H8" s="4">
        <v>10</v>
      </c>
      <c r="I8" s="4" t="s">
        <v>34</v>
      </c>
      <c r="J8" s="4" t="s">
        <v>37</v>
      </c>
      <c r="K8" s="1">
        <v>38.700000000000003</v>
      </c>
      <c r="L8" s="1">
        <v>0.5</v>
      </c>
      <c r="M8" s="1">
        <v>51.8</v>
      </c>
      <c r="N8" s="1">
        <v>1.1000000000000001</v>
      </c>
      <c r="S8" s="7">
        <v>8</v>
      </c>
      <c r="T8" s="1">
        <v>1.3</v>
      </c>
      <c r="U8" s="14">
        <v>0.01</v>
      </c>
      <c r="V8" s="1">
        <v>1.0999999999999999E-2</v>
      </c>
      <c r="W8" s="1">
        <v>0.18</v>
      </c>
      <c r="X8" s="1">
        <v>0.04</v>
      </c>
      <c r="AC8" s="1">
        <v>0.39600000000000002</v>
      </c>
      <c r="AD8" s="1">
        <v>1.4999999999999999E-2</v>
      </c>
      <c r="AI8" s="1">
        <v>0.9</v>
      </c>
      <c r="AJ8" s="1">
        <v>0.5</v>
      </c>
      <c r="AK8" s="1">
        <v>1.9</v>
      </c>
      <c r="AL8" s="1">
        <v>0.8</v>
      </c>
      <c r="AM8" s="10">
        <v>75.900000000000006</v>
      </c>
      <c r="AN8" s="7">
        <v>1</v>
      </c>
      <c r="AO8" s="10">
        <v>1.04</v>
      </c>
      <c r="AP8" s="1">
        <v>0.03</v>
      </c>
      <c r="AQ8" s="10">
        <v>20.399999999999999</v>
      </c>
      <c r="AR8" s="1">
        <v>0.3</v>
      </c>
      <c r="AU8" s="10">
        <v>5.5E-2</v>
      </c>
      <c r="AV8" s="1">
        <v>3.0000000000000001E-3</v>
      </c>
    </row>
    <row r="9" spans="1:57">
      <c r="A9" s="3" t="s">
        <v>12</v>
      </c>
      <c r="B9" s="1" t="s">
        <v>28</v>
      </c>
      <c r="C9" s="1">
        <v>25</v>
      </c>
      <c r="D9" s="7">
        <v>1</v>
      </c>
      <c r="E9" s="4">
        <v>2770</v>
      </c>
      <c r="F9" s="1">
        <v>100</v>
      </c>
      <c r="G9" s="8" t="s">
        <v>89</v>
      </c>
      <c r="H9" s="4">
        <v>10</v>
      </c>
      <c r="I9" s="4" t="s">
        <v>34</v>
      </c>
      <c r="J9" s="4" t="s">
        <v>39</v>
      </c>
      <c r="K9" s="4">
        <v>38.1</v>
      </c>
      <c r="L9" s="1">
        <v>0.6</v>
      </c>
      <c r="M9" s="4">
        <v>58.7</v>
      </c>
      <c r="N9" s="1">
        <v>0.6</v>
      </c>
      <c r="S9" s="4">
        <v>5.4</v>
      </c>
      <c r="T9" s="1">
        <v>0.6</v>
      </c>
      <c r="U9" s="4">
        <v>5.7000000000000002E-2</v>
      </c>
      <c r="V9" s="1">
        <v>1.2999999999999999E-2</v>
      </c>
      <c r="W9" s="4">
        <v>1.7999999999999999E-2</v>
      </c>
      <c r="X9" s="14">
        <v>0.01</v>
      </c>
      <c r="AC9" s="1">
        <v>0.34</v>
      </c>
      <c r="AD9" s="1">
        <v>0.11</v>
      </c>
      <c r="AI9" s="1">
        <v>2.4</v>
      </c>
      <c r="AJ9" s="7">
        <v>2.4</v>
      </c>
      <c r="AK9" s="10">
        <v>0.3</v>
      </c>
      <c r="AL9" s="1">
        <v>0.8</v>
      </c>
      <c r="AM9" s="10">
        <v>90.1</v>
      </c>
      <c r="AN9" s="1">
        <v>1.9</v>
      </c>
      <c r="AO9" s="10">
        <v>5.2</v>
      </c>
      <c r="AP9" s="1">
        <v>0.3</v>
      </c>
      <c r="AQ9" s="10">
        <v>3.89</v>
      </c>
      <c r="AR9" s="1">
        <v>0.16</v>
      </c>
      <c r="AU9" s="11">
        <v>0.04</v>
      </c>
      <c r="AV9" s="1">
        <v>7.0000000000000007E-2</v>
      </c>
    </row>
    <row r="10" spans="1:57">
      <c r="A10" s="4" t="s">
        <v>13</v>
      </c>
      <c r="B10" s="1" t="s">
        <v>28</v>
      </c>
      <c r="C10" s="1">
        <v>25</v>
      </c>
      <c r="D10" s="7">
        <v>1</v>
      </c>
      <c r="E10" s="4">
        <v>2850</v>
      </c>
      <c r="F10" s="1">
        <v>100</v>
      </c>
      <c r="G10" s="8" t="s">
        <v>90</v>
      </c>
      <c r="H10" s="4">
        <v>5</v>
      </c>
      <c r="I10" s="4" t="s">
        <v>35</v>
      </c>
      <c r="J10" s="4" t="s">
        <v>40</v>
      </c>
      <c r="K10" s="11">
        <v>39.799999999999997</v>
      </c>
      <c r="L10" s="1">
        <v>1.1000000000000001</v>
      </c>
      <c r="M10" s="11">
        <v>50.4</v>
      </c>
      <c r="N10" s="1">
        <v>1.2</v>
      </c>
      <c r="S10" s="11">
        <v>7.8</v>
      </c>
      <c r="T10" s="1">
        <v>0.4</v>
      </c>
      <c r="W10" s="11">
        <v>1.4999999999999999E-2</v>
      </c>
      <c r="X10" s="1">
        <v>1.2E-2</v>
      </c>
      <c r="AC10" s="11">
        <v>0.48</v>
      </c>
      <c r="AD10" s="1">
        <v>0.03</v>
      </c>
      <c r="AI10" s="1">
        <v>0.6</v>
      </c>
      <c r="AJ10" s="1">
        <v>0.3</v>
      </c>
      <c r="AK10" s="10">
        <v>2.2999999999999998</v>
      </c>
      <c r="AL10" s="1">
        <v>0.5</v>
      </c>
      <c r="AM10" s="10">
        <v>94.6</v>
      </c>
      <c r="AN10" s="1">
        <v>0.9</v>
      </c>
      <c r="AO10" s="10">
        <v>0.69</v>
      </c>
      <c r="AP10" s="1">
        <v>0.02</v>
      </c>
      <c r="AQ10" s="10">
        <v>1.98</v>
      </c>
      <c r="AR10" s="1">
        <v>0.03</v>
      </c>
      <c r="AU10" s="10">
        <v>9.2999999999999999E-2</v>
      </c>
      <c r="AV10" s="1">
        <v>5.0000000000000001E-3</v>
      </c>
    </row>
    <row r="11" spans="1:57">
      <c r="A11" s="4" t="s">
        <v>14</v>
      </c>
      <c r="B11" s="1" t="s">
        <v>28</v>
      </c>
      <c r="C11" s="1">
        <v>25</v>
      </c>
      <c r="D11" s="7">
        <v>1</v>
      </c>
      <c r="E11" s="4">
        <v>2850</v>
      </c>
      <c r="F11" s="1">
        <v>100</v>
      </c>
      <c r="G11" s="8" t="s">
        <v>91</v>
      </c>
      <c r="H11" s="4">
        <v>4</v>
      </c>
      <c r="I11" s="4" t="s">
        <v>36</v>
      </c>
      <c r="J11" s="4" t="s">
        <v>37</v>
      </c>
      <c r="K11" s="11">
        <v>41.7</v>
      </c>
      <c r="L11" s="1">
        <v>1.8</v>
      </c>
      <c r="M11" s="11">
        <v>52.9</v>
      </c>
      <c r="N11" s="1">
        <v>1.7</v>
      </c>
      <c r="S11" s="11">
        <v>5.0999999999999996</v>
      </c>
      <c r="T11" s="1">
        <v>0.4</v>
      </c>
      <c r="U11" s="11">
        <v>2.4E-2</v>
      </c>
      <c r="V11" s="1">
        <v>1.0999999999999999E-2</v>
      </c>
      <c r="W11" s="11">
        <v>4.8000000000000001E-2</v>
      </c>
      <c r="X11" s="1">
        <v>8.9999999999999993E-3</v>
      </c>
      <c r="Y11" s="11">
        <v>0.48</v>
      </c>
      <c r="Z11" s="1">
        <v>0.03</v>
      </c>
      <c r="AC11" s="11">
        <v>0.48</v>
      </c>
      <c r="AD11" s="1">
        <v>0.03</v>
      </c>
      <c r="AE11" s="11">
        <v>0.03</v>
      </c>
      <c r="AF11" s="11">
        <v>0.04</v>
      </c>
      <c r="AI11" s="1">
        <v>0.14000000000000001</v>
      </c>
      <c r="AJ11" s="1">
        <v>0.04</v>
      </c>
      <c r="AK11" s="10">
        <v>3.1</v>
      </c>
      <c r="AL11" s="1">
        <v>0.8</v>
      </c>
      <c r="AM11" s="10">
        <v>86</v>
      </c>
      <c r="AN11" s="1">
        <v>3</v>
      </c>
      <c r="AO11" s="10">
        <v>2.4</v>
      </c>
      <c r="AP11" s="1">
        <v>0.8</v>
      </c>
      <c r="AQ11" s="10">
        <v>6</v>
      </c>
      <c r="AR11" s="1">
        <v>2</v>
      </c>
      <c r="AS11" s="10">
        <v>0.54</v>
      </c>
      <c r="AT11" s="1">
        <v>0.12</v>
      </c>
      <c r="AU11" s="10">
        <v>0.13</v>
      </c>
      <c r="AV11" s="1">
        <v>0.03</v>
      </c>
      <c r="AW11" s="10">
        <v>1.6</v>
      </c>
      <c r="AX11" s="1">
        <v>0.6</v>
      </c>
    </row>
    <row r="12" spans="1:57">
      <c r="A12" s="3" t="s">
        <v>15</v>
      </c>
      <c r="B12" s="1" t="s">
        <v>28</v>
      </c>
      <c r="C12" s="1">
        <v>25</v>
      </c>
      <c r="D12" s="7">
        <v>1</v>
      </c>
      <c r="E12" s="4">
        <v>2860</v>
      </c>
      <c r="F12" s="1">
        <v>100</v>
      </c>
      <c r="G12" s="8" t="s">
        <v>92</v>
      </c>
      <c r="H12" s="4">
        <v>5</v>
      </c>
      <c r="I12" s="4" t="s">
        <v>34</v>
      </c>
      <c r="J12" s="4" t="s">
        <v>37</v>
      </c>
      <c r="K12" s="11">
        <v>40.9</v>
      </c>
      <c r="L12" s="1">
        <v>1.7</v>
      </c>
      <c r="M12" s="11">
        <v>52.9</v>
      </c>
      <c r="N12" s="1">
        <v>1.4</v>
      </c>
      <c r="S12" s="11">
        <v>7.9</v>
      </c>
      <c r="T12" s="1">
        <v>1.9</v>
      </c>
      <c r="U12" s="11">
        <v>8.0000000000000002E-3</v>
      </c>
      <c r="V12" s="1">
        <v>7.0000000000000001E-3</v>
      </c>
      <c r="W12" s="11">
        <v>0.14000000000000001</v>
      </c>
      <c r="X12" s="1">
        <v>0.03</v>
      </c>
      <c r="AC12" s="11">
        <v>0.76</v>
      </c>
      <c r="AD12" s="1">
        <v>0.16</v>
      </c>
      <c r="AI12" s="1">
        <v>0.9</v>
      </c>
      <c r="AJ12" s="1">
        <v>0.5</v>
      </c>
      <c r="AK12" s="10">
        <v>1.4</v>
      </c>
      <c r="AL12" s="1">
        <v>0.7</v>
      </c>
      <c r="AM12" s="10">
        <v>80.2</v>
      </c>
      <c r="AN12" s="7">
        <v>1</v>
      </c>
      <c r="AO12" s="10">
        <v>0.83</v>
      </c>
      <c r="AP12" s="1">
        <v>0.02</v>
      </c>
      <c r="AQ12" s="10">
        <v>17.100000000000001</v>
      </c>
      <c r="AR12" s="1">
        <v>0.2</v>
      </c>
      <c r="AU12" s="11">
        <v>0.10100000000000001</v>
      </c>
      <c r="AV12" s="1">
        <v>7.0000000000000001E-3</v>
      </c>
    </row>
    <row r="13" spans="1:57">
      <c r="A13" s="4" t="s">
        <v>16</v>
      </c>
      <c r="B13" s="1" t="s">
        <v>28</v>
      </c>
      <c r="C13" s="1">
        <v>25</v>
      </c>
      <c r="D13" s="7">
        <v>1</v>
      </c>
      <c r="E13" s="4">
        <v>2950</v>
      </c>
      <c r="F13" s="1">
        <v>100</v>
      </c>
      <c r="G13" s="8" t="s">
        <v>93</v>
      </c>
      <c r="H13" s="4">
        <v>2</v>
      </c>
      <c r="I13" s="4" t="s">
        <v>34</v>
      </c>
      <c r="J13" s="4" t="s">
        <v>37</v>
      </c>
      <c r="K13" s="11">
        <v>39.5</v>
      </c>
      <c r="L13" s="1">
        <v>1.2</v>
      </c>
      <c r="M13" s="11">
        <v>49.7</v>
      </c>
      <c r="N13" s="1">
        <v>1.3</v>
      </c>
      <c r="S13" s="11">
        <v>8.6999999999999993</v>
      </c>
      <c r="T13" s="1">
        <v>0.4</v>
      </c>
      <c r="U13" s="11">
        <v>3.2000000000000001E-2</v>
      </c>
      <c r="V13" s="1">
        <v>1.2E-2</v>
      </c>
      <c r="W13" s="11">
        <v>0.31</v>
      </c>
      <c r="X13" s="1">
        <v>0.04</v>
      </c>
      <c r="AC13" s="11"/>
      <c r="AI13" s="1">
        <v>0.6</v>
      </c>
      <c r="AJ13" s="1">
        <v>0.4</v>
      </c>
      <c r="AK13" s="10">
        <v>1.7</v>
      </c>
      <c r="AL13" s="1">
        <v>0.6</v>
      </c>
      <c r="AM13" s="10">
        <v>73.900000000000006</v>
      </c>
      <c r="AN13" s="1">
        <v>0.7</v>
      </c>
      <c r="AO13" s="10">
        <v>1.53</v>
      </c>
      <c r="AP13" s="1">
        <v>0.02</v>
      </c>
      <c r="AQ13" s="10">
        <v>22.8</v>
      </c>
      <c r="AR13" s="1">
        <v>0.3</v>
      </c>
    </row>
    <row r="14" spans="1:57">
      <c r="A14" s="3" t="s">
        <v>17</v>
      </c>
      <c r="B14" s="1" t="s">
        <v>28</v>
      </c>
      <c r="C14" s="1">
        <v>25</v>
      </c>
      <c r="D14" s="7">
        <v>1</v>
      </c>
      <c r="E14" s="4">
        <v>2950</v>
      </c>
      <c r="F14" s="1">
        <v>100</v>
      </c>
      <c r="G14" s="8" t="s">
        <v>94</v>
      </c>
      <c r="H14" s="4">
        <v>3</v>
      </c>
      <c r="I14" s="4" t="s">
        <v>36</v>
      </c>
      <c r="J14" s="4" t="s">
        <v>37</v>
      </c>
      <c r="K14" s="11">
        <v>41</v>
      </c>
      <c r="L14" s="1">
        <v>2</v>
      </c>
      <c r="M14" s="11">
        <v>52</v>
      </c>
      <c r="N14" s="1">
        <v>2</v>
      </c>
      <c r="S14" s="11">
        <v>6.5</v>
      </c>
      <c r="T14" s="1">
        <v>0.6</v>
      </c>
      <c r="U14" s="11">
        <v>3.2000000000000001E-2</v>
      </c>
      <c r="V14" s="1">
        <v>8.0000000000000002E-3</v>
      </c>
      <c r="W14" s="11">
        <v>0.08</v>
      </c>
      <c r="X14" s="1">
        <v>0.02</v>
      </c>
      <c r="Y14" s="11">
        <v>0.61</v>
      </c>
      <c r="Z14" s="1">
        <v>0.05</v>
      </c>
      <c r="AC14" s="11">
        <v>0.61</v>
      </c>
      <c r="AD14" s="1">
        <v>0.04</v>
      </c>
      <c r="AE14" s="11">
        <v>0.05</v>
      </c>
      <c r="AF14" s="1">
        <v>0.02</v>
      </c>
      <c r="AI14" s="1">
        <v>0.15</v>
      </c>
      <c r="AJ14" s="1">
        <v>0.03</v>
      </c>
      <c r="AK14" s="10">
        <v>2.2000000000000002</v>
      </c>
      <c r="AL14" s="1">
        <v>0.4</v>
      </c>
      <c r="AM14" s="10">
        <v>85.3</v>
      </c>
      <c r="AN14" s="1">
        <v>1.2</v>
      </c>
      <c r="AO14" s="10">
        <v>2.6</v>
      </c>
      <c r="AP14" s="1">
        <v>0.3</v>
      </c>
      <c r="AQ14" s="10">
        <v>7.1</v>
      </c>
      <c r="AR14" s="1">
        <v>0.9</v>
      </c>
      <c r="AS14" s="10">
        <v>0.57999999999999996</v>
      </c>
      <c r="AT14" s="1">
        <v>0.05</v>
      </c>
      <c r="AU14" s="10">
        <v>0.13</v>
      </c>
      <c r="AV14" s="1">
        <v>0.02</v>
      </c>
      <c r="AW14" s="10">
        <v>2.2999999999999998</v>
      </c>
      <c r="AX14" s="1">
        <v>0.4</v>
      </c>
    </row>
    <row r="15" spans="1:57">
      <c r="A15" s="3" t="s">
        <v>18</v>
      </c>
      <c r="B15" s="1" t="s">
        <v>28</v>
      </c>
      <c r="C15" s="1">
        <v>25</v>
      </c>
      <c r="D15" s="7">
        <v>1</v>
      </c>
      <c r="E15" s="4">
        <v>2950</v>
      </c>
      <c r="F15" s="1">
        <v>100</v>
      </c>
      <c r="G15" s="9" t="s">
        <v>95</v>
      </c>
      <c r="H15" s="4">
        <v>2</v>
      </c>
      <c r="I15" s="4" t="s">
        <v>36</v>
      </c>
      <c r="J15" s="4" t="s">
        <v>39</v>
      </c>
      <c r="K15" s="11">
        <v>40</v>
      </c>
      <c r="L15" s="1">
        <v>3</v>
      </c>
      <c r="M15" s="11">
        <v>44</v>
      </c>
      <c r="N15" s="1">
        <v>3</v>
      </c>
      <c r="S15" s="11">
        <v>13.7</v>
      </c>
      <c r="T15" s="7">
        <v>1</v>
      </c>
      <c r="U15" s="11">
        <v>4.7E-2</v>
      </c>
      <c r="V15" s="1">
        <v>1.2999999999999999E-2</v>
      </c>
      <c r="W15" s="11">
        <v>0.14000000000000001</v>
      </c>
      <c r="X15" s="1">
        <v>0.02</v>
      </c>
      <c r="Y15" s="11">
        <v>0.64</v>
      </c>
      <c r="Z15" s="13">
        <v>0.1</v>
      </c>
      <c r="AC15" s="11">
        <v>0.67</v>
      </c>
      <c r="AD15" s="1">
        <v>7.0000000000000007E-2</v>
      </c>
      <c r="AE15" s="11">
        <v>0.04</v>
      </c>
      <c r="AF15" s="1">
        <v>0.04</v>
      </c>
      <c r="AI15" s="1">
        <v>1.2</v>
      </c>
      <c r="AJ15" s="1">
        <v>0.7</v>
      </c>
      <c r="AK15" s="10">
        <v>0.3</v>
      </c>
      <c r="AL15" s="1">
        <v>0.6</v>
      </c>
      <c r="AM15" s="10">
        <v>86.7</v>
      </c>
      <c r="AN15" s="1">
        <v>1.7</v>
      </c>
      <c r="AO15" s="10">
        <v>2.27</v>
      </c>
      <c r="AP15" s="13">
        <v>0.1</v>
      </c>
      <c r="AQ15" s="10">
        <v>7.2</v>
      </c>
      <c r="AR15" s="1">
        <v>0.6</v>
      </c>
      <c r="AS15" s="10">
        <v>0.34</v>
      </c>
      <c r="AT15" s="1">
        <v>0.14000000000000001</v>
      </c>
      <c r="AU15" s="11">
        <v>7.0000000000000007E-2</v>
      </c>
      <c r="AV15" s="1">
        <v>7.0000000000000007E-2</v>
      </c>
      <c r="AW15" s="10">
        <v>2.2999999999999998</v>
      </c>
      <c r="AX15" s="1">
        <v>0.2</v>
      </c>
    </row>
    <row r="16" spans="1:57" ht="18.75">
      <c r="A16" s="3" t="s">
        <v>19</v>
      </c>
      <c r="B16" s="1" t="s">
        <v>28</v>
      </c>
      <c r="C16" s="1">
        <v>25</v>
      </c>
      <c r="D16" s="7">
        <v>1</v>
      </c>
      <c r="E16" s="5">
        <v>2950</v>
      </c>
      <c r="F16" s="1">
        <v>100</v>
      </c>
      <c r="G16" s="7" t="s">
        <v>96</v>
      </c>
      <c r="H16" s="10">
        <v>2</v>
      </c>
      <c r="I16" s="4" t="s">
        <v>144</v>
      </c>
      <c r="J16" s="4" t="s">
        <v>40</v>
      </c>
      <c r="K16" s="11">
        <v>45.1</v>
      </c>
      <c r="L16" s="1">
        <v>0.8</v>
      </c>
      <c r="M16" s="9">
        <v>50</v>
      </c>
      <c r="N16" s="1">
        <v>0.9</v>
      </c>
      <c r="O16" s="11">
        <v>0.56000000000000005</v>
      </c>
      <c r="P16" s="1">
        <v>0.01</v>
      </c>
      <c r="S16" s="11">
        <v>3.1</v>
      </c>
      <c r="T16" s="1">
        <v>0.3</v>
      </c>
      <c r="U16" s="19">
        <v>0.01</v>
      </c>
      <c r="V16" s="14">
        <v>0.01</v>
      </c>
      <c r="W16" s="11">
        <v>0.02</v>
      </c>
      <c r="X16" s="1">
        <v>0.01</v>
      </c>
      <c r="Y16" s="11">
        <v>0.59</v>
      </c>
      <c r="Z16" s="1">
        <v>0.03</v>
      </c>
      <c r="AC16" s="11">
        <v>0.75</v>
      </c>
      <c r="AD16" s="1">
        <v>0.04</v>
      </c>
      <c r="AE16" s="11">
        <v>0.03</v>
      </c>
      <c r="AF16" s="1">
        <v>0.03</v>
      </c>
      <c r="AI16" s="1">
        <v>0.26</v>
      </c>
      <c r="AJ16" s="1">
        <v>0.13</v>
      </c>
      <c r="AK16" s="10">
        <v>6.8</v>
      </c>
      <c r="AL16" s="1">
        <v>0.2</v>
      </c>
      <c r="AM16" s="10">
        <v>84.7</v>
      </c>
      <c r="AN16" s="1">
        <v>0.7</v>
      </c>
      <c r="AO16" s="10">
        <v>1.61</v>
      </c>
      <c r="AP16" s="1">
        <v>0.18</v>
      </c>
      <c r="AQ16" s="10">
        <v>4.8</v>
      </c>
      <c r="AR16" s="1">
        <v>0.4</v>
      </c>
      <c r="AS16" s="4">
        <v>1.27</v>
      </c>
      <c r="AT16" s="1">
        <v>0.03</v>
      </c>
      <c r="AU16" s="15">
        <v>0.4</v>
      </c>
      <c r="AV16" s="1">
        <v>0.02</v>
      </c>
      <c r="AW16" s="4">
        <v>1.3</v>
      </c>
      <c r="AX16" s="1">
        <v>0.2</v>
      </c>
    </row>
    <row r="17" spans="1:50" ht="18.75">
      <c r="A17" s="3" t="s">
        <v>20</v>
      </c>
      <c r="B17" s="1" t="s">
        <v>28</v>
      </c>
      <c r="C17" s="1">
        <v>25</v>
      </c>
      <c r="D17" s="7">
        <v>1</v>
      </c>
      <c r="E17" s="3">
        <v>2950</v>
      </c>
      <c r="F17" s="1">
        <v>100</v>
      </c>
      <c r="G17" s="7" t="s">
        <v>97</v>
      </c>
      <c r="H17" s="10">
        <v>2</v>
      </c>
      <c r="I17" s="4" t="s">
        <v>144</v>
      </c>
      <c r="J17" s="4" t="s">
        <v>39</v>
      </c>
      <c r="K17" s="1">
        <v>43.6</v>
      </c>
      <c r="L17" s="1">
        <v>1.1000000000000001</v>
      </c>
      <c r="M17" s="1">
        <v>49.4</v>
      </c>
      <c r="N17" s="1">
        <v>1.3</v>
      </c>
      <c r="S17" s="1">
        <v>6.7</v>
      </c>
      <c r="T17" s="1">
        <v>0.4</v>
      </c>
      <c r="W17" s="1">
        <v>0.04</v>
      </c>
      <c r="X17" s="1">
        <v>0.02</v>
      </c>
      <c r="Y17" s="1">
        <v>0.37</v>
      </c>
      <c r="Z17" s="1">
        <v>0.02</v>
      </c>
      <c r="AC17" s="1">
        <v>0.45</v>
      </c>
      <c r="AD17" s="1">
        <v>0.02</v>
      </c>
      <c r="AE17" s="1">
        <v>0.03</v>
      </c>
      <c r="AF17" s="1">
        <v>0.03</v>
      </c>
      <c r="AI17" s="10">
        <v>0.36</v>
      </c>
      <c r="AJ17" s="1">
        <v>0.13</v>
      </c>
      <c r="AK17" s="10">
        <v>2.31</v>
      </c>
      <c r="AL17" s="1">
        <v>0.14000000000000001</v>
      </c>
      <c r="AM17" s="10">
        <v>91.6</v>
      </c>
      <c r="AN17" s="1">
        <v>0.7</v>
      </c>
      <c r="AO17" s="3">
        <v>0.98</v>
      </c>
      <c r="AP17" s="1">
        <v>0.04</v>
      </c>
      <c r="AQ17" s="10">
        <v>3.8</v>
      </c>
      <c r="AR17" s="1">
        <v>0.2</v>
      </c>
      <c r="AS17" s="3">
        <v>0.38600000000000001</v>
      </c>
      <c r="AT17" s="1">
        <v>8.9999999999999993E-3</v>
      </c>
      <c r="AU17" s="16">
        <v>0.1</v>
      </c>
      <c r="AV17" s="1">
        <v>5.0000000000000001E-3</v>
      </c>
      <c r="AW17" s="3">
        <v>1.24</v>
      </c>
      <c r="AX17" s="1">
        <v>0.16</v>
      </c>
    </row>
    <row r="18" spans="1:50" ht="18.75">
      <c r="A18" s="3" t="s">
        <v>21</v>
      </c>
      <c r="B18" s="1" t="s">
        <v>28</v>
      </c>
      <c r="C18" s="1">
        <v>15</v>
      </c>
      <c r="D18" s="7">
        <v>1</v>
      </c>
      <c r="E18" s="4">
        <v>2807</v>
      </c>
      <c r="F18" s="1">
        <v>100</v>
      </c>
      <c r="G18" s="7" t="s">
        <v>98</v>
      </c>
      <c r="H18" s="10">
        <v>3</v>
      </c>
      <c r="I18" s="4" t="s">
        <v>144</v>
      </c>
      <c r="J18" s="4" t="s">
        <v>40</v>
      </c>
      <c r="K18" s="1">
        <v>51</v>
      </c>
      <c r="L18" s="1">
        <v>2</v>
      </c>
      <c r="M18" s="1">
        <v>46.3</v>
      </c>
      <c r="N18" s="1">
        <v>1.6</v>
      </c>
      <c r="S18" s="1">
        <v>1.8</v>
      </c>
      <c r="T18" s="1">
        <v>0.2</v>
      </c>
      <c r="U18" s="1">
        <v>6.0000000000000001E-3</v>
      </c>
      <c r="V18" s="1">
        <v>6.0000000000000001E-3</v>
      </c>
      <c r="W18" s="1">
        <v>8.9999999999999993E-3</v>
      </c>
      <c r="X18" s="1">
        <v>8.0000000000000002E-3</v>
      </c>
      <c r="Y18" s="1">
        <v>0.34</v>
      </c>
      <c r="Z18" s="1">
        <v>0.05</v>
      </c>
      <c r="AC18" s="1">
        <v>0.47</v>
      </c>
      <c r="AD18" s="1">
        <v>0.05</v>
      </c>
      <c r="AI18" s="1">
        <v>0.25</v>
      </c>
      <c r="AJ18" s="1">
        <v>0.15</v>
      </c>
      <c r="AK18" s="1">
        <v>6.95</v>
      </c>
      <c r="AL18" s="1">
        <v>0.16</v>
      </c>
      <c r="AM18" s="1">
        <v>84.8</v>
      </c>
      <c r="AN18" s="1">
        <v>0.6</v>
      </c>
      <c r="AO18" s="1">
        <v>1.6419999999999999</v>
      </c>
      <c r="AP18" s="1">
        <v>1.4999999999999999E-2</v>
      </c>
      <c r="AQ18" s="1">
        <v>3.89</v>
      </c>
      <c r="AR18" s="1">
        <v>0.04</v>
      </c>
      <c r="AS18" s="1">
        <v>1.208</v>
      </c>
      <c r="AT18" s="1">
        <v>1.2E-2</v>
      </c>
      <c r="AU18" s="14">
        <v>0.56000000000000005</v>
      </c>
      <c r="AV18" s="1">
        <v>1.7999999999999999E-2</v>
      </c>
      <c r="AW18" s="1">
        <v>1.0900000000000001</v>
      </c>
      <c r="AX18" s="1">
        <v>7.0000000000000007E-2</v>
      </c>
    </row>
    <row r="19" spans="1:50">
      <c r="A19" s="3" t="s">
        <v>22</v>
      </c>
      <c r="B19" s="1" t="s">
        <v>28</v>
      </c>
      <c r="C19" s="1">
        <v>15</v>
      </c>
      <c r="D19" s="7">
        <v>1</v>
      </c>
      <c r="E19" s="4">
        <v>2807</v>
      </c>
      <c r="F19" s="1">
        <v>100</v>
      </c>
      <c r="G19" s="7" t="s">
        <v>94</v>
      </c>
      <c r="H19" s="10">
        <v>3</v>
      </c>
      <c r="I19" s="4" t="s">
        <v>36</v>
      </c>
      <c r="J19" s="4" t="s">
        <v>37</v>
      </c>
      <c r="K19" s="1">
        <v>51</v>
      </c>
      <c r="L19" s="1">
        <v>2</v>
      </c>
      <c r="M19" s="1">
        <v>42</v>
      </c>
      <c r="N19" s="1">
        <v>2</v>
      </c>
      <c r="O19" s="1">
        <v>0.12</v>
      </c>
      <c r="P19" s="1">
        <v>0.05</v>
      </c>
      <c r="S19" s="1">
        <v>7.1</v>
      </c>
      <c r="T19" s="1">
        <v>0.7</v>
      </c>
      <c r="U19" s="1">
        <v>4.9000000000000002E-2</v>
      </c>
      <c r="V19" s="14">
        <v>0.01</v>
      </c>
      <c r="W19" s="1">
        <v>8.7999999999999995E-2</v>
      </c>
      <c r="X19" s="1">
        <v>1.7000000000000001E-2</v>
      </c>
      <c r="Y19" s="1">
        <v>0.37</v>
      </c>
      <c r="Z19" s="1">
        <v>0.06</v>
      </c>
      <c r="AC19" s="1">
        <v>0.28999999999999998</v>
      </c>
      <c r="AD19" s="1">
        <v>0.05</v>
      </c>
      <c r="AE19" s="1">
        <v>0.02</v>
      </c>
      <c r="AF19" s="1">
        <v>0.03</v>
      </c>
      <c r="AI19" s="1">
        <v>0.19</v>
      </c>
      <c r="AJ19" s="1">
        <v>0.14000000000000001</v>
      </c>
      <c r="AK19" s="1">
        <v>0.96</v>
      </c>
      <c r="AL19" s="1">
        <v>0.18</v>
      </c>
      <c r="AM19" s="1">
        <v>84.3</v>
      </c>
      <c r="AN19" s="1">
        <v>0.4</v>
      </c>
      <c r="AO19" s="1">
        <v>2.99</v>
      </c>
      <c r="AP19" s="1">
        <v>0.02</v>
      </c>
      <c r="AQ19" s="1">
        <v>7.47</v>
      </c>
      <c r="AR19" s="1">
        <v>0.06</v>
      </c>
      <c r="AS19" s="1">
        <v>0.495</v>
      </c>
      <c r="AT19" s="1">
        <v>8.0000000000000002E-3</v>
      </c>
      <c r="AU19" s="14">
        <v>0.11</v>
      </c>
      <c r="AV19" s="1">
        <v>7.0000000000000001E-3</v>
      </c>
      <c r="AW19" s="1">
        <v>2.58</v>
      </c>
      <c r="AX19" s="1">
        <v>0.08</v>
      </c>
    </row>
    <row r="20" spans="1:50">
      <c r="A20" s="3" t="s">
        <v>23</v>
      </c>
      <c r="B20" s="1" t="s">
        <v>28</v>
      </c>
      <c r="C20" s="1">
        <v>15</v>
      </c>
      <c r="D20" s="7">
        <v>1</v>
      </c>
      <c r="E20" s="4">
        <v>2802</v>
      </c>
      <c r="F20" s="1">
        <v>100</v>
      </c>
      <c r="G20" s="7" t="s">
        <v>99</v>
      </c>
      <c r="H20" s="10">
        <v>3</v>
      </c>
      <c r="I20" s="4" t="s">
        <v>36</v>
      </c>
      <c r="J20" s="4" t="s">
        <v>39</v>
      </c>
      <c r="K20" s="1">
        <v>45</v>
      </c>
      <c r="L20" s="1">
        <v>2</v>
      </c>
      <c r="M20" s="1">
        <v>41.5</v>
      </c>
      <c r="N20" s="1">
        <v>1.5</v>
      </c>
      <c r="O20" s="1">
        <v>1.6E-2</v>
      </c>
      <c r="P20" s="14">
        <v>0.05</v>
      </c>
      <c r="S20" s="1">
        <v>12.6</v>
      </c>
      <c r="T20" s="1">
        <v>1.2</v>
      </c>
      <c r="U20" s="1">
        <v>6.6000000000000003E-2</v>
      </c>
      <c r="V20" s="14">
        <v>0.01</v>
      </c>
      <c r="W20" s="13">
        <v>0.1</v>
      </c>
      <c r="X20" s="1">
        <v>0.03</v>
      </c>
      <c r="Y20" s="1">
        <v>0.45</v>
      </c>
      <c r="Z20" s="1">
        <v>0.08</v>
      </c>
      <c r="AC20" s="1">
        <v>0.47</v>
      </c>
      <c r="AD20" s="1">
        <v>7.0000000000000007E-2</v>
      </c>
      <c r="AE20" s="1">
        <v>0.05</v>
      </c>
      <c r="AF20" s="1">
        <v>0.05</v>
      </c>
      <c r="AI20" s="1">
        <v>0.8</v>
      </c>
      <c r="AJ20" s="1">
        <v>0.2</v>
      </c>
      <c r="AK20" s="1">
        <v>0.15</v>
      </c>
      <c r="AL20" s="1">
        <v>7.0000000000000007E-2</v>
      </c>
      <c r="AM20" s="1">
        <v>86.4</v>
      </c>
      <c r="AN20" s="1">
        <v>0.7</v>
      </c>
      <c r="AO20" s="1">
        <v>2.54</v>
      </c>
      <c r="AP20" s="1">
        <v>0.03</v>
      </c>
      <c r="AQ20" s="1">
        <v>7.17</v>
      </c>
      <c r="AR20" s="13">
        <v>0.1</v>
      </c>
      <c r="AS20" s="13">
        <v>0.3</v>
      </c>
      <c r="AT20" s="1">
        <v>0.08</v>
      </c>
      <c r="AU20" s="1">
        <v>0.08</v>
      </c>
      <c r="AV20" s="1">
        <v>0.03</v>
      </c>
      <c r="AW20" s="1">
        <v>2.17</v>
      </c>
      <c r="AX20" s="1">
        <v>0.11</v>
      </c>
    </row>
    <row r="21" spans="1:50">
      <c r="A21" s="3" t="s">
        <v>24</v>
      </c>
      <c r="B21" s="1" t="s">
        <v>28</v>
      </c>
      <c r="C21" s="1">
        <v>15</v>
      </c>
      <c r="D21" s="7">
        <v>1</v>
      </c>
      <c r="E21" s="4">
        <v>2720</v>
      </c>
      <c r="F21" s="1">
        <v>100</v>
      </c>
      <c r="G21" s="7" t="s">
        <v>91</v>
      </c>
      <c r="H21" s="10">
        <v>3</v>
      </c>
      <c r="I21" s="4" t="s">
        <v>36</v>
      </c>
      <c r="J21" s="4" t="s">
        <v>37</v>
      </c>
      <c r="K21" s="1">
        <v>49</v>
      </c>
      <c r="L21" s="1">
        <v>2</v>
      </c>
      <c r="M21" s="1">
        <v>46.4</v>
      </c>
      <c r="N21" s="1">
        <v>1.3</v>
      </c>
      <c r="O21" s="1">
        <v>0.06</v>
      </c>
      <c r="P21" s="1">
        <v>0.03</v>
      </c>
      <c r="S21" s="1">
        <v>5.0999999999999996</v>
      </c>
      <c r="T21" s="1">
        <v>0.7</v>
      </c>
      <c r="U21" s="1">
        <v>2.9000000000000001E-2</v>
      </c>
      <c r="V21" s="1">
        <v>8.0000000000000002E-3</v>
      </c>
      <c r="W21" s="1">
        <v>0.04</v>
      </c>
      <c r="X21" s="1">
        <v>0.02</v>
      </c>
      <c r="Y21" s="1">
        <v>0.44</v>
      </c>
      <c r="Z21" s="1">
        <v>0.08</v>
      </c>
      <c r="AC21" s="1">
        <v>0.43</v>
      </c>
      <c r="AD21" s="1">
        <v>0.08</v>
      </c>
      <c r="AE21" s="1">
        <v>0.03</v>
      </c>
      <c r="AF21" s="1">
        <v>0.03</v>
      </c>
      <c r="AI21" s="1">
        <v>0.16</v>
      </c>
      <c r="AJ21" s="13">
        <v>0.1</v>
      </c>
      <c r="AK21" s="1">
        <v>1.26</v>
      </c>
      <c r="AL21" s="1">
        <v>0.18</v>
      </c>
      <c r="AM21" s="1">
        <v>85.6</v>
      </c>
      <c r="AN21" s="1">
        <v>1.5</v>
      </c>
      <c r="AO21" s="7">
        <v>3</v>
      </c>
      <c r="AP21" s="1">
        <v>0.3</v>
      </c>
      <c r="AQ21" s="1">
        <v>6.6</v>
      </c>
      <c r="AR21" s="1">
        <v>0.9</v>
      </c>
      <c r="AS21" s="1">
        <v>0.53</v>
      </c>
      <c r="AT21" s="1">
        <v>0.03</v>
      </c>
      <c r="AU21" s="1">
        <v>0.13400000000000001</v>
      </c>
      <c r="AV21" s="1">
        <v>8.0000000000000002E-3</v>
      </c>
      <c r="AW21" s="1">
        <v>2.2999999999999998</v>
      </c>
      <c r="AX21" s="1">
        <v>0.3</v>
      </c>
    </row>
    <row r="22" spans="1:50">
      <c r="A22" s="3" t="s">
        <v>25</v>
      </c>
      <c r="B22" s="1" t="s">
        <v>28</v>
      </c>
      <c r="C22" s="3">
        <v>20.5</v>
      </c>
      <c r="D22" s="7">
        <v>1</v>
      </c>
      <c r="E22" s="3">
        <v>2727</v>
      </c>
      <c r="F22" s="1">
        <v>100</v>
      </c>
      <c r="G22" s="7" t="s">
        <v>91</v>
      </c>
      <c r="H22" s="10">
        <v>2.5</v>
      </c>
      <c r="I22" s="4" t="s">
        <v>36</v>
      </c>
      <c r="J22" s="4" t="s">
        <v>37</v>
      </c>
      <c r="K22" s="1">
        <v>43.5</v>
      </c>
      <c r="L22" s="1">
        <v>1.8</v>
      </c>
      <c r="M22" s="7">
        <v>47</v>
      </c>
      <c r="N22" s="1">
        <v>1.4</v>
      </c>
      <c r="O22" s="1">
        <v>1.3</v>
      </c>
      <c r="P22" s="1">
        <v>0.2</v>
      </c>
      <c r="S22" s="1">
        <v>5.3</v>
      </c>
      <c r="T22" s="1">
        <v>0.3</v>
      </c>
      <c r="U22" s="14">
        <v>0.03</v>
      </c>
      <c r="V22" s="1">
        <v>8.0000000000000002E-3</v>
      </c>
      <c r="W22" s="1">
        <v>4.2999999999999997E-2</v>
      </c>
      <c r="X22" s="1">
        <v>1.4E-2</v>
      </c>
      <c r="Y22" s="1">
        <v>0.41</v>
      </c>
      <c r="Z22" s="1">
        <v>0.04</v>
      </c>
      <c r="AC22" s="1">
        <v>0.44</v>
      </c>
      <c r="AD22" s="1">
        <v>0.04</v>
      </c>
      <c r="AE22" s="1">
        <v>0.02</v>
      </c>
      <c r="AF22" s="1">
        <v>0.02</v>
      </c>
      <c r="AI22" s="1">
        <v>0.127</v>
      </c>
      <c r="AJ22" s="1">
        <v>1.4999999999999999E-2</v>
      </c>
      <c r="AK22" s="1">
        <v>1.38</v>
      </c>
      <c r="AL22" s="1">
        <v>0.17</v>
      </c>
      <c r="AM22" s="1">
        <v>86.3</v>
      </c>
      <c r="AN22" s="1">
        <v>1.9</v>
      </c>
      <c r="AO22" s="1">
        <v>2.5</v>
      </c>
      <c r="AP22" s="1">
        <v>0.5</v>
      </c>
      <c r="AQ22" s="7">
        <v>5</v>
      </c>
      <c r="AR22" s="1">
        <v>1.4</v>
      </c>
      <c r="AS22" s="1">
        <v>0.46</v>
      </c>
      <c r="AT22" s="1">
        <v>0.03</v>
      </c>
      <c r="AU22" s="1">
        <v>0.129</v>
      </c>
      <c r="AV22" s="1">
        <v>1.0999999999999999E-2</v>
      </c>
      <c r="AW22" s="1">
        <v>1.5</v>
      </c>
      <c r="AX22" s="1">
        <v>0.5</v>
      </c>
    </row>
    <row r="25" spans="1:50">
      <c r="A25" s="6"/>
      <c r="H25" s="1" t="s">
        <v>59</v>
      </c>
    </row>
    <row r="26" spans="1:50">
      <c r="AT26" s="11"/>
      <c r="AU2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5"/>
  <sheetViews>
    <sheetView topLeftCell="E2" workbookViewId="0">
      <pane ySplit="555" topLeftCell="A4" activePane="bottomLeft"/>
      <selection activeCell="S2" sqref="S2"/>
      <selection pane="bottomLeft" activeCell="R10" sqref="R10"/>
    </sheetView>
  </sheetViews>
  <sheetFormatPr defaultColWidth="10.875" defaultRowHeight="15.75"/>
  <cols>
    <col min="1" max="12" width="11" style="24" bestFit="1" customWidth="1"/>
    <col min="13" max="16" width="14" style="24" bestFit="1" customWidth="1"/>
    <col min="17" max="18" width="12" style="24" bestFit="1" customWidth="1"/>
    <col min="19" max="22" width="12.625" style="24" bestFit="1" customWidth="1"/>
    <col min="23" max="23" width="10.875" style="24"/>
    <col min="24" max="24" width="11" style="24" bestFit="1" customWidth="1"/>
    <col min="25" max="26" width="11.625" style="24" bestFit="1" customWidth="1"/>
    <col min="27" max="27" width="10.875" style="24"/>
    <col min="28" max="28" width="11.625" style="24" bestFit="1" customWidth="1"/>
    <col min="29" max="16384" width="10.875" style="24"/>
  </cols>
  <sheetData>
    <row r="1" spans="1:24">
      <c r="C1" s="2" t="s">
        <v>120</v>
      </c>
      <c r="K1" s="2" t="s">
        <v>119</v>
      </c>
      <c r="Q1" s="2" t="s">
        <v>139</v>
      </c>
    </row>
    <row r="2" spans="1:24" s="28" customFormat="1" ht="18.75">
      <c r="A2" s="25" t="s">
        <v>100</v>
      </c>
      <c r="B2" s="25" t="s">
        <v>101</v>
      </c>
      <c r="C2" s="26" t="s">
        <v>121</v>
      </c>
      <c r="D2" s="26" t="s">
        <v>122</v>
      </c>
      <c r="E2" s="26" t="s">
        <v>123</v>
      </c>
      <c r="F2" s="26" t="s">
        <v>124</v>
      </c>
      <c r="G2" s="26" t="s">
        <v>125</v>
      </c>
      <c r="H2" s="26" t="s">
        <v>126</v>
      </c>
      <c r="I2" s="26" t="s">
        <v>127</v>
      </c>
      <c r="J2" s="26" t="s">
        <v>128</v>
      </c>
      <c r="K2" s="26" t="s">
        <v>129</v>
      </c>
      <c r="L2" s="26" t="s">
        <v>130</v>
      </c>
      <c r="M2" s="26" t="s">
        <v>131</v>
      </c>
      <c r="N2" s="26" t="s">
        <v>132</v>
      </c>
      <c r="O2" s="26" t="s">
        <v>133</v>
      </c>
      <c r="P2" s="26" t="s">
        <v>134</v>
      </c>
      <c r="Q2" s="26" t="s">
        <v>135</v>
      </c>
      <c r="R2" s="26" t="s">
        <v>136</v>
      </c>
      <c r="S2" s="26" t="s">
        <v>137</v>
      </c>
      <c r="T2" s="26" t="s">
        <v>138</v>
      </c>
      <c r="U2" s="26" t="s">
        <v>140</v>
      </c>
      <c r="V2" s="26" t="s">
        <v>141</v>
      </c>
      <c r="W2" s="26" t="s">
        <v>83</v>
      </c>
      <c r="X2" s="27"/>
    </row>
    <row r="3" spans="1:24" s="1" customFormat="1">
      <c r="A3" s="7">
        <v>3.8</v>
      </c>
      <c r="B3" s="1">
        <v>2420</v>
      </c>
      <c r="C3" s="29">
        <v>0</v>
      </c>
      <c r="D3" s="29">
        <v>0</v>
      </c>
      <c r="E3" s="29">
        <v>0</v>
      </c>
      <c r="F3" s="29">
        <v>0.74260415560701154</v>
      </c>
      <c r="G3" s="29">
        <v>0</v>
      </c>
      <c r="H3" s="29">
        <v>0</v>
      </c>
      <c r="I3" s="29">
        <v>0</v>
      </c>
      <c r="J3" s="29">
        <v>0.25739584439298852</v>
      </c>
      <c r="K3" s="29">
        <v>6.2226221670353632E-2</v>
      </c>
      <c r="L3" s="29">
        <v>0.31343062691878054</v>
      </c>
      <c r="M3" s="29">
        <v>0</v>
      </c>
      <c r="N3" s="29">
        <v>0</v>
      </c>
      <c r="O3" s="29">
        <v>0</v>
      </c>
      <c r="P3" s="29">
        <v>8.9818685153670924E-4</v>
      </c>
      <c r="Q3" s="29">
        <v>1.380450894384692</v>
      </c>
      <c r="R3" s="29"/>
      <c r="S3" s="30"/>
      <c r="T3" s="30"/>
      <c r="U3" s="30"/>
      <c r="V3" s="30"/>
      <c r="W3" s="30" t="s">
        <v>143</v>
      </c>
      <c r="X3" s="30"/>
    </row>
    <row r="4" spans="1:24" s="1" customFormat="1">
      <c r="A4" s="7">
        <v>5</v>
      </c>
      <c r="B4" s="1">
        <v>2450</v>
      </c>
      <c r="C4" s="29">
        <v>0</v>
      </c>
      <c r="D4" s="29">
        <v>0</v>
      </c>
      <c r="E4" s="29">
        <v>0</v>
      </c>
      <c r="F4" s="29">
        <v>0.722073124930107</v>
      </c>
      <c r="G4" s="29">
        <v>0</v>
      </c>
      <c r="H4" s="29">
        <v>0</v>
      </c>
      <c r="I4" s="29">
        <v>0</v>
      </c>
      <c r="J4" s="29">
        <v>0.27792687506989294</v>
      </c>
      <c r="K4" s="29">
        <v>6.2110478478758516E-2</v>
      </c>
      <c r="L4" s="29">
        <v>0.31247889352693353</v>
      </c>
      <c r="M4" s="29">
        <v>0</v>
      </c>
      <c r="N4" s="29">
        <v>0</v>
      </c>
      <c r="O4" s="29">
        <v>0</v>
      </c>
      <c r="P4" s="29">
        <v>1.2382673640332663E-3</v>
      </c>
      <c r="Q4" s="29">
        <v>1.2856998113951688</v>
      </c>
      <c r="R4" s="29"/>
      <c r="S4" s="30"/>
      <c r="T4" s="30"/>
      <c r="U4" s="30"/>
      <c r="V4" s="30"/>
      <c r="W4" s="30" t="s">
        <v>143</v>
      </c>
      <c r="X4" s="30"/>
    </row>
    <row r="5" spans="1:24" s="1" customFormat="1">
      <c r="A5" s="7">
        <v>9.8000000000000007</v>
      </c>
      <c r="B5" s="1">
        <v>2500</v>
      </c>
      <c r="C5" s="29">
        <v>0</v>
      </c>
      <c r="D5" s="29">
        <v>0</v>
      </c>
      <c r="E5" s="29">
        <v>0</v>
      </c>
      <c r="F5" s="29">
        <v>0.72989946276972051</v>
      </c>
      <c r="G5" s="29">
        <v>0</v>
      </c>
      <c r="H5" s="29">
        <v>0</v>
      </c>
      <c r="I5" s="29">
        <v>0</v>
      </c>
      <c r="J5" s="29">
        <v>0.27010053723027944</v>
      </c>
      <c r="K5" s="29">
        <v>5.3622458550526574E-2</v>
      </c>
      <c r="L5" s="29">
        <v>0.30476581720647195</v>
      </c>
      <c r="M5" s="29">
        <v>0</v>
      </c>
      <c r="N5" s="29">
        <v>0</v>
      </c>
      <c r="O5" s="29">
        <v>0</v>
      </c>
      <c r="P5" s="29">
        <v>1.699153824351591E-3</v>
      </c>
      <c r="Q5" s="29">
        <v>1.067376428876007</v>
      </c>
      <c r="R5" s="29"/>
      <c r="S5" s="30"/>
      <c r="T5" s="30"/>
      <c r="U5" s="30"/>
      <c r="V5" s="30"/>
      <c r="W5" s="30" t="s">
        <v>143</v>
      </c>
      <c r="X5" s="30"/>
    </row>
    <row r="6" spans="1:24" s="1" customFormat="1">
      <c r="A6" s="7">
        <v>22.4</v>
      </c>
      <c r="B6" s="1">
        <v>2500</v>
      </c>
      <c r="C6" s="29">
        <v>0</v>
      </c>
      <c r="D6" s="29">
        <v>0</v>
      </c>
      <c r="E6" s="29">
        <v>0</v>
      </c>
      <c r="F6" s="29">
        <v>0.74162744707175809</v>
      </c>
      <c r="G6" s="29">
        <v>0</v>
      </c>
      <c r="H6" s="29">
        <v>0</v>
      </c>
      <c r="I6" s="29">
        <v>0</v>
      </c>
      <c r="J6" s="29">
        <v>0.25837255292824179</v>
      </c>
      <c r="K6" s="29">
        <v>6.1281765322529172E-2</v>
      </c>
      <c r="L6" s="29">
        <v>0.37840252650424744</v>
      </c>
      <c r="M6" s="29">
        <v>0</v>
      </c>
      <c r="N6" s="29">
        <v>0</v>
      </c>
      <c r="O6" s="29">
        <v>0</v>
      </c>
      <c r="P6" s="29">
        <v>2.6385572392099745E-3</v>
      </c>
      <c r="Q6" s="29">
        <v>0.90802532951149473</v>
      </c>
      <c r="R6" s="29"/>
      <c r="S6" s="30"/>
      <c r="T6" s="30"/>
      <c r="U6" s="30"/>
      <c r="V6" s="30"/>
      <c r="W6" s="30" t="s">
        <v>143</v>
      </c>
      <c r="X6" s="30"/>
    </row>
    <row r="7" spans="1:24" s="1" customFormat="1">
      <c r="A7" s="31">
        <v>31.7</v>
      </c>
      <c r="B7" s="30">
        <v>2620</v>
      </c>
      <c r="C7" s="29">
        <v>0</v>
      </c>
      <c r="D7" s="29">
        <v>0</v>
      </c>
      <c r="E7" s="29">
        <v>0</v>
      </c>
      <c r="F7" s="29">
        <v>0.79423288769253431</v>
      </c>
      <c r="G7" s="29">
        <v>0</v>
      </c>
      <c r="H7" s="29">
        <v>0</v>
      </c>
      <c r="I7" s="29">
        <v>0</v>
      </c>
      <c r="J7" s="29">
        <v>0.20576711230746575</v>
      </c>
      <c r="K7" s="29">
        <v>5.8560298933772403E-2</v>
      </c>
      <c r="L7" s="29">
        <v>0.37957367516303814</v>
      </c>
      <c r="M7" s="29">
        <v>0</v>
      </c>
      <c r="N7" s="29">
        <v>0</v>
      </c>
      <c r="O7" s="29">
        <v>0</v>
      </c>
      <c r="P7" s="29">
        <v>3.4566964385299515E-3</v>
      </c>
      <c r="Q7" s="29">
        <v>0.642370139229966</v>
      </c>
      <c r="R7" s="29"/>
      <c r="S7" s="30"/>
      <c r="T7" s="30"/>
      <c r="U7" s="30"/>
      <c r="V7" s="30"/>
      <c r="W7" s="30" t="s">
        <v>143</v>
      </c>
    </row>
    <row r="8" spans="1:24" s="1" customFormat="1">
      <c r="A8" s="7">
        <v>42</v>
      </c>
      <c r="B8" s="1">
        <v>2680</v>
      </c>
      <c r="C8" s="29">
        <v>0</v>
      </c>
      <c r="D8" s="29">
        <v>0</v>
      </c>
      <c r="E8" s="29">
        <v>0</v>
      </c>
      <c r="F8" s="29">
        <v>0.82914896409926719</v>
      </c>
      <c r="G8" s="29">
        <v>0</v>
      </c>
      <c r="H8" s="29">
        <v>0</v>
      </c>
      <c r="I8" s="29">
        <v>0</v>
      </c>
      <c r="J8" s="29">
        <v>0.17085103590073281</v>
      </c>
      <c r="K8" s="29">
        <v>5.7295623904708513E-2</v>
      </c>
      <c r="L8" s="29">
        <v>0.3622572825437394</v>
      </c>
      <c r="M8" s="29">
        <v>0</v>
      </c>
      <c r="N8" s="29">
        <v>0</v>
      </c>
      <c r="O8" s="29">
        <v>0</v>
      </c>
      <c r="P8" s="29">
        <v>4.8146271672667683E-3</v>
      </c>
      <c r="Q8" s="29">
        <v>0.3895438446996537</v>
      </c>
      <c r="R8" s="29"/>
      <c r="S8" s="30"/>
      <c r="T8" s="30"/>
      <c r="U8" s="30"/>
      <c r="V8" s="30"/>
      <c r="W8" s="30" t="s">
        <v>143</v>
      </c>
      <c r="X8" s="30"/>
    </row>
    <row r="9" spans="1:24" s="1" customFormat="1">
      <c r="A9" s="7">
        <v>2.7</v>
      </c>
      <c r="B9" s="1">
        <v>2515</v>
      </c>
      <c r="C9" s="29">
        <v>0</v>
      </c>
      <c r="D9" s="29">
        <v>0</v>
      </c>
      <c r="E9" s="29">
        <v>0</v>
      </c>
      <c r="F9" s="29">
        <v>0.77452174291742126</v>
      </c>
      <c r="G9" s="29">
        <v>0</v>
      </c>
      <c r="H9" s="29">
        <v>0</v>
      </c>
      <c r="I9" s="29">
        <v>0.22547825708257876</v>
      </c>
      <c r="J9" s="29">
        <v>0</v>
      </c>
      <c r="K9" s="29">
        <v>5.8000609232408455E-2</v>
      </c>
      <c r="L9" s="29">
        <v>0.30300817343202546</v>
      </c>
      <c r="M9" s="29">
        <v>0</v>
      </c>
      <c r="N9" s="29">
        <v>0</v>
      </c>
      <c r="O9" s="29">
        <v>2.9302796428729212E-3</v>
      </c>
      <c r="P9" s="29">
        <v>0</v>
      </c>
      <c r="Q9" s="29"/>
      <c r="R9" s="29">
        <v>0.76059454242132996</v>
      </c>
      <c r="S9" s="30"/>
      <c r="T9" s="30"/>
      <c r="U9" s="30"/>
      <c r="V9" s="30"/>
      <c r="W9" s="30" t="s">
        <v>143</v>
      </c>
      <c r="X9" s="30"/>
    </row>
    <row r="10" spans="1:24" s="1" customFormat="1">
      <c r="A10" s="7">
        <v>5.2</v>
      </c>
      <c r="B10" s="1">
        <v>2500</v>
      </c>
      <c r="C10" s="29">
        <v>0</v>
      </c>
      <c r="D10" s="29">
        <v>0</v>
      </c>
      <c r="E10" s="29">
        <v>0</v>
      </c>
      <c r="F10" s="29">
        <v>0.71898288353110329</v>
      </c>
      <c r="G10" s="29">
        <v>0</v>
      </c>
      <c r="H10" s="29">
        <v>0</v>
      </c>
      <c r="I10" s="29">
        <v>0.28101711646889677</v>
      </c>
      <c r="J10" s="29">
        <v>0</v>
      </c>
      <c r="K10" s="29">
        <v>4.9896255580121819E-2</v>
      </c>
      <c r="L10" s="29">
        <v>0.30282612963847033</v>
      </c>
      <c r="M10" s="29">
        <v>0</v>
      </c>
      <c r="N10" s="29">
        <v>0</v>
      </c>
      <c r="O10" s="29">
        <v>3.365864023656412E-3</v>
      </c>
      <c r="P10" s="29">
        <v>0</v>
      </c>
      <c r="Q10" s="29"/>
      <c r="R10" s="29">
        <v>0.76298561019591804</v>
      </c>
      <c r="S10" s="30"/>
      <c r="T10" s="30"/>
      <c r="U10" s="30"/>
      <c r="V10" s="30"/>
      <c r="W10" s="30" t="s">
        <v>143</v>
      </c>
      <c r="X10" s="30"/>
    </row>
    <row r="11" spans="1:24" s="1" customFormat="1">
      <c r="A11" s="7">
        <v>9.9</v>
      </c>
      <c r="B11" s="1">
        <v>2520</v>
      </c>
      <c r="C11" s="29">
        <v>0</v>
      </c>
      <c r="D11" s="29">
        <v>0</v>
      </c>
      <c r="E11" s="29">
        <v>0</v>
      </c>
      <c r="F11" s="29">
        <v>0.7082261164104785</v>
      </c>
      <c r="G11" s="29">
        <v>0</v>
      </c>
      <c r="H11" s="29">
        <v>0</v>
      </c>
      <c r="I11" s="29">
        <v>0.29177388358952139</v>
      </c>
      <c r="J11" s="29">
        <v>0</v>
      </c>
      <c r="K11" s="29">
        <v>5.6991457319655256E-2</v>
      </c>
      <c r="L11" s="29">
        <v>0.24531073719025309</v>
      </c>
      <c r="M11" s="29">
        <v>0</v>
      </c>
      <c r="N11" s="29">
        <v>0</v>
      </c>
      <c r="O11" s="29">
        <v>3.886248572387977E-3</v>
      </c>
      <c r="P11" s="29">
        <v>0</v>
      </c>
      <c r="Q11" s="29"/>
      <c r="R11" s="29">
        <v>0.78115366520107177</v>
      </c>
      <c r="S11" s="30"/>
      <c r="T11" s="30"/>
      <c r="U11" s="30"/>
      <c r="V11" s="30"/>
      <c r="W11" s="30" t="s">
        <v>143</v>
      </c>
      <c r="X11" s="30"/>
    </row>
    <row r="12" spans="1:24" s="1" customFormat="1">
      <c r="A12" s="7">
        <v>24.4</v>
      </c>
      <c r="B12" s="1">
        <v>2550</v>
      </c>
      <c r="C12" s="29">
        <v>0</v>
      </c>
      <c r="D12" s="29">
        <v>0</v>
      </c>
      <c r="E12" s="29">
        <v>0</v>
      </c>
      <c r="F12" s="29">
        <v>0.71898288353110329</v>
      </c>
      <c r="G12" s="29">
        <v>0</v>
      </c>
      <c r="H12" s="29">
        <v>0</v>
      </c>
      <c r="I12" s="29">
        <v>0.28101711646889677</v>
      </c>
      <c r="J12" s="29">
        <v>0</v>
      </c>
      <c r="K12" s="29">
        <v>4.6063497558503814E-2</v>
      </c>
      <c r="L12" s="29">
        <v>0.29659832299293371</v>
      </c>
      <c r="M12" s="29">
        <v>0</v>
      </c>
      <c r="N12" s="29">
        <v>0</v>
      </c>
      <c r="O12" s="29">
        <v>5.7030481325291418E-3</v>
      </c>
      <c r="P12" s="29">
        <v>0</v>
      </c>
      <c r="Q12" s="29"/>
      <c r="R12" s="29">
        <v>0.49926409517778808</v>
      </c>
      <c r="S12" s="30"/>
      <c r="T12" s="30"/>
      <c r="U12" s="30"/>
      <c r="V12" s="30"/>
      <c r="W12" s="30" t="s">
        <v>143</v>
      </c>
      <c r="X12" s="30"/>
    </row>
    <row r="13" spans="1:24">
      <c r="A13" s="31">
        <v>16</v>
      </c>
      <c r="B13" s="32">
        <v>2500</v>
      </c>
      <c r="C13" s="29">
        <v>2.1017747729957719E-2</v>
      </c>
      <c r="D13" s="29">
        <v>7.982528364591384E-3</v>
      </c>
      <c r="E13" s="29">
        <v>0</v>
      </c>
      <c r="F13" s="29">
        <v>0.67142379712139988</v>
      </c>
      <c r="G13" s="29">
        <v>0</v>
      </c>
      <c r="H13" s="29">
        <v>0</v>
      </c>
      <c r="I13" s="29">
        <v>0.29957592678405109</v>
      </c>
      <c r="J13" s="29">
        <v>0</v>
      </c>
      <c r="K13" s="29">
        <v>7.2990942121387112E-2</v>
      </c>
      <c r="L13" s="29">
        <v>0.35362203706447431</v>
      </c>
      <c r="M13" s="29">
        <v>0</v>
      </c>
      <c r="N13" s="29">
        <v>0</v>
      </c>
      <c r="O13" s="29">
        <v>8.4462210740393392E-3</v>
      </c>
      <c r="P13" s="29">
        <v>0</v>
      </c>
      <c r="Q13" s="33"/>
      <c r="R13" s="33">
        <v>0.58611670645247915</v>
      </c>
      <c r="S13" s="33"/>
      <c r="T13" s="33"/>
      <c r="U13" s="33">
        <v>-3.5738543721925109</v>
      </c>
      <c r="V13" s="33">
        <v>-0.71368606448273086</v>
      </c>
      <c r="W13" s="30" t="s">
        <v>108</v>
      </c>
      <c r="X13" s="34"/>
    </row>
    <row r="14" spans="1:24">
      <c r="A14" s="31">
        <v>24.5</v>
      </c>
      <c r="B14" s="32">
        <v>2500</v>
      </c>
      <c r="C14" s="29">
        <v>4.1967177129519605E-2</v>
      </c>
      <c r="D14" s="29">
        <v>1.793149815040895E-2</v>
      </c>
      <c r="E14" s="29">
        <v>0</v>
      </c>
      <c r="F14" s="29">
        <v>0.63626483963935776</v>
      </c>
      <c r="G14" s="29">
        <v>0</v>
      </c>
      <c r="H14" s="29">
        <v>0</v>
      </c>
      <c r="I14" s="29">
        <v>0.3038364850807137</v>
      </c>
      <c r="J14" s="29">
        <v>0</v>
      </c>
      <c r="K14" s="29">
        <v>6.5484275295639494E-2</v>
      </c>
      <c r="L14" s="29">
        <v>0.35386045194774601</v>
      </c>
      <c r="M14" s="29">
        <v>0</v>
      </c>
      <c r="N14" s="29">
        <v>0</v>
      </c>
      <c r="O14" s="29">
        <v>8.4519155856941277E-3</v>
      </c>
      <c r="P14" s="29">
        <v>0</v>
      </c>
      <c r="Q14" s="33"/>
      <c r="R14" s="33">
        <v>0.56818387353049415</v>
      </c>
      <c r="S14" s="33"/>
      <c r="T14" s="33"/>
      <c r="U14" s="33">
        <v>-3.270217249965528</v>
      </c>
      <c r="V14" s="33">
        <v>-0.38958934315975019</v>
      </c>
      <c r="W14" s="30" t="s">
        <v>108</v>
      </c>
      <c r="X14" s="34"/>
    </row>
    <row r="15" spans="1:24">
      <c r="A15" s="31">
        <v>26.5</v>
      </c>
      <c r="B15" s="32">
        <v>2620</v>
      </c>
      <c r="C15" s="29">
        <v>5.0374379877256029E-2</v>
      </c>
      <c r="D15" s="29">
        <v>1.913216018126156E-2</v>
      </c>
      <c r="E15" s="29">
        <v>0</v>
      </c>
      <c r="F15" s="29">
        <v>0.77551317980970391</v>
      </c>
      <c r="G15" s="29">
        <v>0</v>
      </c>
      <c r="H15" s="29">
        <v>0</v>
      </c>
      <c r="I15" s="29">
        <v>0</v>
      </c>
      <c r="J15" s="29">
        <v>0.15498028013177853</v>
      </c>
      <c r="K15" s="29">
        <v>8.9433629797552969E-2</v>
      </c>
      <c r="L15" s="29">
        <v>0.35592738312653044</v>
      </c>
      <c r="M15" s="29">
        <v>0</v>
      </c>
      <c r="N15" s="29">
        <v>0</v>
      </c>
      <c r="O15" s="29">
        <v>0</v>
      </c>
      <c r="P15" s="29">
        <v>2.5678542569807241E-3</v>
      </c>
      <c r="Q15" s="33">
        <v>0.84261774517282351</v>
      </c>
      <c r="R15" s="33"/>
      <c r="S15" s="33"/>
      <c r="T15" s="33"/>
      <c r="U15" s="33">
        <v>-3.14577404412432</v>
      </c>
      <c r="V15" s="33">
        <v>-0.35970196167908136</v>
      </c>
      <c r="W15" s="30" t="s">
        <v>108</v>
      </c>
      <c r="X15" s="34"/>
    </row>
    <row r="16" spans="1:24">
      <c r="A16" s="31">
        <v>28.5</v>
      </c>
      <c r="B16" s="32">
        <v>2800</v>
      </c>
      <c r="C16" s="29">
        <v>5.7755160160750697E-2</v>
      </c>
      <c r="D16" s="29">
        <v>3.4838538734924866E-2</v>
      </c>
      <c r="E16" s="29">
        <v>0</v>
      </c>
      <c r="F16" s="29">
        <v>0.61224916850504818</v>
      </c>
      <c r="G16" s="29">
        <v>0</v>
      </c>
      <c r="H16" s="29">
        <v>0</v>
      </c>
      <c r="I16" s="29">
        <v>0.29515713259927634</v>
      </c>
      <c r="J16" s="29">
        <v>0</v>
      </c>
      <c r="K16" s="29">
        <v>9.0365052675206545E-2</v>
      </c>
      <c r="L16" s="29">
        <v>0.3492100726163051</v>
      </c>
      <c r="M16" s="29">
        <v>0</v>
      </c>
      <c r="N16" s="29">
        <v>0</v>
      </c>
      <c r="O16" s="29">
        <v>1.004534440633666E-2</v>
      </c>
      <c r="P16" s="29">
        <v>0</v>
      </c>
      <c r="Q16" s="33"/>
      <c r="R16" s="33">
        <v>0.63716075350197032</v>
      </c>
      <c r="S16" s="33"/>
      <c r="T16" s="33"/>
      <c r="U16" s="33">
        <v>-2.6628822270948742</v>
      </c>
      <c r="V16" s="33">
        <v>-0.40748150957074464</v>
      </c>
      <c r="W16" s="30" t="s">
        <v>108</v>
      </c>
      <c r="X16" s="34"/>
    </row>
    <row r="17" spans="1:24">
      <c r="A17" s="31">
        <v>28.6</v>
      </c>
      <c r="B17" s="32">
        <v>2800</v>
      </c>
      <c r="C17" s="29">
        <v>5.1056837891848075E-2</v>
      </c>
      <c r="D17" s="29">
        <v>3.684357894278515E-2</v>
      </c>
      <c r="E17" s="29">
        <v>0</v>
      </c>
      <c r="F17" s="29">
        <v>0.6173082092322647</v>
      </c>
      <c r="G17" s="29">
        <v>0</v>
      </c>
      <c r="H17" s="29">
        <v>0</v>
      </c>
      <c r="I17" s="29">
        <v>0.29479137393310206</v>
      </c>
      <c r="J17" s="29">
        <v>0</v>
      </c>
      <c r="K17" s="29">
        <v>7.6985918380934992E-2</v>
      </c>
      <c r="L17" s="29">
        <v>0.35573337596197657</v>
      </c>
      <c r="M17" s="29">
        <v>0</v>
      </c>
      <c r="N17" s="29">
        <v>0</v>
      </c>
      <c r="O17" s="29">
        <v>1.3761804922422453E-2</v>
      </c>
      <c r="P17" s="29">
        <v>0</v>
      </c>
      <c r="Q17" s="33"/>
      <c r="R17" s="33">
        <v>0.42674861640576667</v>
      </c>
      <c r="S17" s="33"/>
      <c r="T17" s="33"/>
      <c r="U17" s="33">
        <v>-2.7929443184815983</v>
      </c>
      <c r="V17" s="33">
        <v>-0.38785532838907427</v>
      </c>
      <c r="W17" s="30" t="s">
        <v>108</v>
      </c>
      <c r="X17" s="34"/>
    </row>
    <row r="18" spans="1:24">
      <c r="A18" s="31">
        <v>30.7</v>
      </c>
      <c r="B18" s="32">
        <v>2800</v>
      </c>
      <c r="C18" s="29">
        <v>8.5510300592982147E-2</v>
      </c>
      <c r="D18" s="29">
        <v>3.5599528053938692E-2</v>
      </c>
      <c r="E18" s="29">
        <v>0</v>
      </c>
      <c r="F18" s="29">
        <v>0.72084552660048173</v>
      </c>
      <c r="G18" s="29">
        <v>0</v>
      </c>
      <c r="H18" s="29">
        <v>0</v>
      </c>
      <c r="I18" s="29">
        <v>0.15804464475259744</v>
      </c>
      <c r="J18" s="29">
        <v>0</v>
      </c>
      <c r="K18" s="29">
        <v>8.545314400324544E-2</v>
      </c>
      <c r="L18" s="29">
        <v>0.3489780787634757</v>
      </c>
      <c r="M18" s="29">
        <v>0</v>
      </c>
      <c r="N18" s="29">
        <v>0</v>
      </c>
      <c r="O18" s="29">
        <v>7.5629175982809289E-3</v>
      </c>
      <c r="P18" s="29">
        <v>0</v>
      </c>
      <c r="Q18" s="33"/>
      <c r="R18" s="33">
        <v>0.39397625434942246</v>
      </c>
      <c r="S18" s="33"/>
      <c r="T18" s="33"/>
      <c r="U18" s="33">
        <v>-2.8435822302546208</v>
      </c>
      <c r="V18" s="33">
        <v>-0.14186740519484778</v>
      </c>
      <c r="W18" s="30" t="s">
        <v>108</v>
      </c>
      <c r="X18" s="34"/>
    </row>
    <row r="19" spans="1:24">
      <c r="A19" s="31">
        <v>31.5</v>
      </c>
      <c r="B19" s="32">
        <v>2880</v>
      </c>
      <c r="C19" s="29">
        <v>9.0779592431095887E-2</v>
      </c>
      <c r="D19" s="29">
        <v>3.5093715632459055E-2</v>
      </c>
      <c r="E19" s="29">
        <v>0</v>
      </c>
      <c r="F19" s="29">
        <v>0.70503010276097655</v>
      </c>
      <c r="G19" s="29">
        <v>0</v>
      </c>
      <c r="H19" s="29">
        <v>0</v>
      </c>
      <c r="I19" s="29">
        <v>0</v>
      </c>
      <c r="J19" s="29">
        <v>0.16909658917546849</v>
      </c>
      <c r="K19" s="29">
        <v>0.10135959569484861</v>
      </c>
      <c r="L19" s="29">
        <v>0.34155792132900864</v>
      </c>
      <c r="M19" s="29">
        <v>0</v>
      </c>
      <c r="N19" s="29">
        <v>0</v>
      </c>
      <c r="O19" s="29">
        <v>0</v>
      </c>
      <c r="P19" s="29">
        <v>7.596957820918823E-3</v>
      </c>
      <c r="Q19" s="33">
        <v>0.50515234146848098</v>
      </c>
      <c r="R19" s="33"/>
      <c r="S19" s="33"/>
      <c r="T19" s="33"/>
      <c r="U19" s="33">
        <v>-2.6729205911230496</v>
      </c>
      <c r="V19" s="33">
        <v>-0.19966898046230896</v>
      </c>
      <c r="W19" s="30" t="s">
        <v>108</v>
      </c>
      <c r="X19" s="34"/>
    </row>
    <row r="20" spans="1:24">
      <c r="A20" s="31">
        <v>40</v>
      </c>
      <c r="B20" s="32">
        <v>3200</v>
      </c>
      <c r="C20" s="29">
        <v>8.0543818796901812E-2</v>
      </c>
      <c r="D20" s="29">
        <v>3.4873164912598391E-2</v>
      </c>
      <c r="E20" s="29">
        <v>0</v>
      </c>
      <c r="F20" s="29">
        <v>0.66552313986287703</v>
      </c>
      <c r="G20" s="29">
        <v>0</v>
      </c>
      <c r="H20" s="29">
        <v>0</v>
      </c>
      <c r="I20" s="29">
        <v>0</v>
      </c>
      <c r="J20" s="29">
        <v>0.21905987642762276</v>
      </c>
      <c r="K20" s="29">
        <v>9.0490062867624746E-2</v>
      </c>
      <c r="L20" s="29">
        <v>0.34746244538856008</v>
      </c>
      <c r="M20" s="29">
        <v>0</v>
      </c>
      <c r="N20" s="29">
        <v>0</v>
      </c>
      <c r="O20" s="29">
        <v>0</v>
      </c>
      <c r="P20" s="29">
        <v>9.8072410217279991E-3</v>
      </c>
      <c r="Q20" s="33">
        <v>0.48245371943083448</v>
      </c>
      <c r="R20" s="33"/>
      <c r="S20" s="33"/>
      <c r="T20" s="33"/>
      <c r="U20" s="33">
        <v>-2.7315410489029768</v>
      </c>
      <c r="V20" s="33">
        <v>-0.22740551287389102</v>
      </c>
      <c r="W20" s="30" t="s">
        <v>108</v>
      </c>
      <c r="X20" s="34"/>
    </row>
    <row r="21" spans="1:24">
      <c r="A21" s="31">
        <v>43.8</v>
      </c>
      <c r="B21" s="32">
        <v>3150</v>
      </c>
      <c r="C21" s="29">
        <v>0.10426020383698376</v>
      </c>
      <c r="D21" s="29">
        <v>4.499768725329871E-2</v>
      </c>
      <c r="E21" s="29">
        <v>0</v>
      </c>
      <c r="F21" s="29">
        <v>0.63544421355483482</v>
      </c>
      <c r="G21" s="29">
        <v>0</v>
      </c>
      <c r="H21" s="29">
        <v>0</v>
      </c>
      <c r="I21" s="29">
        <v>0.21529789535488261</v>
      </c>
      <c r="J21" s="29">
        <v>0</v>
      </c>
      <c r="K21" s="29">
        <v>9.527347327388061E-2</v>
      </c>
      <c r="L21" s="29">
        <v>0.34332252852286421</v>
      </c>
      <c r="M21" s="29">
        <v>0</v>
      </c>
      <c r="N21" s="29">
        <v>0</v>
      </c>
      <c r="O21" s="29">
        <v>8.7593243227024678E-3</v>
      </c>
      <c r="P21" s="29">
        <v>0</v>
      </c>
      <c r="Q21" s="33"/>
      <c r="R21" s="33">
        <v>0.5664637463394534</v>
      </c>
      <c r="S21" s="33"/>
      <c r="T21" s="33"/>
      <c r="U21" s="33">
        <v>-2.5307229719379949</v>
      </c>
      <c r="V21" s="33">
        <v>-0.15777599909564627</v>
      </c>
      <c r="W21" s="30" t="s">
        <v>108</v>
      </c>
      <c r="X21" s="34"/>
    </row>
    <row r="22" spans="1:24">
      <c r="A22" s="31">
        <v>51.9</v>
      </c>
      <c r="B22" s="32">
        <v>3480</v>
      </c>
      <c r="C22" s="29">
        <v>0.11251748778324806</v>
      </c>
      <c r="D22" s="29">
        <v>4.9856422494110264E-2</v>
      </c>
      <c r="E22" s="29">
        <v>0</v>
      </c>
      <c r="F22" s="29">
        <v>0.64474162576129246</v>
      </c>
      <c r="G22" s="29">
        <v>0</v>
      </c>
      <c r="H22" s="29">
        <v>0</v>
      </c>
      <c r="I22" s="29">
        <v>0</v>
      </c>
      <c r="J22" s="29">
        <v>0.19288446396134917</v>
      </c>
      <c r="K22" s="29">
        <v>8.8820053371995777E-2</v>
      </c>
      <c r="L22" s="29">
        <v>0.34047803066327753</v>
      </c>
      <c r="M22" s="29">
        <v>0</v>
      </c>
      <c r="N22" s="29">
        <v>0</v>
      </c>
      <c r="O22" s="29">
        <v>0</v>
      </c>
      <c r="P22" s="29">
        <v>1.0050934076561513E-2</v>
      </c>
      <c r="Q22" s="33">
        <v>0.42221614375782063</v>
      </c>
      <c r="R22" s="33"/>
      <c r="S22" s="33"/>
      <c r="T22" s="33"/>
      <c r="U22" s="33">
        <v>-2.5561173427327586</v>
      </c>
      <c r="V22" s="33">
        <v>-8.7905292842091282E-2</v>
      </c>
      <c r="W22" s="30" t="s">
        <v>108</v>
      </c>
      <c r="X22" s="34"/>
    </row>
    <row r="23" spans="1:24">
      <c r="A23" s="31">
        <v>4</v>
      </c>
      <c r="B23" s="32">
        <v>2073</v>
      </c>
      <c r="C23" s="29">
        <v>0</v>
      </c>
      <c r="D23" s="29">
        <v>0</v>
      </c>
      <c r="E23" s="29">
        <v>0.17334979925002228</v>
      </c>
      <c r="F23" s="29">
        <v>0.52017191157637088</v>
      </c>
      <c r="G23" s="29">
        <v>0</v>
      </c>
      <c r="H23" s="29">
        <v>0</v>
      </c>
      <c r="I23" s="29">
        <v>0</v>
      </c>
      <c r="J23" s="29">
        <v>0.3060748078916371</v>
      </c>
      <c r="K23" s="29">
        <v>5.3910901604416611E-2</v>
      </c>
      <c r="L23" s="29">
        <v>0.41207774187494761</v>
      </c>
      <c r="M23" s="29">
        <v>0</v>
      </c>
      <c r="N23" s="29">
        <v>0</v>
      </c>
      <c r="O23" s="29">
        <v>0</v>
      </c>
      <c r="P23" s="29">
        <v>1.3066988119755153E-3</v>
      </c>
      <c r="Q23" s="33">
        <v>1.3851817870402854</v>
      </c>
      <c r="R23" s="33"/>
      <c r="S23" s="33"/>
      <c r="T23" s="33"/>
      <c r="U23" s="33"/>
      <c r="V23" s="33"/>
      <c r="W23" s="30" t="s">
        <v>112</v>
      </c>
      <c r="X23" s="34"/>
    </row>
    <row r="24" spans="1:24">
      <c r="A24" s="31">
        <v>4</v>
      </c>
      <c r="B24" s="30">
        <v>2075</v>
      </c>
      <c r="C24" s="29">
        <v>0</v>
      </c>
      <c r="D24" s="29">
        <v>0</v>
      </c>
      <c r="E24" s="29">
        <v>0</v>
      </c>
      <c r="F24" s="29">
        <v>0.67915482996354692</v>
      </c>
      <c r="G24" s="29">
        <v>0</v>
      </c>
      <c r="H24" s="29">
        <v>0</v>
      </c>
      <c r="I24" s="29">
        <v>0</v>
      </c>
      <c r="J24" s="29">
        <v>0.31979578201907422</v>
      </c>
      <c r="K24" s="29">
        <v>6.3506868108320652E-2</v>
      </c>
      <c r="L24" s="29">
        <v>0.41310540920023942</v>
      </c>
      <c r="M24" s="29">
        <v>0</v>
      </c>
      <c r="N24" s="29">
        <v>0</v>
      </c>
      <c r="O24" s="29">
        <v>0</v>
      </c>
      <c r="P24" s="29">
        <v>9.6523187584780323E-4</v>
      </c>
      <c r="Q24" s="33">
        <v>1.4910929777125947</v>
      </c>
      <c r="R24" s="33"/>
      <c r="S24" s="33"/>
      <c r="T24" s="33"/>
      <c r="U24" s="33"/>
      <c r="V24" s="33"/>
      <c r="W24" s="30" t="s">
        <v>112</v>
      </c>
      <c r="X24" s="34"/>
    </row>
    <row r="25" spans="1:24">
      <c r="A25" s="31">
        <v>4</v>
      </c>
      <c r="B25" s="30">
        <v>2128</v>
      </c>
      <c r="C25" s="29">
        <v>0</v>
      </c>
      <c r="D25" s="29">
        <v>0</v>
      </c>
      <c r="E25" s="29">
        <v>0.18856547145586999</v>
      </c>
      <c r="F25" s="29">
        <v>0.50022751843516178</v>
      </c>
      <c r="G25" s="29">
        <v>0</v>
      </c>
      <c r="H25" s="29">
        <v>0</v>
      </c>
      <c r="I25" s="29">
        <v>0</v>
      </c>
      <c r="J25" s="29">
        <v>0.31057426104157781</v>
      </c>
      <c r="K25" s="29">
        <v>6.156284253286342E-2</v>
      </c>
      <c r="L25" s="29">
        <v>0.42675469031941665</v>
      </c>
      <c r="M25" s="29">
        <v>0</v>
      </c>
      <c r="N25" s="29">
        <v>0</v>
      </c>
      <c r="O25" s="29">
        <v>0</v>
      </c>
      <c r="P25" s="29">
        <v>9.1208689564634409E-4</v>
      </c>
      <c r="Q25" s="33">
        <v>1.6222803293478505</v>
      </c>
      <c r="R25" s="33"/>
      <c r="S25" s="33"/>
      <c r="T25" s="33"/>
      <c r="U25" s="33"/>
      <c r="V25" s="33"/>
      <c r="W25" s="30" t="s">
        <v>112</v>
      </c>
      <c r="X25" s="34"/>
    </row>
    <row r="26" spans="1:24">
      <c r="A26" s="31">
        <v>5</v>
      </c>
      <c r="B26" s="32">
        <v>2273</v>
      </c>
      <c r="C26" s="29">
        <v>0</v>
      </c>
      <c r="D26" s="29">
        <v>0.2684783275646152</v>
      </c>
      <c r="E26" s="29">
        <v>4.4135570783546581E-2</v>
      </c>
      <c r="F26" s="29">
        <v>0.68683201603867927</v>
      </c>
      <c r="G26" s="29">
        <v>0</v>
      </c>
      <c r="H26" s="29">
        <v>0</v>
      </c>
      <c r="I26" s="29">
        <v>0</v>
      </c>
      <c r="J26" s="29">
        <v>5.5408561315897255E-4</v>
      </c>
      <c r="K26" s="29">
        <v>2.256669419837301E-3</v>
      </c>
      <c r="L26" s="29">
        <v>0.45576454084215395</v>
      </c>
      <c r="M26" s="29">
        <v>0</v>
      </c>
      <c r="N26" s="29">
        <v>0</v>
      </c>
      <c r="O26" s="29">
        <v>0</v>
      </c>
      <c r="P26" s="29">
        <v>0</v>
      </c>
      <c r="Q26" s="33"/>
      <c r="R26" s="33"/>
      <c r="S26" s="33"/>
      <c r="T26" s="33"/>
      <c r="U26" s="33" t="s">
        <v>118</v>
      </c>
      <c r="V26" s="33"/>
      <c r="W26" s="30" t="s">
        <v>112</v>
      </c>
      <c r="X26" s="34"/>
    </row>
    <row r="27" spans="1:24">
      <c r="A27" s="31">
        <v>5</v>
      </c>
      <c r="B27" s="32">
        <v>2273</v>
      </c>
      <c r="C27" s="29">
        <v>0</v>
      </c>
      <c r="D27" s="29">
        <v>0</v>
      </c>
      <c r="E27" s="29">
        <v>0.24101904539006008</v>
      </c>
      <c r="F27" s="29">
        <v>0.60460242586721125</v>
      </c>
      <c r="G27" s="29">
        <v>0</v>
      </c>
      <c r="H27" s="29">
        <v>0</v>
      </c>
      <c r="I27" s="29">
        <v>0</v>
      </c>
      <c r="J27" s="29">
        <v>0.15406931854080866</v>
      </c>
      <c r="K27" s="29">
        <v>7.0740656655128908E-2</v>
      </c>
      <c r="L27" s="29">
        <v>0.44475605263263351</v>
      </c>
      <c r="M27" s="29">
        <v>0</v>
      </c>
      <c r="N27" s="29">
        <v>0</v>
      </c>
      <c r="O27" s="29">
        <v>0</v>
      </c>
      <c r="P27" s="29">
        <v>9.2046164751330558E-4</v>
      </c>
      <c r="Q27" s="33">
        <v>1.2919096654917372</v>
      </c>
      <c r="R27" s="33"/>
      <c r="S27" s="33"/>
      <c r="T27" s="33"/>
      <c r="U27" s="33"/>
      <c r="V27" s="33"/>
      <c r="W27" s="30" t="s">
        <v>112</v>
      </c>
      <c r="X27" s="34"/>
    </row>
    <row r="28" spans="1:24">
      <c r="A28" s="31">
        <v>5</v>
      </c>
      <c r="B28" s="32">
        <v>2273</v>
      </c>
      <c r="C28" s="29">
        <v>0</v>
      </c>
      <c r="D28" s="29">
        <v>0</v>
      </c>
      <c r="E28" s="29">
        <v>5.3198851957917972E-2</v>
      </c>
      <c r="F28" s="29">
        <v>0.4359555541058952</v>
      </c>
      <c r="G28" s="29">
        <v>0</v>
      </c>
      <c r="H28" s="29">
        <v>0</v>
      </c>
      <c r="I28" s="29">
        <v>0</v>
      </c>
      <c r="J28" s="29">
        <v>0.16980173814854238</v>
      </c>
      <c r="K28" s="29">
        <v>0.1004119599702173</v>
      </c>
      <c r="L28" s="29">
        <v>0.37330051525767305</v>
      </c>
      <c r="M28" s="29">
        <v>0</v>
      </c>
      <c r="N28" s="29">
        <v>0</v>
      </c>
      <c r="O28" s="29">
        <v>0</v>
      </c>
      <c r="P28" s="29">
        <v>9.7770524722502511E-4</v>
      </c>
      <c r="Q28" s="33">
        <v>1.6020774148223795</v>
      </c>
      <c r="R28" s="33"/>
      <c r="S28" s="33"/>
      <c r="T28" s="33"/>
      <c r="U28" s="33"/>
      <c r="V28" s="33"/>
      <c r="W28" s="30" t="s">
        <v>112</v>
      </c>
      <c r="X28" s="34"/>
    </row>
    <row r="29" spans="1:24">
      <c r="A29" s="31">
        <v>6</v>
      </c>
      <c r="B29" s="32">
        <v>2173</v>
      </c>
      <c r="C29" s="29">
        <v>0</v>
      </c>
      <c r="D29" s="29">
        <v>0</v>
      </c>
      <c r="E29" s="29">
        <v>0.24837594479357933</v>
      </c>
      <c r="F29" s="29">
        <v>0.59806593495201255</v>
      </c>
      <c r="G29" s="29">
        <v>0</v>
      </c>
      <c r="H29" s="29">
        <v>0</v>
      </c>
      <c r="I29" s="29">
        <v>0</v>
      </c>
      <c r="J29" s="29">
        <v>0.15327305745874262</v>
      </c>
      <c r="K29" s="29">
        <v>5.4366468227560728E-2</v>
      </c>
      <c r="L29" s="29">
        <v>0.43658486720220213</v>
      </c>
      <c r="M29" s="29">
        <v>0</v>
      </c>
      <c r="N29" s="29">
        <v>0</v>
      </c>
      <c r="O29" s="29">
        <v>0</v>
      </c>
      <c r="P29" s="29">
        <v>9.0642078601775827E-4</v>
      </c>
      <c r="Q29" s="33">
        <v>1.1867180193659967</v>
      </c>
      <c r="R29" s="33"/>
      <c r="S29" s="33"/>
      <c r="T29" s="33"/>
      <c r="U29" s="33"/>
      <c r="V29" s="33"/>
      <c r="W29" s="30" t="s">
        <v>112</v>
      </c>
      <c r="X29" s="34"/>
    </row>
    <row r="30" spans="1:24">
      <c r="A30" s="31">
        <v>6</v>
      </c>
      <c r="B30" s="30">
        <v>2173</v>
      </c>
      <c r="C30" s="29">
        <v>0</v>
      </c>
      <c r="D30" s="29">
        <v>0</v>
      </c>
      <c r="E30" s="29">
        <v>0</v>
      </c>
      <c r="F30" s="29">
        <v>0.59234119513748373</v>
      </c>
      <c r="G30" s="29">
        <v>0</v>
      </c>
      <c r="H30" s="29">
        <v>0</v>
      </c>
      <c r="I30" s="29">
        <v>0</v>
      </c>
      <c r="J30" s="29">
        <v>0.40700438865185951</v>
      </c>
      <c r="K30" s="29">
        <v>5.8041620548862652E-2</v>
      </c>
      <c r="L30" s="29">
        <v>0.40773150496303756</v>
      </c>
      <c r="M30" s="29">
        <v>0</v>
      </c>
      <c r="N30" s="29">
        <v>0</v>
      </c>
      <c r="O30" s="29">
        <v>0</v>
      </c>
      <c r="P30" s="29">
        <v>9.7699923682042708E-4</v>
      </c>
      <c r="Q30" s="33">
        <v>1.6108724600676954</v>
      </c>
      <c r="R30" s="33"/>
      <c r="S30" s="33"/>
      <c r="T30" s="33"/>
      <c r="U30" s="33"/>
      <c r="V30" s="33"/>
      <c r="W30" s="30" t="s">
        <v>112</v>
      </c>
      <c r="X30" s="34"/>
    </row>
    <row r="31" spans="1:24">
      <c r="A31" s="31">
        <v>8</v>
      </c>
      <c r="B31" s="32">
        <v>2203</v>
      </c>
      <c r="C31" s="29">
        <v>0</v>
      </c>
      <c r="D31" s="29">
        <v>0</v>
      </c>
      <c r="E31" s="29">
        <v>0.1828952923594673</v>
      </c>
      <c r="F31" s="29">
        <v>0.50331002828906679</v>
      </c>
      <c r="G31" s="29">
        <v>0</v>
      </c>
      <c r="H31" s="29">
        <v>0</v>
      </c>
      <c r="I31" s="29">
        <v>0</v>
      </c>
      <c r="J31" s="29">
        <v>0.31344159963648616</v>
      </c>
      <c r="K31" s="29">
        <v>6.2116342812093855E-2</v>
      </c>
      <c r="L31" s="29">
        <v>0.42438169774537232</v>
      </c>
      <c r="M31" s="29">
        <v>0</v>
      </c>
      <c r="N31" s="29">
        <v>0</v>
      </c>
      <c r="O31" s="29">
        <v>0</v>
      </c>
      <c r="P31" s="29">
        <v>2.4429625192066706E-3</v>
      </c>
      <c r="Q31" s="33">
        <v>1.1996101255800165</v>
      </c>
      <c r="R31" s="33"/>
      <c r="S31" s="33"/>
      <c r="T31" s="33"/>
      <c r="U31" s="33"/>
      <c r="V31" s="33"/>
      <c r="W31" s="30" t="s">
        <v>112</v>
      </c>
      <c r="X31" s="34"/>
    </row>
    <row r="32" spans="1:24">
      <c r="A32" s="31">
        <v>8</v>
      </c>
      <c r="B32" s="30">
        <v>2373</v>
      </c>
      <c r="C32" s="29">
        <v>0</v>
      </c>
      <c r="D32" s="29">
        <v>0.25647837730620598</v>
      </c>
      <c r="E32" s="29">
        <v>0</v>
      </c>
      <c r="F32" s="29">
        <v>0.7418433153179157</v>
      </c>
      <c r="G32" s="29">
        <v>0</v>
      </c>
      <c r="H32" s="29">
        <v>0</v>
      </c>
      <c r="I32" s="29">
        <v>0</v>
      </c>
      <c r="J32" s="29">
        <v>1.3449495812354081E-3</v>
      </c>
      <c r="K32" s="29">
        <v>2.2382971624235228E-3</v>
      </c>
      <c r="L32" s="29">
        <v>0.40931049014632725</v>
      </c>
      <c r="M32" s="29">
        <v>0</v>
      </c>
      <c r="N32" s="29">
        <v>0</v>
      </c>
      <c r="O32" s="29">
        <v>0</v>
      </c>
      <c r="P32" s="29">
        <v>0</v>
      </c>
      <c r="Q32" s="33"/>
      <c r="R32" s="33"/>
      <c r="S32" s="33"/>
      <c r="T32" s="33"/>
      <c r="U32" s="33" t="s">
        <v>118</v>
      </c>
      <c r="V32" s="33"/>
      <c r="W32" s="30" t="s">
        <v>112</v>
      </c>
      <c r="X32" s="34"/>
    </row>
    <row r="33" spans="1:28">
      <c r="A33" s="31">
        <v>3</v>
      </c>
      <c r="B33" s="32">
        <v>1723</v>
      </c>
      <c r="C33" s="29">
        <v>1.3219109887928036E-2</v>
      </c>
      <c r="D33" s="29">
        <v>0</v>
      </c>
      <c r="E33" s="29">
        <v>0.08</v>
      </c>
      <c r="F33" s="29">
        <v>0.90896914620187397</v>
      </c>
      <c r="G33" s="29">
        <v>1.9721494081161527E-3</v>
      </c>
      <c r="H33" s="29">
        <v>1.6981471932953709E-3</v>
      </c>
      <c r="I33" s="29">
        <v>0</v>
      </c>
      <c r="J33" s="29">
        <v>0</v>
      </c>
      <c r="K33" s="29">
        <v>2.6471426308536376E-2</v>
      </c>
      <c r="L33" s="29">
        <v>0.48644468470670038</v>
      </c>
      <c r="M33" s="29">
        <v>2.8048801308712215E-3</v>
      </c>
      <c r="N33" s="29">
        <v>1.3248108829900279E-3</v>
      </c>
      <c r="O33" s="29">
        <v>0</v>
      </c>
      <c r="P33" s="29">
        <v>0</v>
      </c>
      <c r="Q33" s="33"/>
      <c r="R33" s="33"/>
      <c r="S33" s="33">
        <v>-2.4566321920181924</v>
      </c>
      <c r="T33" s="33">
        <v>-1.427950355149439</v>
      </c>
      <c r="U33" s="33"/>
      <c r="V33" s="33" t="s">
        <v>118</v>
      </c>
      <c r="W33" s="30" t="s">
        <v>189</v>
      </c>
      <c r="X33" s="34"/>
      <c r="Y33" s="35"/>
      <c r="Z33" s="35"/>
      <c r="AA33" s="35"/>
      <c r="AB33" s="35"/>
    </row>
    <row r="34" spans="1:28">
      <c r="A34" s="31">
        <v>3</v>
      </c>
      <c r="B34" s="32">
        <v>1873</v>
      </c>
      <c r="C34" s="29">
        <v>1.6455335357679842E-2</v>
      </c>
      <c r="D34" s="29">
        <v>0</v>
      </c>
      <c r="E34" s="29">
        <v>0.08</v>
      </c>
      <c r="F34" s="29">
        <v>0.90708397108213146</v>
      </c>
      <c r="G34" s="29">
        <v>1.3437673253493805E-3</v>
      </c>
      <c r="H34" s="29">
        <v>8.6074061870940709E-4</v>
      </c>
      <c r="I34" s="29">
        <v>0</v>
      </c>
      <c r="J34" s="29">
        <v>0</v>
      </c>
      <c r="K34" s="29">
        <v>3.2211630617425359E-2</v>
      </c>
      <c r="L34" s="29">
        <v>0.46888870929830717</v>
      </c>
      <c r="M34" s="29">
        <v>1.61115524820395E-3</v>
      </c>
      <c r="N34" s="29">
        <v>7.3984801844914486E-4</v>
      </c>
      <c r="O34" s="29">
        <v>0</v>
      </c>
      <c r="P34" s="29">
        <v>0</v>
      </c>
      <c r="Q34" s="33"/>
      <c r="R34" s="33"/>
      <c r="S34" s="33">
        <v>-2.253265487269315</v>
      </c>
      <c r="T34" s="33">
        <v>-1.3839049994129045</v>
      </c>
      <c r="U34" s="33"/>
      <c r="V34" s="33" t="s">
        <v>118</v>
      </c>
      <c r="W34" s="30" t="s">
        <v>189</v>
      </c>
      <c r="X34" s="34"/>
      <c r="Y34" s="35"/>
      <c r="Z34" s="35"/>
      <c r="AA34" s="35"/>
      <c r="AB34" s="35"/>
    </row>
    <row r="35" spans="1:28">
      <c r="A35" s="31">
        <v>3</v>
      </c>
      <c r="B35" s="30">
        <v>1973</v>
      </c>
      <c r="C35" s="29">
        <v>1.0358379044986744E-2</v>
      </c>
      <c r="D35" s="29">
        <v>0</v>
      </c>
      <c r="E35" s="29">
        <v>0</v>
      </c>
      <c r="F35" s="29">
        <v>0.98826114337343318</v>
      </c>
      <c r="G35" s="29">
        <v>7.6996836893623735E-4</v>
      </c>
      <c r="H35" s="29">
        <v>5.0995096836857815E-4</v>
      </c>
      <c r="I35" s="29">
        <v>0</v>
      </c>
      <c r="J35" s="29">
        <v>0</v>
      </c>
      <c r="K35" s="29">
        <v>4.1915044072154461E-2</v>
      </c>
      <c r="L35" s="29">
        <v>0.44772395973822593</v>
      </c>
      <c r="M35" s="29">
        <v>1.6073157062068996E-3</v>
      </c>
      <c r="N35" s="29">
        <v>6.7903809658206426E-4</v>
      </c>
      <c r="O35" s="29">
        <v>0</v>
      </c>
      <c r="P35" s="29">
        <v>0</v>
      </c>
      <c r="Q35" s="33"/>
      <c r="R35" s="33"/>
      <c r="S35" s="33">
        <v>-2.3783809935715503</v>
      </c>
      <c r="T35" s="33">
        <v>-1.4968675125832649</v>
      </c>
      <c r="U35" s="33"/>
      <c r="V35" s="33">
        <v>-0.61220640796154302</v>
      </c>
      <c r="W35" s="30" t="s">
        <v>189</v>
      </c>
      <c r="X35" s="34"/>
      <c r="Y35" s="35"/>
      <c r="Z35" s="35"/>
      <c r="AA35" s="35"/>
      <c r="AB35" s="35"/>
    </row>
    <row r="36" spans="1:28">
      <c r="A36" s="31">
        <v>3</v>
      </c>
      <c r="B36" s="32">
        <v>2073</v>
      </c>
      <c r="C36" s="29">
        <v>1.0081015471889408E-2</v>
      </c>
      <c r="D36" s="29">
        <v>0</v>
      </c>
      <c r="E36" s="29">
        <v>0.06</v>
      </c>
      <c r="F36" s="29">
        <v>0.93099036846672578</v>
      </c>
      <c r="G36" s="29">
        <v>1.266508951750858E-3</v>
      </c>
      <c r="H36" s="29">
        <v>9.4089477737634467E-4</v>
      </c>
      <c r="I36" s="29">
        <v>0</v>
      </c>
      <c r="J36" s="29">
        <v>0</v>
      </c>
      <c r="K36" s="29">
        <v>3.2025594861417983E-2</v>
      </c>
      <c r="L36" s="29">
        <v>0.45952095520255148</v>
      </c>
      <c r="M36" s="29">
        <v>1.2013876102079622E-3</v>
      </c>
      <c r="N36" s="29">
        <v>6.1788307057787835E-4</v>
      </c>
      <c r="O36" s="29">
        <v>0</v>
      </c>
      <c r="P36" s="29">
        <v>0</v>
      </c>
      <c r="Q36" s="33"/>
      <c r="R36" s="33"/>
      <c r="S36" s="33">
        <v>-2.172246859098208</v>
      </c>
      <c r="T36" s="33">
        <v>-1.280813220913174</v>
      </c>
      <c r="U36" s="33"/>
      <c r="V36" s="33">
        <v>-0.5330477360191187</v>
      </c>
      <c r="W36" s="30" t="s">
        <v>189</v>
      </c>
      <c r="X36" s="34"/>
      <c r="Y36" s="35"/>
      <c r="Z36" s="35"/>
      <c r="AA36" s="35"/>
      <c r="AB36" s="35"/>
    </row>
    <row r="37" spans="1:28">
      <c r="A37" s="31">
        <v>3</v>
      </c>
      <c r="B37" s="30">
        <v>2123</v>
      </c>
      <c r="C37" s="29">
        <v>1.032587536318671E-2</v>
      </c>
      <c r="D37" s="29">
        <v>0</v>
      </c>
      <c r="E37" s="29">
        <v>0</v>
      </c>
      <c r="F37" s="29">
        <v>0.98713235930879129</v>
      </c>
      <c r="G37" s="29">
        <v>1.1891654979655694E-3</v>
      </c>
      <c r="H37" s="29">
        <v>1.1120173468047228E-3</v>
      </c>
      <c r="I37" s="29">
        <v>0</v>
      </c>
      <c r="J37" s="29">
        <v>0</v>
      </c>
      <c r="K37" s="29">
        <v>7.309970206365192E-2</v>
      </c>
      <c r="L37" s="29">
        <v>0.38755600384839101</v>
      </c>
      <c r="M37" s="29">
        <v>3.7022781052156069E-3</v>
      </c>
      <c r="N37" s="29">
        <v>1.8943958166459476E-3</v>
      </c>
      <c r="O37" s="29">
        <v>0</v>
      </c>
      <c r="P37" s="29">
        <v>0</v>
      </c>
      <c r="Q37" s="33"/>
      <c r="R37" s="33"/>
      <c r="S37" s="33">
        <v>-2.1889164113117916</v>
      </c>
      <c r="T37" s="33">
        <v>-1.3618189458863865</v>
      </c>
      <c r="U37" s="33"/>
      <c r="V37" s="33">
        <v>-0.85561333942014228</v>
      </c>
      <c r="W37" s="30" t="s">
        <v>189</v>
      </c>
      <c r="X37" s="34"/>
      <c r="Y37" s="35"/>
      <c r="Z37" s="35"/>
      <c r="AA37" s="35"/>
      <c r="AB37" s="35"/>
    </row>
    <row r="38" spans="1:28">
      <c r="A38" s="31">
        <v>3</v>
      </c>
      <c r="B38" s="32">
        <v>2273</v>
      </c>
      <c r="C38" s="29">
        <v>7.039508967078438E-3</v>
      </c>
      <c r="D38" s="29">
        <v>0</v>
      </c>
      <c r="E38" s="29">
        <v>0</v>
      </c>
      <c r="F38" s="29">
        <v>0.98725820091607708</v>
      </c>
      <c r="G38" s="29">
        <v>3.7586793589677184E-3</v>
      </c>
      <c r="H38" s="29">
        <v>1.8411023452358992E-3</v>
      </c>
      <c r="I38" s="29">
        <v>0</v>
      </c>
      <c r="J38" s="29">
        <v>0</v>
      </c>
      <c r="K38" s="29">
        <v>5.3292686035067267E-2</v>
      </c>
      <c r="L38" s="29">
        <v>0.38560430644993293</v>
      </c>
      <c r="M38" s="29">
        <v>5.3710368208086286E-3</v>
      </c>
      <c r="N38" s="29">
        <v>2.30999277718818E-3</v>
      </c>
      <c r="O38" s="29">
        <v>0</v>
      </c>
      <c r="P38" s="29">
        <v>0</v>
      </c>
      <c r="Q38" s="33"/>
      <c r="R38" s="33"/>
      <c r="S38" s="33">
        <v>-2.0566675607875058</v>
      </c>
      <c r="T38" s="33">
        <v>-1.3662958308252477</v>
      </c>
      <c r="U38" s="33"/>
      <c r="V38" s="33">
        <v>-0.88469449343102857</v>
      </c>
      <c r="W38" s="30" t="s">
        <v>189</v>
      </c>
      <c r="X38" s="34"/>
      <c r="Y38" s="35"/>
      <c r="Z38" s="35"/>
      <c r="AA38" s="35"/>
      <c r="AB38" s="35"/>
    </row>
    <row r="39" spans="1:28">
      <c r="A39" s="31">
        <v>3</v>
      </c>
      <c r="B39" s="32">
        <v>2273</v>
      </c>
      <c r="C39" s="29">
        <v>1.3802023072415962E-2</v>
      </c>
      <c r="D39" s="29">
        <v>0</v>
      </c>
      <c r="E39" s="29">
        <v>0</v>
      </c>
      <c r="F39" s="29">
        <v>0.90258730880943849</v>
      </c>
      <c r="G39" s="29">
        <v>2.0591138029594698E-3</v>
      </c>
      <c r="H39" s="29">
        <v>1.3271176031169195E-3</v>
      </c>
      <c r="I39" s="29">
        <v>0</v>
      </c>
      <c r="J39" s="29">
        <v>7.9953109308118983E-2</v>
      </c>
      <c r="K39" s="29">
        <v>8.8929730342530003E-2</v>
      </c>
      <c r="L39" s="29">
        <v>0.3288187286368906</v>
      </c>
      <c r="M39" s="29">
        <v>6.0334083571729749E-3</v>
      </c>
      <c r="N39" s="29">
        <v>2.7464699785683775E-3</v>
      </c>
      <c r="O39" s="29">
        <v>0</v>
      </c>
      <c r="P39" s="29">
        <v>0</v>
      </c>
      <c r="Q39" s="33"/>
      <c r="R39" s="33"/>
      <c r="S39" s="33">
        <v>-1.9765457415245349</v>
      </c>
      <c r="T39" s="33">
        <v>-1.322307693607174</v>
      </c>
      <c r="U39" s="33"/>
      <c r="V39" s="33">
        <v>-0.85361500370405385</v>
      </c>
      <c r="W39" s="30" t="s">
        <v>189</v>
      </c>
      <c r="X39" s="34"/>
      <c r="Y39" s="35"/>
      <c r="Z39" s="35"/>
      <c r="AA39" s="35"/>
      <c r="AB39" s="35"/>
    </row>
    <row r="40" spans="1:28">
      <c r="A40" s="31">
        <v>3</v>
      </c>
      <c r="B40" s="32">
        <v>2273</v>
      </c>
      <c r="C40" s="29">
        <v>9.5107779980308886E-3</v>
      </c>
      <c r="D40" s="29">
        <v>0</v>
      </c>
      <c r="E40" s="29">
        <v>0.15</v>
      </c>
      <c r="F40" s="29">
        <v>0.85652919350756607</v>
      </c>
      <c r="G40" s="29">
        <v>1.6927300429667742E-3</v>
      </c>
      <c r="H40" s="29">
        <v>1.4631966150816752E-3</v>
      </c>
      <c r="I40" s="29">
        <v>0</v>
      </c>
      <c r="J40" s="29">
        <v>0</v>
      </c>
      <c r="K40" s="29">
        <v>5.3590831451125739E-2</v>
      </c>
      <c r="L40" s="29">
        <v>0.32532538165166502</v>
      </c>
      <c r="M40" s="29">
        <v>1.580805375893205E-3</v>
      </c>
      <c r="N40" s="29">
        <v>1.1614580047077314E-3</v>
      </c>
      <c r="O40" s="29">
        <v>0</v>
      </c>
      <c r="P40" s="29">
        <v>0</v>
      </c>
      <c r="Q40" s="33"/>
      <c r="R40" s="33"/>
      <c r="S40" s="33">
        <v>-1.775768214039416</v>
      </c>
      <c r="T40" s="33">
        <v>-1.1033524984180498</v>
      </c>
      <c r="U40" s="33"/>
      <c r="V40" s="33">
        <v>-0.81813228083393108</v>
      </c>
      <c r="W40" s="30" t="s">
        <v>189</v>
      </c>
      <c r="X40" s="34"/>
      <c r="Y40" s="35"/>
      <c r="Z40" s="35"/>
      <c r="AA40" s="35"/>
      <c r="AB40" s="35"/>
    </row>
    <row r="41" spans="1:28">
      <c r="A41" s="31">
        <v>3</v>
      </c>
      <c r="B41" s="32">
        <v>2273</v>
      </c>
      <c r="C41" s="29">
        <v>6.4207303184225361E-3</v>
      </c>
      <c r="D41" s="29">
        <v>0</v>
      </c>
      <c r="E41" s="29">
        <v>0.13</v>
      </c>
      <c r="F41" s="29">
        <v>0.86828463362390529</v>
      </c>
      <c r="G41" s="29">
        <v>6.3524166316300057E-3</v>
      </c>
      <c r="H41" s="29">
        <v>3.6548772581789816E-3</v>
      </c>
      <c r="I41" s="29">
        <v>0</v>
      </c>
      <c r="J41" s="29">
        <v>0</v>
      </c>
      <c r="K41" s="29">
        <v>3.2194531897478243E-2</v>
      </c>
      <c r="L41" s="29">
        <v>0.43516553945795683</v>
      </c>
      <c r="M41" s="29">
        <v>2.2812583441898559E-3</v>
      </c>
      <c r="N41" s="29">
        <v>1.6268016359282335E-3</v>
      </c>
      <c r="O41" s="29">
        <v>0</v>
      </c>
      <c r="P41" s="29">
        <v>0</v>
      </c>
      <c r="Q41" s="33"/>
      <c r="R41" s="33"/>
      <c r="S41" s="33">
        <v>-1.7015554966436117</v>
      </c>
      <c r="T41" s="33">
        <v>-1.0793418041426643</v>
      </c>
      <c r="U41" s="33"/>
      <c r="V41" s="33">
        <v>-0.76153557050935128</v>
      </c>
      <c r="W41" s="30" t="s">
        <v>189</v>
      </c>
      <c r="X41" s="34"/>
      <c r="Y41" s="35"/>
      <c r="Z41" s="35"/>
      <c r="AA41" s="35"/>
      <c r="AB41" s="35"/>
    </row>
    <row r="42" spans="1:28">
      <c r="A42" s="31">
        <v>3</v>
      </c>
      <c r="B42" s="32">
        <v>2273</v>
      </c>
      <c r="C42" s="29">
        <v>1.3917712607653353E-2</v>
      </c>
      <c r="D42" s="29">
        <v>0</v>
      </c>
      <c r="E42" s="29">
        <v>0</v>
      </c>
      <c r="F42" s="29">
        <v>0.80248965165446862</v>
      </c>
      <c r="G42" s="29">
        <v>2.9506359421038872E-3</v>
      </c>
      <c r="H42" s="29">
        <v>1.9270678995212333E-3</v>
      </c>
      <c r="I42" s="29">
        <v>0</v>
      </c>
      <c r="J42" s="29">
        <v>0.17831972945590313</v>
      </c>
      <c r="K42" s="29">
        <v>6.3491651847569663E-2</v>
      </c>
      <c r="L42" s="29">
        <v>0.37463773688668356</v>
      </c>
      <c r="M42" s="29">
        <v>7.0130338340025867E-3</v>
      </c>
      <c r="N42" s="29">
        <v>3.4999164145692908E-3</v>
      </c>
      <c r="O42" s="29">
        <v>0</v>
      </c>
      <c r="P42" s="29">
        <v>0</v>
      </c>
      <c r="Q42" s="33"/>
      <c r="R42" s="33"/>
      <c r="S42" s="33">
        <v>-2.028574527715564</v>
      </c>
      <c r="T42" s="33">
        <v>-1.3608834700655528</v>
      </c>
      <c r="U42" s="33"/>
      <c r="V42" s="33">
        <v>-0.75470932107184274</v>
      </c>
      <c r="W42" s="30" t="s">
        <v>189</v>
      </c>
      <c r="X42" s="34"/>
      <c r="Y42" s="35"/>
      <c r="Z42" s="35"/>
      <c r="AA42" s="35"/>
      <c r="AB42" s="35"/>
    </row>
    <row r="43" spans="1:28">
      <c r="A43" s="31">
        <v>3</v>
      </c>
      <c r="B43" s="32">
        <v>2273</v>
      </c>
      <c r="C43" s="29">
        <v>2.707544842444206E-2</v>
      </c>
      <c r="D43" s="29">
        <v>0</v>
      </c>
      <c r="E43" s="29">
        <v>0.02</v>
      </c>
      <c r="F43" s="29">
        <v>0.93378661770033855</v>
      </c>
      <c r="G43" s="29">
        <v>1.0948809185809475E-3</v>
      </c>
      <c r="H43" s="29">
        <v>8.1226345273326171E-4</v>
      </c>
      <c r="I43" s="29">
        <v>0</v>
      </c>
      <c r="J43" s="29">
        <v>0</v>
      </c>
      <c r="K43" s="29">
        <v>9.3983604784534311E-2</v>
      </c>
      <c r="L43" s="29">
        <v>0.30020818905304947</v>
      </c>
      <c r="M43" s="29">
        <v>4.2475575174245345E-3</v>
      </c>
      <c r="N43" s="29">
        <v>1.8441024603925058E-3</v>
      </c>
      <c r="O43" s="29">
        <v>0</v>
      </c>
      <c r="P43" s="29">
        <v>0</v>
      </c>
      <c r="Q43" s="33"/>
      <c r="R43" s="33"/>
      <c r="S43" s="33">
        <v>-2.08456570212239</v>
      </c>
      <c r="T43" s="33">
        <v>-1.3532836814975924</v>
      </c>
      <c r="U43" s="33"/>
      <c r="V43" s="33">
        <v>-0.57022879474520993</v>
      </c>
      <c r="W43" s="30" t="s">
        <v>189</v>
      </c>
      <c r="X43" s="34"/>
      <c r="Y43" s="35"/>
      <c r="Z43" s="35"/>
      <c r="AA43" s="35"/>
      <c r="AB43" s="35"/>
    </row>
    <row r="44" spans="1:28">
      <c r="A44" s="31">
        <v>3</v>
      </c>
      <c r="B44" s="32">
        <v>2273</v>
      </c>
      <c r="C44" s="29">
        <v>2.1679662064319264E-2</v>
      </c>
      <c r="D44" s="29">
        <v>0</v>
      </c>
      <c r="E44" s="29">
        <v>0.17</v>
      </c>
      <c r="F44" s="29">
        <v>0.81724032124581736</v>
      </c>
      <c r="G44" s="29">
        <v>9.7274377311202167E-3</v>
      </c>
      <c r="H44" s="29">
        <v>4.5741704575267021E-3</v>
      </c>
      <c r="I44" s="29">
        <v>0</v>
      </c>
      <c r="J44" s="29">
        <v>0</v>
      </c>
      <c r="K44" s="29">
        <v>6.3359377120713212E-2</v>
      </c>
      <c r="L44" s="29">
        <v>0.46114549295751367</v>
      </c>
      <c r="M44" s="29">
        <v>4.6216002904076962E-3</v>
      </c>
      <c r="N44" s="29">
        <v>1.9209436934123042E-3</v>
      </c>
      <c r="O44" s="29">
        <v>0</v>
      </c>
      <c r="P44" s="29">
        <v>0</v>
      </c>
      <c r="Q44" s="33"/>
      <c r="R44" s="33"/>
      <c r="S44" s="33">
        <v>-1.3426022525253505</v>
      </c>
      <c r="T44" s="33">
        <v>-0.73374117711649589</v>
      </c>
      <c r="U44" s="33"/>
      <c r="V44" s="33">
        <v>-0.55340860498563438</v>
      </c>
      <c r="W44" s="30" t="s">
        <v>189</v>
      </c>
      <c r="X44" s="34"/>
      <c r="Y44" s="35"/>
      <c r="Z44" s="35"/>
      <c r="AA44" s="35"/>
      <c r="AB44" s="35"/>
    </row>
    <row r="45" spans="1:28">
      <c r="A45" s="31">
        <v>3</v>
      </c>
      <c r="B45" s="32">
        <v>2273</v>
      </c>
      <c r="C45" s="29">
        <v>1.0458416704709039E-2</v>
      </c>
      <c r="D45" s="29">
        <v>0</v>
      </c>
      <c r="E45" s="29">
        <v>0</v>
      </c>
      <c r="F45" s="29">
        <v>0.98881619125908726</v>
      </c>
      <c r="G45" s="29">
        <v>0</v>
      </c>
      <c r="H45" s="29">
        <v>6.5432145537153976E-4</v>
      </c>
      <c r="I45" s="29">
        <v>0</v>
      </c>
      <c r="J45" s="29">
        <v>0</v>
      </c>
      <c r="K45" s="29">
        <v>2.8156392319632254E-2</v>
      </c>
      <c r="L45" s="29">
        <v>0.26933566417241822</v>
      </c>
      <c r="M45" s="29">
        <v>0</v>
      </c>
      <c r="N45" s="29">
        <v>3.4706549126048669E-4</v>
      </c>
      <c r="O45" s="29">
        <v>0</v>
      </c>
      <c r="P45" s="29">
        <v>0</v>
      </c>
      <c r="Q45" s="33"/>
      <c r="R45" s="33"/>
      <c r="S45" s="33"/>
      <c r="T45" s="33">
        <v>-1.2701588339883545</v>
      </c>
      <c r="U45" s="33"/>
      <c r="V45" s="33">
        <v>-0.4349954968965965</v>
      </c>
      <c r="W45" s="30" t="s">
        <v>189</v>
      </c>
      <c r="X45" s="34"/>
      <c r="Y45" s="35"/>
      <c r="Z45" s="35"/>
      <c r="AA45" s="35"/>
      <c r="AB45" s="35"/>
    </row>
    <row r="46" spans="1:28">
      <c r="A46" s="31">
        <v>3</v>
      </c>
      <c r="B46" s="32">
        <v>2273</v>
      </c>
      <c r="C46" s="29">
        <v>2.4050307669162385E-2</v>
      </c>
      <c r="D46" s="29">
        <v>0</v>
      </c>
      <c r="E46" s="29">
        <v>0</v>
      </c>
      <c r="F46" s="29">
        <v>0.97157299850712409</v>
      </c>
      <c r="G46" s="29">
        <v>1.1870233794658855E-3</v>
      </c>
      <c r="H46" s="29">
        <v>2.3891734212003073E-3</v>
      </c>
      <c r="I46" s="29">
        <v>0</v>
      </c>
      <c r="J46" s="29">
        <v>0</v>
      </c>
      <c r="K46" s="29">
        <v>4.472699769484182E-2</v>
      </c>
      <c r="L46" s="29">
        <v>0.26162152178139386</v>
      </c>
      <c r="M46" s="29">
        <v>4.8673052484627102E-3</v>
      </c>
      <c r="N46" s="29">
        <v>2.6820999259580328E-3</v>
      </c>
      <c r="O46" s="29">
        <v>0</v>
      </c>
      <c r="P46" s="29">
        <v>0</v>
      </c>
      <c r="Q46" s="33"/>
      <c r="R46" s="33"/>
      <c r="S46" s="33">
        <v>-2.6181878448897229</v>
      </c>
      <c r="T46" s="33">
        <v>-1.3871329689601182</v>
      </c>
      <c r="U46" s="33"/>
      <c r="V46" s="33">
        <v>-0.28197367392650358</v>
      </c>
      <c r="W46" s="30" t="s">
        <v>189</v>
      </c>
      <c r="X46" s="34"/>
      <c r="Y46" s="35"/>
      <c r="Z46" s="35"/>
      <c r="AA46" s="35"/>
      <c r="AB46" s="35"/>
    </row>
    <row r="47" spans="1:28">
      <c r="A47" s="31">
        <v>3</v>
      </c>
      <c r="B47" s="32">
        <v>2423</v>
      </c>
      <c r="C47" s="29">
        <v>9.4612329533504125E-3</v>
      </c>
      <c r="D47" s="29">
        <v>0</v>
      </c>
      <c r="E47" s="29">
        <v>0.15</v>
      </c>
      <c r="F47" s="29">
        <v>0.83670652363291065</v>
      </c>
      <c r="G47" s="29">
        <v>1.238170593138656E-2</v>
      </c>
      <c r="H47" s="29">
        <v>5.1430291951545829E-3</v>
      </c>
      <c r="I47" s="29">
        <v>0</v>
      </c>
      <c r="J47" s="29">
        <v>0</v>
      </c>
      <c r="K47" s="29">
        <v>3.2407630764235508E-2</v>
      </c>
      <c r="L47" s="29">
        <v>0.48185053865296962</v>
      </c>
      <c r="M47" s="29">
        <v>2.2963582241780313E-3</v>
      </c>
      <c r="N47" s="29">
        <v>1.1909597095941177E-3</v>
      </c>
      <c r="O47" s="29">
        <v>0</v>
      </c>
      <c r="P47" s="29">
        <v>0</v>
      </c>
      <c r="Q47" s="33"/>
      <c r="R47" s="33"/>
      <c r="S47" s="33">
        <v>-1.3861479618388639</v>
      </c>
      <c r="T47" s="33">
        <v>-0.77660395282645411</v>
      </c>
      <c r="U47" s="33"/>
      <c r="V47" s="33">
        <v>-0.6121263912096645</v>
      </c>
      <c r="W47" s="30" t="s">
        <v>189</v>
      </c>
      <c r="X47" s="34"/>
      <c r="Y47" s="35"/>
      <c r="Z47" s="35"/>
      <c r="AA47" s="35"/>
      <c r="AB47" s="35"/>
    </row>
    <row r="48" spans="1:28">
      <c r="A48" s="31">
        <v>3</v>
      </c>
      <c r="B48" s="32">
        <v>2573</v>
      </c>
      <c r="C48" s="29">
        <v>9.4545985687223711E-3</v>
      </c>
      <c r="D48" s="29">
        <v>0</v>
      </c>
      <c r="E48" s="29">
        <v>0.16</v>
      </c>
      <c r="F48" s="29">
        <v>0.83702274731423421</v>
      </c>
      <c r="G48" s="29">
        <v>9.1065454131884181E-3</v>
      </c>
      <c r="H48" s="29">
        <v>4.5576013613328357E-3</v>
      </c>
      <c r="I48" s="29">
        <v>0</v>
      </c>
      <c r="J48" s="29">
        <v>0</v>
      </c>
      <c r="K48" s="29">
        <v>6.7698847724365921E-2</v>
      </c>
      <c r="L48" s="29">
        <v>0.4410860550382838</v>
      </c>
      <c r="M48" s="29">
        <v>4.1059925841281644E-3</v>
      </c>
      <c r="N48" s="29">
        <v>1.6057041075128377E-3</v>
      </c>
      <c r="O48" s="29">
        <v>0</v>
      </c>
      <c r="P48" s="29">
        <v>0</v>
      </c>
      <c r="Q48" s="33"/>
      <c r="R48" s="33"/>
      <c r="S48" s="33">
        <v>-1.2922984788688949</v>
      </c>
      <c r="T48" s="33">
        <v>-0.6390851661094491</v>
      </c>
      <c r="U48" s="33"/>
      <c r="V48" s="33">
        <v>-0.93220092211856409</v>
      </c>
      <c r="W48" s="30" t="s">
        <v>189</v>
      </c>
      <c r="X48" s="34"/>
      <c r="Y48" s="35"/>
      <c r="Z48" s="35"/>
      <c r="AA48" s="35"/>
      <c r="AB48" s="35"/>
    </row>
    <row r="49" spans="1:24">
      <c r="A49" s="31">
        <v>7</v>
      </c>
      <c r="B49" s="32">
        <v>1923</v>
      </c>
      <c r="C49" s="29">
        <v>0</v>
      </c>
      <c r="D49" s="29">
        <v>0</v>
      </c>
      <c r="E49" s="29">
        <v>7.911290150712158E-2</v>
      </c>
      <c r="F49" s="29">
        <v>0.77892723852894286</v>
      </c>
      <c r="G49" s="29">
        <v>0</v>
      </c>
      <c r="H49" s="29">
        <v>0</v>
      </c>
      <c r="I49" s="29">
        <v>3.6726477959041548E-2</v>
      </c>
      <c r="J49" s="29">
        <v>0.10523338200489396</v>
      </c>
      <c r="K49" s="29">
        <v>0.24773717191016695</v>
      </c>
      <c r="L49" s="29">
        <v>0.25745235512233033</v>
      </c>
      <c r="M49" s="29">
        <v>0</v>
      </c>
      <c r="N49" s="29">
        <v>0</v>
      </c>
      <c r="O49" s="29">
        <v>9.5532634919606859E-4</v>
      </c>
      <c r="P49" s="29">
        <v>0</v>
      </c>
      <c r="Q49" s="33"/>
      <c r="R49" s="33">
        <v>1.0873218099384556</v>
      </c>
      <c r="S49" s="33"/>
      <c r="T49" s="33"/>
      <c r="U49" s="33"/>
      <c r="V49" s="33"/>
      <c r="W49" s="30" t="s">
        <v>104</v>
      </c>
      <c r="X49" s="34"/>
    </row>
    <row r="50" spans="1:24">
      <c r="A50" s="31">
        <v>7</v>
      </c>
      <c r="B50" s="32">
        <v>1973</v>
      </c>
      <c r="C50" s="29">
        <v>0</v>
      </c>
      <c r="D50" s="29">
        <v>0</v>
      </c>
      <c r="E50" s="29">
        <v>9.9302564224373835E-2</v>
      </c>
      <c r="F50" s="29">
        <v>0.77537889233836399</v>
      </c>
      <c r="G50" s="29">
        <v>0</v>
      </c>
      <c r="H50" s="29">
        <v>0</v>
      </c>
      <c r="I50" s="29">
        <v>3.5197614945164823E-2</v>
      </c>
      <c r="J50" s="29">
        <v>9.0120928492097269E-2</v>
      </c>
      <c r="K50" s="29">
        <v>0.29118674776756837</v>
      </c>
      <c r="L50" s="29">
        <v>0.258832664682283</v>
      </c>
      <c r="M50" s="29">
        <v>0</v>
      </c>
      <c r="N50" s="29">
        <v>0</v>
      </c>
      <c r="O50" s="29">
        <v>1.3750485311246285E-3</v>
      </c>
      <c r="P50" s="29">
        <v>5.0148828782192333E-4</v>
      </c>
      <c r="Q50" s="33">
        <v>1.8292224944639619</v>
      </c>
      <c r="R50" s="33">
        <v>0.98285284097375514</v>
      </c>
      <c r="S50" s="33"/>
      <c r="T50" s="33"/>
      <c r="U50" s="33"/>
      <c r="V50" s="33"/>
      <c r="W50" s="30" t="s">
        <v>104</v>
      </c>
      <c r="X50" s="34"/>
    </row>
    <row r="51" spans="1:24">
      <c r="A51" s="31">
        <v>7</v>
      </c>
      <c r="B51" s="32">
        <v>1973</v>
      </c>
      <c r="C51" s="29">
        <v>0</v>
      </c>
      <c r="D51" s="29">
        <v>0</v>
      </c>
      <c r="E51" s="29">
        <v>9.9441825135715672E-2</v>
      </c>
      <c r="F51" s="29">
        <v>0.74763938417349662</v>
      </c>
      <c r="G51" s="29">
        <v>0</v>
      </c>
      <c r="H51" s="29">
        <v>0</v>
      </c>
      <c r="I51" s="29">
        <v>3.6128150117346457E-2</v>
      </c>
      <c r="J51" s="29">
        <v>0.11679064057344123</v>
      </c>
      <c r="K51" s="29">
        <v>0.25281959516031061</v>
      </c>
      <c r="L51" s="29">
        <v>0.28565330881749379</v>
      </c>
      <c r="M51" s="29">
        <v>0</v>
      </c>
      <c r="N51" s="29">
        <v>0</v>
      </c>
      <c r="O51" s="29">
        <v>1.1984305484871866E-3</v>
      </c>
      <c r="P51" s="29">
        <v>6.5667427314366393E-4</v>
      </c>
      <c r="Q51" s="33">
        <v>1.7791765988825123</v>
      </c>
      <c r="R51" s="33">
        <v>1.0083514144276728</v>
      </c>
      <c r="S51" s="33"/>
      <c r="T51" s="33"/>
      <c r="U51" s="33"/>
      <c r="V51" s="33"/>
      <c r="W51" s="30" t="s">
        <v>104</v>
      </c>
      <c r="X51" s="34"/>
    </row>
    <row r="52" spans="1:24">
      <c r="A52" s="31">
        <v>7</v>
      </c>
      <c r="B52" s="32">
        <v>2073</v>
      </c>
      <c r="C52" s="29">
        <v>1.9575504861046696E-2</v>
      </c>
      <c r="D52" s="29">
        <v>0</v>
      </c>
      <c r="E52" s="29">
        <v>7.3884180087762638E-2</v>
      </c>
      <c r="F52" s="29">
        <v>0.7777154645604013</v>
      </c>
      <c r="G52" s="29">
        <v>0</v>
      </c>
      <c r="H52" s="29">
        <v>0</v>
      </c>
      <c r="I52" s="29">
        <v>3.3659429508980238E-2</v>
      </c>
      <c r="J52" s="29">
        <v>9.5165420981809148E-2</v>
      </c>
      <c r="K52" s="29">
        <v>0.29162382212632537</v>
      </c>
      <c r="L52" s="29">
        <v>0.25453871179812215</v>
      </c>
      <c r="M52" s="29">
        <v>0</v>
      </c>
      <c r="N52" s="29">
        <v>0</v>
      </c>
      <c r="O52" s="29">
        <v>1.045125836522091E-3</v>
      </c>
      <c r="P52" s="29">
        <v>1.0282689681910895E-3</v>
      </c>
      <c r="Q52" s="33">
        <v>1.5403747064291271</v>
      </c>
      <c r="R52" s="33">
        <v>1.0819404296970092</v>
      </c>
      <c r="S52" s="33"/>
      <c r="T52" s="33"/>
      <c r="U52" s="33"/>
      <c r="V52" s="33">
        <v>-1.2822892913458466</v>
      </c>
      <c r="W52" s="30" t="s">
        <v>104</v>
      </c>
      <c r="X52" s="34"/>
    </row>
    <row r="53" spans="1:24">
      <c r="A53" s="31">
        <v>7</v>
      </c>
      <c r="B53" s="32">
        <v>2173</v>
      </c>
      <c r="C53" s="29">
        <v>0</v>
      </c>
      <c r="D53" s="29">
        <v>0</v>
      </c>
      <c r="E53" s="29">
        <v>9.94014582668208E-2</v>
      </c>
      <c r="F53" s="29">
        <v>0.75570159182238406</v>
      </c>
      <c r="G53" s="29">
        <v>0</v>
      </c>
      <c r="H53" s="29">
        <v>0</v>
      </c>
      <c r="I53" s="29">
        <v>3.6113484454309695E-2</v>
      </c>
      <c r="J53" s="29">
        <v>0.10878346545648546</v>
      </c>
      <c r="K53" s="29">
        <v>0.24820739106453393</v>
      </c>
      <c r="L53" s="29">
        <v>0.27923331494760062</v>
      </c>
      <c r="M53" s="29">
        <v>0</v>
      </c>
      <c r="N53" s="29">
        <v>0</v>
      </c>
      <c r="O53" s="29">
        <v>1.3272200772200774E-3</v>
      </c>
      <c r="P53" s="29">
        <v>6.722283507997795E-4</v>
      </c>
      <c r="Q53" s="33">
        <v>1.7255104378306934</v>
      </c>
      <c r="R53" s="33">
        <v>0.95119082378881659</v>
      </c>
      <c r="S53" s="33"/>
      <c r="T53" s="33"/>
      <c r="U53" s="33"/>
      <c r="V53" s="33"/>
      <c r="W53" s="30" t="s">
        <v>104</v>
      </c>
      <c r="X53" s="34"/>
    </row>
    <row r="54" spans="1:24">
      <c r="A54" s="31">
        <v>7</v>
      </c>
      <c r="B54" s="32">
        <v>2273</v>
      </c>
      <c r="C54" s="29">
        <v>8.467007701091633E-3</v>
      </c>
      <c r="D54" s="29">
        <v>0</v>
      </c>
      <c r="E54" s="29">
        <v>0.24061876296499971</v>
      </c>
      <c r="F54" s="29">
        <v>0.68328375634201144</v>
      </c>
      <c r="G54" s="29">
        <v>0</v>
      </c>
      <c r="H54" s="29">
        <v>0</v>
      </c>
      <c r="I54" s="29">
        <v>1.8389984995498772E-2</v>
      </c>
      <c r="J54" s="29">
        <v>4.9240487996398394E-2</v>
      </c>
      <c r="K54" s="29">
        <v>0.2156176150966829</v>
      </c>
      <c r="L54" s="29">
        <v>0.31738912942231717</v>
      </c>
      <c r="M54" s="29">
        <v>0</v>
      </c>
      <c r="N54" s="29">
        <v>0</v>
      </c>
      <c r="O54" s="29">
        <v>6.3822814068618136E-4</v>
      </c>
      <c r="P54" s="29">
        <v>6.2097873147844672E-4</v>
      </c>
      <c r="Q54" s="33">
        <v>1.3983287641915769</v>
      </c>
      <c r="R54" s="33">
        <v>0.95868856744335651</v>
      </c>
      <c r="S54" s="33"/>
      <c r="T54" s="33"/>
      <c r="U54" s="33"/>
      <c r="V54" s="33">
        <v>-1.5713531869131405</v>
      </c>
      <c r="W54" s="30" t="s">
        <v>104</v>
      </c>
      <c r="X54" s="34"/>
    </row>
    <row r="55" spans="1:24">
      <c r="A55" s="31">
        <v>7</v>
      </c>
      <c r="B55" s="32">
        <v>2273</v>
      </c>
      <c r="C55" s="29">
        <v>1.0040272072977799E-2</v>
      </c>
      <c r="D55" s="29">
        <v>0</v>
      </c>
      <c r="E55" s="29">
        <v>5.3499076902054715E-2</v>
      </c>
      <c r="F55" s="29">
        <v>0.78243824982718913</v>
      </c>
      <c r="G55" s="29">
        <v>0</v>
      </c>
      <c r="H55" s="29">
        <v>0</v>
      </c>
      <c r="I55" s="29">
        <v>3.9979590039402775E-2</v>
      </c>
      <c r="J55" s="29">
        <v>0.1140428111583755</v>
      </c>
      <c r="K55" s="29">
        <v>0.20646226902033654</v>
      </c>
      <c r="L55" s="29">
        <v>0.27184198754344313</v>
      </c>
      <c r="M55" s="29">
        <v>0</v>
      </c>
      <c r="N55" s="29">
        <v>0</v>
      </c>
      <c r="O55" s="29">
        <v>1.1355424796118511E-3</v>
      </c>
      <c r="P55" s="29">
        <v>9.6349058876157054E-4</v>
      </c>
      <c r="Q55" s="33">
        <v>1.4946110602122329</v>
      </c>
      <c r="R55" s="33">
        <v>0.96802557397846389</v>
      </c>
      <c r="S55" s="33"/>
      <c r="T55" s="33"/>
      <c r="U55" s="33"/>
      <c r="V55" s="33">
        <v>-1.4196451414046676</v>
      </c>
      <c r="W55" s="30" t="s">
        <v>104</v>
      </c>
      <c r="X55" s="34"/>
    </row>
    <row r="56" spans="1:24">
      <c r="A56" s="31">
        <v>7</v>
      </c>
      <c r="B56" s="32">
        <v>2273</v>
      </c>
      <c r="C56" s="29">
        <v>1.2748041605470066E-2</v>
      </c>
      <c r="D56" s="29">
        <v>0</v>
      </c>
      <c r="E56" s="29">
        <v>0.10613638835625731</v>
      </c>
      <c r="F56" s="29">
        <v>0.77613647521887774</v>
      </c>
      <c r="G56" s="29">
        <v>0</v>
      </c>
      <c r="H56" s="29">
        <v>0</v>
      </c>
      <c r="I56" s="29">
        <v>3.5475520053231478E-2</v>
      </c>
      <c r="J56" s="29">
        <v>6.950357476616327E-2</v>
      </c>
      <c r="K56" s="29">
        <v>0.18378209684969746</v>
      </c>
      <c r="L56" s="29">
        <v>0.20978899734729614</v>
      </c>
      <c r="M56" s="29">
        <v>0</v>
      </c>
      <c r="N56" s="29">
        <v>0</v>
      </c>
      <c r="O56" s="29">
        <v>7.9754494859302669E-4</v>
      </c>
      <c r="P56" s="29">
        <v>5.3747594361703969E-4</v>
      </c>
      <c r="Q56" s="33">
        <v>1.4860132196247615</v>
      </c>
      <c r="R56" s="33">
        <v>1.0225387103290202</v>
      </c>
      <c r="S56" s="33"/>
      <c r="T56" s="33"/>
      <c r="U56" s="33"/>
      <c r="V56" s="33">
        <v>-1.2689216361040445</v>
      </c>
      <c r="W56" s="30" t="s">
        <v>104</v>
      </c>
      <c r="X56" s="34"/>
    </row>
    <row r="57" spans="1:24">
      <c r="A57" s="31">
        <v>7</v>
      </c>
      <c r="B57" s="32">
        <v>2273</v>
      </c>
      <c r="C57" s="29">
        <v>1.3910537746520199E-2</v>
      </c>
      <c r="D57" s="29">
        <v>0</v>
      </c>
      <c r="E57" s="29">
        <v>0</v>
      </c>
      <c r="F57" s="29">
        <v>0.86484711354495714</v>
      </c>
      <c r="G57" s="29">
        <v>0</v>
      </c>
      <c r="H57" s="29">
        <v>0</v>
      </c>
      <c r="I57" s="29">
        <v>2.5492306120920055E-2</v>
      </c>
      <c r="J57" s="29">
        <v>9.5750042587602613E-2</v>
      </c>
      <c r="K57" s="29">
        <v>0.21452598338710788</v>
      </c>
      <c r="L57" s="29">
        <v>0.27974188233678865</v>
      </c>
      <c r="M57" s="29">
        <v>0</v>
      </c>
      <c r="N57" s="29">
        <v>0</v>
      </c>
      <c r="O57" s="29">
        <v>4.9770028145809024E-4</v>
      </c>
      <c r="P57" s="29">
        <v>6.6932106816777661E-4</v>
      </c>
      <c r="Q57" s="33">
        <v>1.550045041504321</v>
      </c>
      <c r="R57" s="33">
        <v>1.1039817998319772</v>
      </c>
      <c r="S57" s="33"/>
      <c r="T57" s="33"/>
      <c r="U57" s="33"/>
      <c r="V57" s="33">
        <v>-1.2511966421186318</v>
      </c>
      <c r="W57" s="30" t="s">
        <v>104</v>
      </c>
      <c r="X57" s="34"/>
    </row>
    <row r="58" spans="1:24">
      <c r="A58" s="31">
        <v>7</v>
      </c>
      <c r="B58" s="32">
        <v>2273</v>
      </c>
      <c r="C58" s="29">
        <v>1.8416635088666831E-2</v>
      </c>
      <c r="D58" s="29">
        <v>0</v>
      </c>
      <c r="E58" s="29">
        <v>0.14310931159844345</v>
      </c>
      <c r="F58" s="29">
        <v>0.74574538121297507</v>
      </c>
      <c r="G58" s="29">
        <v>0</v>
      </c>
      <c r="H58" s="29">
        <v>0</v>
      </c>
      <c r="I58" s="29">
        <v>3.6666811187906746E-2</v>
      </c>
      <c r="J58" s="29">
        <v>5.6061860912007808E-2</v>
      </c>
      <c r="K58" s="29">
        <v>0.19724898757156822</v>
      </c>
      <c r="L58" s="29">
        <v>0.27230833682446587</v>
      </c>
      <c r="M58" s="29">
        <v>0</v>
      </c>
      <c r="N58" s="29">
        <v>0</v>
      </c>
      <c r="O58" s="29">
        <v>1.0298840944002235E-3</v>
      </c>
      <c r="P58" s="29">
        <v>5.0621421589163525E-4</v>
      </c>
      <c r="Q58" s="33">
        <v>1.4667573829451894</v>
      </c>
      <c r="R58" s="33">
        <v>0.9739090018111306</v>
      </c>
      <c r="S58" s="33"/>
      <c r="T58" s="33"/>
      <c r="U58" s="33"/>
      <c r="V58" s="33">
        <v>-1.1572139275560169</v>
      </c>
      <c r="W58" s="30" t="s">
        <v>104</v>
      </c>
      <c r="X58" s="34"/>
    </row>
    <row r="59" spans="1:24">
      <c r="A59" s="31">
        <v>7</v>
      </c>
      <c r="B59" s="32">
        <v>2373</v>
      </c>
      <c r="C59" s="29">
        <v>9.0063596782081236E-3</v>
      </c>
      <c r="D59" s="29">
        <v>0</v>
      </c>
      <c r="E59" s="29">
        <v>0.17596306756191601</v>
      </c>
      <c r="F59" s="29">
        <v>0.72594909179886302</v>
      </c>
      <c r="G59" s="29">
        <v>0</v>
      </c>
      <c r="H59" s="29">
        <v>0</v>
      </c>
      <c r="I59" s="29">
        <v>3.0157212028909725E-2</v>
      </c>
      <c r="J59" s="29">
        <v>5.8924268932102973E-2</v>
      </c>
      <c r="K59" s="29">
        <v>0.19545565599804543</v>
      </c>
      <c r="L59" s="29">
        <v>0.25130012914034416</v>
      </c>
      <c r="M59" s="29">
        <v>0</v>
      </c>
      <c r="N59" s="29">
        <v>0</v>
      </c>
      <c r="O59" s="29">
        <v>1.0296324735611323E-3</v>
      </c>
      <c r="P59" s="29">
        <v>7.5041010784963869E-4</v>
      </c>
      <c r="Q59" s="33">
        <v>1.3251376038128215</v>
      </c>
      <c r="R59" s="33">
        <v>0.89685103420975876</v>
      </c>
      <c r="S59" s="33"/>
      <c r="T59" s="33"/>
      <c r="U59" s="33"/>
      <c r="V59" s="33">
        <v>-1.4755927891214846</v>
      </c>
      <c r="W59" s="30" t="s">
        <v>104</v>
      </c>
      <c r="X59" s="34"/>
    </row>
    <row r="60" spans="1:24">
      <c r="A60" s="31">
        <v>7</v>
      </c>
      <c r="B60" s="32">
        <v>2473</v>
      </c>
      <c r="C60" s="29">
        <v>0</v>
      </c>
      <c r="D60" s="29">
        <v>0</v>
      </c>
      <c r="E60" s="29">
        <v>9.5381017557877021E-2</v>
      </c>
      <c r="F60" s="29">
        <v>0.76369165315198262</v>
      </c>
      <c r="G60" s="29">
        <v>0</v>
      </c>
      <c r="H60" s="29">
        <v>0</v>
      </c>
      <c r="I60" s="29">
        <v>3.4460731735128154E-2</v>
      </c>
      <c r="J60" s="29">
        <v>0.10646659755501223</v>
      </c>
      <c r="K60" s="29">
        <v>0.21405513646014951</v>
      </c>
      <c r="L60" s="29">
        <v>0.25203266067082114</v>
      </c>
      <c r="M60" s="29">
        <v>0</v>
      </c>
      <c r="N60" s="29">
        <v>0</v>
      </c>
      <c r="O60" s="29">
        <v>1.311950836368658E-3</v>
      </c>
      <c r="P60" s="29">
        <v>9.1491308325709062E-4</v>
      </c>
      <c r="Q60" s="33">
        <v>1.5134411467652655</v>
      </c>
      <c r="R60" s="33">
        <v>0.86701454388790578</v>
      </c>
      <c r="S60" s="33"/>
      <c r="T60" s="33"/>
      <c r="U60" s="33"/>
      <c r="V60" s="33"/>
      <c r="W60" s="30" t="s">
        <v>104</v>
      </c>
      <c r="X60" s="34"/>
    </row>
    <row r="61" spans="1:24">
      <c r="A61" s="31">
        <v>7</v>
      </c>
      <c r="B61" s="32">
        <v>2573</v>
      </c>
      <c r="C61" s="29">
        <v>0</v>
      </c>
      <c r="D61" s="29">
        <v>0</v>
      </c>
      <c r="E61" s="29">
        <v>8.7332699731467373E-2</v>
      </c>
      <c r="F61" s="29">
        <v>0.76448006801895307</v>
      </c>
      <c r="G61" s="29">
        <v>0</v>
      </c>
      <c r="H61" s="29">
        <v>0</v>
      </c>
      <c r="I61" s="29">
        <v>3.6488109646090332E-2</v>
      </c>
      <c r="J61" s="29">
        <v>0.11169912260348917</v>
      </c>
      <c r="K61" s="29">
        <v>0.20085836909871241</v>
      </c>
      <c r="L61" s="29">
        <v>0.21974248927038628</v>
      </c>
      <c r="M61" s="29">
        <v>0</v>
      </c>
      <c r="N61" s="29">
        <v>0</v>
      </c>
      <c r="O61" s="29">
        <v>1.4763948497854074E-3</v>
      </c>
      <c r="P61" s="29">
        <v>1.0987124463519313E-3</v>
      </c>
      <c r="Q61" s="33">
        <v>1.4266894827977425</v>
      </c>
      <c r="R61" s="33">
        <v>0.81247260807350963</v>
      </c>
      <c r="S61" s="33"/>
      <c r="T61" s="33"/>
      <c r="U61" s="33"/>
      <c r="V61" s="33"/>
      <c r="W61" s="30" t="s">
        <v>104</v>
      </c>
      <c r="X61" s="34"/>
    </row>
    <row r="62" spans="1:24">
      <c r="A62" s="31">
        <v>7</v>
      </c>
      <c r="B62" s="32">
        <v>2673</v>
      </c>
      <c r="C62" s="29">
        <v>0</v>
      </c>
      <c r="D62" s="29">
        <v>0</v>
      </c>
      <c r="E62" s="29">
        <v>0.12280960448074228</v>
      </c>
      <c r="F62" s="29">
        <v>0.73866931888951037</v>
      </c>
      <c r="G62" s="29">
        <v>0</v>
      </c>
      <c r="H62" s="29">
        <v>0</v>
      </c>
      <c r="I62" s="29">
        <v>3.3660422219568817E-2</v>
      </c>
      <c r="J62" s="29">
        <v>0.10486065441017853</v>
      </c>
      <c r="K62" s="29">
        <v>0.16395706050878461</v>
      </c>
      <c r="L62" s="29">
        <v>0.18639328984156567</v>
      </c>
      <c r="M62" s="29">
        <v>0</v>
      </c>
      <c r="N62" s="29">
        <v>0</v>
      </c>
      <c r="O62" s="29">
        <v>1.2598805702253974E-3</v>
      </c>
      <c r="P62" s="29">
        <v>1.1908460184322253E-3</v>
      </c>
      <c r="Q62" s="33">
        <v>1.2910370175734995</v>
      </c>
      <c r="R62" s="33">
        <v>0.77307024372411648</v>
      </c>
      <c r="S62" s="33"/>
      <c r="T62" s="33"/>
      <c r="U62" s="33"/>
      <c r="V62" s="33"/>
      <c r="W62" s="30" t="s">
        <v>104</v>
      </c>
      <c r="X62" s="34"/>
    </row>
    <row r="63" spans="1:24">
      <c r="A63" s="31">
        <v>3.6</v>
      </c>
      <c r="B63" s="32">
        <v>2123</v>
      </c>
      <c r="C63" s="29">
        <v>6.1200439693768864E-3</v>
      </c>
      <c r="D63" s="29">
        <v>5.9768942393780325E-4</v>
      </c>
      <c r="E63" s="29">
        <v>0.19410917672694908</v>
      </c>
      <c r="F63" s="29">
        <v>0.74913519298056341</v>
      </c>
      <c r="G63" s="29">
        <v>0</v>
      </c>
      <c r="H63" s="29">
        <v>2.3314453216673856E-3</v>
      </c>
      <c r="I63" s="29">
        <v>0</v>
      </c>
      <c r="J63" s="29">
        <v>4.4966113576192741E-2</v>
      </c>
      <c r="K63" s="29">
        <v>0.10834285801574675</v>
      </c>
      <c r="L63" s="29">
        <v>0.35319423263693861</v>
      </c>
      <c r="M63" s="29">
        <v>0</v>
      </c>
      <c r="N63" s="29">
        <v>6.3203747480396893E-3</v>
      </c>
      <c r="O63" s="29">
        <v>0</v>
      </c>
      <c r="P63" s="29">
        <v>8.4392385034451047E-5</v>
      </c>
      <c r="Q63" s="33">
        <v>1.8868221802446534</v>
      </c>
      <c r="R63" s="33"/>
      <c r="S63" s="33"/>
      <c r="T63" s="33">
        <v>-1.2728775067464373</v>
      </c>
      <c r="U63" s="33">
        <v>-4.4510578563711487</v>
      </c>
      <c r="V63" s="33">
        <v>-1.3734855455761499</v>
      </c>
      <c r="W63" s="30" t="s">
        <v>106</v>
      </c>
      <c r="X63" s="34"/>
    </row>
    <row r="64" spans="1:24">
      <c r="A64" s="31">
        <v>3.6</v>
      </c>
      <c r="B64" s="32">
        <v>2273</v>
      </c>
      <c r="C64" s="29">
        <v>5.3327585972227191E-3</v>
      </c>
      <c r="D64" s="29">
        <v>6.0760276694780935E-4</v>
      </c>
      <c r="E64" s="29">
        <v>0.18548897145725146</v>
      </c>
      <c r="F64" s="29">
        <v>0.75986279423941716</v>
      </c>
      <c r="G64" s="29">
        <v>0</v>
      </c>
      <c r="H64" s="29">
        <v>4.0109637312444385E-3</v>
      </c>
      <c r="I64" s="29">
        <v>0</v>
      </c>
      <c r="J64" s="29">
        <v>4.2077586070692306E-2</v>
      </c>
      <c r="K64" s="29">
        <v>0.10631049615499066</v>
      </c>
      <c r="L64" s="29">
        <v>0.35819475355659741</v>
      </c>
      <c r="M64" s="29">
        <v>0</v>
      </c>
      <c r="N64" s="29">
        <v>6.4909542090552767E-3</v>
      </c>
      <c r="O64" s="29">
        <v>0</v>
      </c>
      <c r="P64" s="29">
        <v>1.0148615873743172E-4</v>
      </c>
      <c r="Q64" s="33">
        <v>1.7634849669956627</v>
      </c>
      <c r="R64" s="33"/>
      <c r="S64" s="33"/>
      <c r="T64" s="33">
        <v>-1.0632188457489693</v>
      </c>
      <c r="U64" s="33">
        <v>-4.4788175481815493</v>
      </c>
      <c r="V64" s="33">
        <v>-1.418889040166289</v>
      </c>
      <c r="W64" s="30" t="s">
        <v>106</v>
      </c>
      <c r="X64" s="34"/>
    </row>
    <row r="65" spans="1:24">
      <c r="A65" s="31">
        <v>3.6</v>
      </c>
      <c r="B65" s="32">
        <v>2273</v>
      </c>
      <c r="C65" s="29">
        <v>5.6359074524543768E-3</v>
      </c>
      <c r="D65" s="29">
        <v>0.167633088595737</v>
      </c>
      <c r="E65" s="29">
        <v>7.5076612471293006E-2</v>
      </c>
      <c r="F65" s="29">
        <v>0.69892253108816849</v>
      </c>
      <c r="G65" s="29">
        <v>0</v>
      </c>
      <c r="H65" s="29">
        <v>9.9484034383405199E-3</v>
      </c>
      <c r="I65" s="29">
        <v>0</v>
      </c>
      <c r="J65" s="29">
        <v>3.4366306281202519E-2</v>
      </c>
      <c r="K65" s="29">
        <v>8.3880884311174232E-3</v>
      </c>
      <c r="L65" s="29">
        <v>0.39811614873913992</v>
      </c>
      <c r="M65" s="29">
        <v>0</v>
      </c>
      <c r="N65" s="29">
        <v>8.5765020872907683E-4</v>
      </c>
      <c r="O65" s="29">
        <v>0</v>
      </c>
      <c r="P65" s="29">
        <v>2.7327962416494221E-5</v>
      </c>
      <c r="Q65" s="33">
        <v>1.1787595639326498</v>
      </c>
      <c r="R65" s="33"/>
      <c r="S65" s="33"/>
      <c r="T65" s="33">
        <v>-0.85632284936692471</v>
      </c>
      <c r="U65" s="33">
        <v>-4.2171821286315598</v>
      </c>
      <c r="V65" s="33">
        <v>-0.32827010642631527</v>
      </c>
      <c r="W65" s="30" t="s">
        <v>106</v>
      </c>
      <c r="X65" s="34"/>
    </row>
    <row r="66" spans="1:24">
      <c r="A66" s="31">
        <v>3.6</v>
      </c>
      <c r="B66" s="32">
        <v>2273</v>
      </c>
      <c r="C66" s="29">
        <v>6.3055719809010629E-3</v>
      </c>
      <c r="D66" s="29">
        <v>0.16318919136628512</v>
      </c>
      <c r="E66" s="29">
        <v>6.3997939472573651E-2</v>
      </c>
      <c r="F66" s="29">
        <v>0.70371074774169251</v>
      </c>
      <c r="G66" s="29">
        <v>0</v>
      </c>
      <c r="H66" s="29">
        <v>1.0532383968098477E-2</v>
      </c>
      <c r="I66" s="29">
        <v>0</v>
      </c>
      <c r="J66" s="29">
        <v>4.2072855261339949E-2</v>
      </c>
      <c r="K66" s="29">
        <v>7.0378345596257171E-3</v>
      </c>
      <c r="L66" s="29">
        <v>0.41736297715874826</v>
      </c>
      <c r="M66" s="29">
        <v>0</v>
      </c>
      <c r="N66" s="29">
        <v>8.5797492749373791E-4</v>
      </c>
      <c r="O66" s="29">
        <v>0</v>
      </c>
      <c r="P66" s="29">
        <v>1.5752073383535438E-5</v>
      </c>
      <c r="Q66" s="33">
        <v>1.426709129411506</v>
      </c>
      <c r="R66" s="33"/>
      <c r="S66" s="33"/>
      <c r="T66" s="33">
        <v>-0.91090304385465304</v>
      </c>
      <c r="U66" s="33">
        <v>-4.4077327922510658</v>
      </c>
      <c r="V66" s="33">
        <v>-0.20032038177962908</v>
      </c>
      <c r="W66" s="30" t="s">
        <v>106</v>
      </c>
      <c r="X66" s="34"/>
    </row>
    <row r="67" spans="1:24">
      <c r="A67" s="31">
        <v>3.6</v>
      </c>
      <c r="B67" s="32">
        <v>2273</v>
      </c>
      <c r="C67" s="29">
        <v>6.6454587480527629E-3</v>
      </c>
      <c r="D67" s="29">
        <v>0.15539171457265447</v>
      </c>
      <c r="E67" s="29">
        <v>6.8405657672525627E-2</v>
      </c>
      <c r="F67" s="29">
        <v>0.71130678843546702</v>
      </c>
      <c r="G67" s="29">
        <v>0</v>
      </c>
      <c r="H67" s="29">
        <v>1.0316726168305689E-2</v>
      </c>
      <c r="I67" s="29">
        <v>0</v>
      </c>
      <c r="J67" s="29">
        <v>3.8125623162104563E-2</v>
      </c>
      <c r="K67" s="29">
        <v>6.819601620769675E-3</v>
      </c>
      <c r="L67" s="29">
        <v>0.4098343532899843</v>
      </c>
      <c r="M67" s="29">
        <v>0</v>
      </c>
      <c r="N67" s="29">
        <v>8.6462519725446574E-4</v>
      </c>
      <c r="O67" s="29">
        <v>0</v>
      </c>
      <c r="P67" s="29">
        <v>1.0888893232530055E-5</v>
      </c>
      <c r="Q67" s="33">
        <v>1.5259352632996293</v>
      </c>
      <c r="R67" s="33"/>
      <c r="S67" s="33"/>
      <c r="T67" s="33">
        <v>-0.94158393247939853</v>
      </c>
      <c r="U67" s="33">
        <v>-4.4577763968162385</v>
      </c>
      <c r="V67" s="33">
        <v>-0.15917708540472442</v>
      </c>
      <c r="W67" s="30" t="s">
        <v>106</v>
      </c>
      <c r="X67" s="34"/>
    </row>
    <row r="68" spans="1:24">
      <c r="A68" s="31">
        <v>3.6</v>
      </c>
      <c r="B68" s="32">
        <v>2473</v>
      </c>
      <c r="C68" s="29">
        <v>5.5179263587315126E-3</v>
      </c>
      <c r="D68" s="29">
        <v>6.8109207160050244E-4</v>
      </c>
      <c r="E68" s="29">
        <v>0.17559521063133243</v>
      </c>
      <c r="F68" s="29">
        <v>0.77684955212113271</v>
      </c>
      <c r="G68" s="29">
        <v>0</v>
      </c>
      <c r="H68" s="29">
        <v>6.225352814979144E-3</v>
      </c>
      <c r="I68" s="29">
        <v>0</v>
      </c>
      <c r="J68" s="29">
        <v>3.1504922786427768E-2</v>
      </c>
      <c r="K68" s="29">
        <v>8.5417335492647517E-2</v>
      </c>
      <c r="L68" s="29">
        <v>0.32855914955980603</v>
      </c>
      <c r="M68" s="29">
        <v>0</v>
      </c>
      <c r="N68" s="29">
        <v>4.4429382577153018E-3</v>
      </c>
      <c r="O68" s="29">
        <v>0</v>
      </c>
      <c r="P68" s="29">
        <v>1.9212898896041696E-4</v>
      </c>
      <c r="Q68" s="33">
        <v>1.2559946224273382</v>
      </c>
      <c r="R68" s="33"/>
      <c r="S68" s="33"/>
      <c r="T68" s="33">
        <v>-0.81229720815188178</v>
      </c>
      <c r="U68" s="33">
        <v>-4.6009895404363865</v>
      </c>
      <c r="V68" s="33">
        <v>-1.299433200071765</v>
      </c>
      <c r="W68" s="30" t="s">
        <v>106</v>
      </c>
      <c r="X68" s="34"/>
    </row>
    <row r="69" spans="1:24">
      <c r="A69" s="31">
        <v>3.6</v>
      </c>
      <c r="B69" s="32">
        <v>2473</v>
      </c>
      <c r="C69" s="29">
        <v>6.4946414358326909E-3</v>
      </c>
      <c r="D69" s="29">
        <v>0.16313308725162831</v>
      </c>
      <c r="E69" s="29">
        <v>7.8650829900865929E-2</v>
      </c>
      <c r="F69" s="29">
        <v>0.69736291050313659</v>
      </c>
      <c r="G69" s="29">
        <v>0</v>
      </c>
      <c r="H69" s="29">
        <v>9.9009219091715141E-3</v>
      </c>
      <c r="I69" s="29">
        <v>0</v>
      </c>
      <c r="J69" s="29">
        <v>3.5248470998024778E-2</v>
      </c>
      <c r="K69" s="29">
        <v>7.1663995779222374E-3</v>
      </c>
      <c r="L69" s="29">
        <v>0.40241755323667666</v>
      </c>
      <c r="M69" s="29">
        <v>0</v>
      </c>
      <c r="N69" s="29">
        <v>8.5716422476552129E-4</v>
      </c>
      <c r="O69" s="29">
        <v>0</v>
      </c>
      <c r="P69" s="29">
        <v>1.9508912242129604E-5</v>
      </c>
      <c r="Q69" s="33">
        <v>1.268749401837874</v>
      </c>
      <c r="R69" s="33"/>
      <c r="S69" s="33"/>
      <c r="T69" s="33">
        <v>-0.92554622759372673</v>
      </c>
      <c r="U69" s="33">
        <v>-4.3684505130248485</v>
      </c>
      <c r="V69" s="33">
        <v>-0.19928699496990893</v>
      </c>
      <c r="W69" s="30" t="s">
        <v>106</v>
      </c>
      <c r="X69" s="34"/>
    </row>
    <row r="70" spans="1:24">
      <c r="A70" s="31">
        <v>7.7</v>
      </c>
      <c r="B70" s="32">
        <v>2273</v>
      </c>
      <c r="C70" s="29">
        <v>4.8657515399773508E-3</v>
      </c>
      <c r="D70" s="29">
        <v>4.0764192031076123E-4</v>
      </c>
      <c r="E70" s="29">
        <v>0.2325796207896631</v>
      </c>
      <c r="F70" s="29">
        <v>0.71573364412502782</v>
      </c>
      <c r="G70" s="29">
        <v>0</v>
      </c>
      <c r="H70" s="29">
        <v>3.6988518493945468E-3</v>
      </c>
      <c r="I70" s="29">
        <v>0</v>
      </c>
      <c r="J70" s="29">
        <v>4.0729134812038742E-2</v>
      </c>
      <c r="K70" s="29">
        <v>0.11226380456133921</v>
      </c>
      <c r="L70" s="29">
        <v>0.34705509475296337</v>
      </c>
      <c r="M70" s="29">
        <v>0</v>
      </c>
      <c r="N70" s="29">
        <v>5.9518396870088452E-3</v>
      </c>
      <c r="O70" s="29">
        <v>0</v>
      </c>
      <c r="P70" s="29">
        <v>2.4899363952733536E-4</v>
      </c>
      <c r="Q70" s="33">
        <v>1.4092052551766669</v>
      </c>
      <c r="R70" s="33"/>
      <c r="S70" s="33"/>
      <c r="T70" s="33">
        <v>-1.0110959643579838</v>
      </c>
      <c r="U70" s="33">
        <v>-4.5391429378355248</v>
      </c>
      <c r="V70" s="33">
        <v>-1.5083383950243443</v>
      </c>
      <c r="W70" s="30" t="s">
        <v>106</v>
      </c>
      <c r="X70" s="34"/>
    </row>
    <row r="71" spans="1:24">
      <c r="A71" s="31">
        <v>7.7</v>
      </c>
      <c r="B71" s="32">
        <v>2273</v>
      </c>
      <c r="C71" s="29">
        <v>6.384544376485164E-3</v>
      </c>
      <c r="D71" s="29">
        <v>0.16021020298049143</v>
      </c>
      <c r="E71" s="29">
        <v>5.6699530998674905E-2</v>
      </c>
      <c r="F71" s="29">
        <v>0.72114763762517087</v>
      </c>
      <c r="G71" s="29">
        <v>0</v>
      </c>
      <c r="H71" s="29">
        <v>1.1225572530083805E-2</v>
      </c>
      <c r="I71" s="29">
        <v>0</v>
      </c>
      <c r="J71" s="29">
        <v>3.5223557737557025E-2</v>
      </c>
      <c r="K71" s="29">
        <v>6.9462137771647281E-3</v>
      </c>
      <c r="L71" s="29">
        <v>0.41772667394202656</v>
      </c>
      <c r="M71" s="29">
        <v>0</v>
      </c>
      <c r="N71" s="29">
        <v>1.0073111596720875E-3</v>
      </c>
      <c r="O71" s="29">
        <v>0</v>
      </c>
      <c r="P71" s="29">
        <v>1.1004590875884264E-5</v>
      </c>
      <c r="Q71" s="33">
        <v>1.4889832782626622</v>
      </c>
      <c r="R71" s="33"/>
      <c r="S71" s="33"/>
      <c r="T71" s="33">
        <v>-0.96923118523256224</v>
      </c>
      <c r="U71" s="33">
        <v>-4.4487541175906689</v>
      </c>
      <c r="V71" s="33">
        <v>-0.1785940499663515</v>
      </c>
      <c r="W71" s="30" t="s">
        <v>106</v>
      </c>
      <c r="X71" s="34"/>
    </row>
    <row r="72" spans="1:24">
      <c r="A72" s="31">
        <v>9</v>
      </c>
      <c r="B72" s="32">
        <v>2273</v>
      </c>
      <c r="C72" s="29">
        <v>3.6902758566655495E-3</v>
      </c>
      <c r="D72" s="29">
        <v>8.3713585842005826E-3</v>
      </c>
      <c r="E72" s="29">
        <v>0</v>
      </c>
      <c r="F72" s="29">
        <v>0.79939769266938165</v>
      </c>
      <c r="G72" s="29">
        <v>6.0354225707389885E-3</v>
      </c>
      <c r="H72" s="29">
        <v>1.3461962653837459E-2</v>
      </c>
      <c r="I72" s="29">
        <v>2.5742268000990335E-2</v>
      </c>
      <c r="J72" s="29">
        <v>0.13896219423683839</v>
      </c>
      <c r="K72" s="29">
        <v>1.7367202492888114E-2</v>
      </c>
      <c r="L72" s="29">
        <v>0.27716413502717518</v>
      </c>
      <c r="M72" s="29">
        <v>4.6618593801664356E-3</v>
      </c>
      <c r="N72" s="29">
        <v>3.7710801785421993E-3</v>
      </c>
      <c r="O72" s="29">
        <v>1.6077307943069744E-4</v>
      </c>
      <c r="P72" s="29">
        <v>4.1474486019467898E-4</v>
      </c>
      <c r="Q72" s="33">
        <v>0.86208262799174107</v>
      </c>
      <c r="R72" s="33">
        <v>0.54140045469853626</v>
      </c>
      <c r="S72" s="33">
        <v>-2.3824010203485884</v>
      </c>
      <c r="T72" s="33">
        <v>-1.1103904072543518</v>
      </c>
      <c r="U72" s="33">
        <v>-4.8460071316620281</v>
      </c>
      <c r="V72" s="33">
        <v>-0.76990814567561694</v>
      </c>
      <c r="W72" s="36" t="s">
        <v>107</v>
      </c>
      <c r="X72" s="34"/>
    </row>
    <row r="73" spans="1:24">
      <c r="A73" s="31">
        <v>9</v>
      </c>
      <c r="B73" s="32">
        <v>2373</v>
      </c>
      <c r="C73" s="29">
        <v>3.0202699495841968E-3</v>
      </c>
      <c r="D73" s="29">
        <v>1.3358928489671238E-2</v>
      </c>
      <c r="E73" s="29">
        <v>0</v>
      </c>
      <c r="F73" s="29">
        <v>0.76965700757722477</v>
      </c>
      <c r="G73" s="29">
        <v>2.4514756403889696E-3</v>
      </c>
      <c r="H73" s="29">
        <v>1.1026465226485434E-2</v>
      </c>
      <c r="I73" s="29">
        <v>1.9338804661785166E-2</v>
      </c>
      <c r="J73" s="29">
        <v>0.17678691461682336</v>
      </c>
      <c r="K73" s="29">
        <v>2.9903228694083208E-2</v>
      </c>
      <c r="L73" s="29">
        <v>0.27034602628986598</v>
      </c>
      <c r="M73" s="29">
        <v>6.1503918816284706E-3</v>
      </c>
      <c r="N73" s="29">
        <v>7.9647881409788471E-3</v>
      </c>
      <c r="O73" s="29">
        <v>9.1636954764481155E-5</v>
      </c>
      <c r="P73" s="29">
        <v>4.25182717022636E-4</v>
      </c>
      <c r="Q73" s="33">
        <v>1.2082953678310866</v>
      </c>
      <c r="R73" s="33">
        <v>0.91377983254634298</v>
      </c>
      <c r="S73" s="33">
        <v>-2.5153439247218676</v>
      </c>
      <c r="T73" s="33">
        <v>-1.2693170617434346</v>
      </c>
      <c r="U73" s="33">
        <v>-4.1273066566502239</v>
      </c>
      <c r="V73" s="33">
        <v>-1.1093750927279911</v>
      </c>
      <c r="W73" s="36" t="s">
        <v>107</v>
      </c>
      <c r="X73" s="34"/>
    </row>
    <row r="74" spans="1:24">
      <c r="A74" s="31">
        <v>9</v>
      </c>
      <c r="B74" s="32">
        <v>2473</v>
      </c>
      <c r="C74" s="29">
        <v>2.3117737922713267E-3</v>
      </c>
      <c r="D74" s="29">
        <v>1.6255444931857984E-2</v>
      </c>
      <c r="E74" s="29">
        <v>0</v>
      </c>
      <c r="F74" s="29">
        <v>0.77970671917251122</v>
      </c>
      <c r="G74" s="29">
        <v>4.0764661227620496E-3</v>
      </c>
      <c r="H74" s="29">
        <v>1.0720533410313184E-2</v>
      </c>
      <c r="I74" s="29">
        <v>0</v>
      </c>
      <c r="J74" s="29">
        <v>0.18322640653786815</v>
      </c>
      <c r="K74" s="29">
        <v>2.9907784089837085E-2</v>
      </c>
      <c r="L74" s="29">
        <v>0.26822252019164655</v>
      </c>
      <c r="M74" s="29">
        <v>6.5451506000135176E-3</v>
      </c>
      <c r="N74" s="29">
        <v>5.8280739318217365E-3</v>
      </c>
      <c r="O74" s="29">
        <v>0</v>
      </c>
      <c r="P74" s="29">
        <v>4.544615787763802E-4</v>
      </c>
      <c r="Q74" s="33">
        <v>1.189343851313049</v>
      </c>
      <c r="R74" s="33"/>
      <c r="S74" s="33">
        <v>-2.3298563664658261</v>
      </c>
      <c r="T74" s="33">
        <v>-1.1514556977998716</v>
      </c>
      <c r="U74" s="33">
        <v>-4.0497904577405324</v>
      </c>
      <c r="V74" s="33">
        <v>-1.2199076239437459</v>
      </c>
      <c r="W74" s="36" t="s">
        <v>107</v>
      </c>
      <c r="X74" s="34"/>
    </row>
    <row r="75" spans="1:24">
      <c r="A75" s="31">
        <v>9</v>
      </c>
      <c r="B75" s="32">
        <v>2573</v>
      </c>
      <c r="C75" s="29">
        <v>1.287358639028667E-2</v>
      </c>
      <c r="D75" s="29">
        <v>3.9725510334212011E-3</v>
      </c>
      <c r="E75" s="29">
        <v>0</v>
      </c>
      <c r="F75" s="29">
        <v>0.75805740971603286</v>
      </c>
      <c r="G75" s="29">
        <v>1.4109678460294827E-3</v>
      </c>
      <c r="H75" s="29">
        <v>5.4671480663877683E-3</v>
      </c>
      <c r="I75" s="29">
        <v>2.0260722136987569E-2</v>
      </c>
      <c r="J75" s="29">
        <v>0.19573146124805457</v>
      </c>
      <c r="K75" s="29">
        <v>4.5471749549776785E-2</v>
      </c>
      <c r="L75" s="29">
        <v>0.26299898493220253</v>
      </c>
      <c r="M75" s="29">
        <v>2.8679352790752155E-3</v>
      </c>
      <c r="N75" s="29">
        <v>3.3630036654155879E-3</v>
      </c>
      <c r="O75" s="29">
        <v>1.7209678434157571E-4</v>
      </c>
      <c r="P75" s="29">
        <v>5.9851915952454184E-4</v>
      </c>
      <c r="Q75" s="33">
        <v>1.2926221480465045</v>
      </c>
      <c r="R75" s="33">
        <v>0.84892173205887256</v>
      </c>
      <c r="S75" s="33">
        <v>-2.1409928788247559</v>
      </c>
      <c r="T75" s="33">
        <v>-1.0109269375673933</v>
      </c>
      <c r="U75" s="33">
        <v>-4.2648054530563861</v>
      </c>
      <c r="V75" s="33">
        <v>-0.66834001531382226</v>
      </c>
      <c r="W75" s="36" t="s">
        <v>107</v>
      </c>
      <c r="X75" s="34"/>
    </row>
    <row r="76" spans="1:24">
      <c r="A76" s="31">
        <v>9</v>
      </c>
      <c r="B76" s="32">
        <v>2673</v>
      </c>
      <c r="C76" s="29">
        <v>2.5578269837070931E-2</v>
      </c>
      <c r="D76" s="29">
        <v>1.1078967228657153E-3</v>
      </c>
      <c r="E76" s="29">
        <v>0</v>
      </c>
      <c r="F76" s="29">
        <v>0.75068480942696436</v>
      </c>
      <c r="G76" s="29">
        <v>9.1103719154317874E-4</v>
      </c>
      <c r="H76" s="29">
        <v>3.2758846777850557E-3</v>
      </c>
      <c r="I76" s="29">
        <v>3.3191563449633289E-2</v>
      </c>
      <c r="J76" s="29">
        <v>0.18403239380064457</v>
      </c>
      <c r="K76" s="29">
        <v>0.11114068510715348</v>
      </c>
      <c r="L76" s="29">
        <v>0.2603817245462331</v>
      </c>
      <c r="M76" s="29">
        <v>4.4708595349437132E-3</v>
      </c>
      <c r="N76" s="29">
        <v>5.8846550814703434E-3</v>
      </c>
      <c r="O76" s="29">
        <v>6.1394822653628757E-4</v>
      </c>
      <c r="P76" s="29">
        <v>1.1040092245791883E-3</v>
      </c>
      <c r="Q76" s="33">
        <v>1.3923370149258538</v>
      </c>
      <c r="R76" s="33">
        <v>0.90331140248400021</v>
      </c>
      <c r="S76" s="33">
        <v>-1.935231756011214</v>
      </c>
      <c r="T76" s="33">
        <v>-1.083976965955346</v>
      </c>
      <c r="U76" s="33">
        <v>-4.0302803376256806</v>
      </c>
      <c r="V76" s="33">
        <v>-0.76254427722291973</v>
      </c>
      <c r="W76" s="36" t="s">
        <v>107</v>
      </c>
      <c r="X76" s="34"/>
    </row>
    <row r="77" spans="1:24">
      <c r="A77" s="31">
        <v>10</v>
      </c>
      <c r="B77" s="32">
        <v>2273</v>
      </c>
      <c r="C77" s="29">
        <v>2.3748548376028151E-2</v>
      </c>
      <c r="D77" s="29">
        <v>0</v>
      </c>
      <c r="E77" s="29">
        <v>0</v>
      </c>
      <c r="F77" s="29">
        <v>0.92211695897598756</v>
      </c>
      <c r="G77" s="29">
        <v>0</v>
      </c>
      <c r="H77" s="29">
        <v>0</v>
      </c>
      <c r="I77" s="29">
        <v>1.716055178823564E-2</v>
      </c>
      <c r="J77" s="29">
        <v>2.270869792512295E-2</v>
      </c>
      <c r="K77" s="29">
        <v>0.26960496896810277</v>
      </c>
      <c r="L77" s="29">
        <v>0.28679247241330857</v>
      </c>
      <c r="M77" s="29">
        <v>0</v>
      </c>
      <c r="N77" s="29">
        <v>0</v>
      </c>
      <c r="O77" s="29">
        <v>6.5628139430129538E-4</v>
      </c>
      <c r="P77" s="29">
        <v>2.4185759749232607E-4</v>
      </c>
      <c r="Q77" s="33">
        <v>1.43857438168791</v>
      </c>
      <c r="R77" s="33">
        <v>0.88338303900386128</v>
      </c>
      <c r="S77" s="33"/>
      <c r="T77" s="33"/>
      <c r="U77" s="33"/>
      <c r="V77" s="33">
        <v>-1.0903048142332801</v>
      </c>
      <c r="W77" s="30" t="s">
        <v>105</v>
      </c>
      <c r="X77" s="34"/>
    </row>
    <row r="78" spans="1:24">
      <c r="A78" s="31">
        <v>10</v>
      </c>
      <c r="B78" s="32">
        <v>2273</v>
      </c>
      <c r="C78" s="29">
        <v>1.8650624607198261E-2</v>
      </c>
      <c r="D78" s="29">
        <v>0</v>
      </c>
      <c r="E78" s="29">
        <v>0</v>
      </c>
      <c r="F78" s="29">
        <v>0.92833732212885445</v>
      </c>
      <c r="G78" s="29">
        <v>0</v>
      </c>
      <c r="H78" s="29">
        <v>0</v>
      </c>
      <c r="I78" s="29">
        <v>1.7332909627915356E-2</v>
      </c>
      <c r="J78" s="29">
        <v>2.2585811094038465E-2</v>
      </c>
      <c r="K78" s="29">
        <v>8.7078796735613501E-2</v>
      </c>
      <c r="L78" s="29">
        <v>0.27080331128308971</v>
      </c>
      <c r="M78" s="29">
        <v>0</v>
      </c>
      <c r="N78" s="29">
        <v>0</v>
      </c>
      <c r="O78" s="29">
        <v>2.1196400561927989E-4</v>
      </c>
      <c r="P78" s="29">
        <v>9.4508923686553999E-5</v>
      </c>
      <c r="Q78" s="33">
        <v>1.350569482627096</v>
      </c>
      <c r="R78" s="33">
        <v>0.88481596304530052</v>
      </c>
      <c r="S78" s="33"/>
      <c r="T78" s="33"/>
      <c r="U78" s="33"/>
      <c r="V78" s="33">
        <v>-0.70151322759166179</v>
      </c>
      <c r="W78" s="30" t="s">
        <v>105</v>
      </c>
      <c r="X78" s="34"/>
    </row>
    <row r="79" spans="1:24">
      <c r="A79" s="31">
        <v>10</v>
      </c>
      <c r="B79" s="32">
        <v>2273</v>
      </c>
      <c r="C79" s="29">
        <v>2.4333857514498059E-2</v>
      </c>
      <c r="D79" s="29">
        <v>0</v>
      </c>
      <c r="E79" s="29">
        <v>0</v>
      </c>
      <c r="F79" s="29">
        <v>0.96009140871126708</v>
      </c>
      <c r="G79" s="29">
        <v>0</v>
      </c>
      <c r="H79" s="29">
        <v>0</v>
      </c>
      <c r="I79" s="29">
        <v>0</v>
      </c>
      <c r="J79" s="29">
        <v>0</v>
      </c>
      <c r="K79" s="29">
        <v>9.1897727099304521E-2</v>
      </c>
      <c r="L79" s="29">
        <v>0.26704530254412218</v>
      </c>
      <c r="M79" s="29">
        <v>0</v>
      </c>
      <c r="N79" s="29">
        <v>0</v>
      </c>
      <c r="O79" s="29">
        <v>0</v>
      </c>
      <c r="P79" s="29">
        <v>0</v>
      </c>
      <c r="Q79" s="33"/>
      <c r="R79" s="33"/>
      <c r="S79" s="33"/>
      <c r="T79" s="33"/>
      <c r="U79" s="33"/>
      <c r="V79" s="33">
        <v>-0.5947812259373646</v>
      </c>
      <c r="W79" s="30" t="s">
        <v>105</v>
      </c>
      <c r="X79" s="34"/>
    </row>
    <row r="80" spans="1:24">
      <c r="A80" s="31">
        <v>20</v>
      </c>
      <c r="B80" s="32">
        <v>2773</v>
      </c>
      <c r="C80" s="29">
        <v>0</v>
      </c>
      <c r="D80" s="29">
        <v>2.2180354938690024E-2</v>
      </c>
      <c r="E80" s="29">
        <v>0</v>
      </c>
      <c r="F80" s="29">
        <v>0.97673506032635649</v>
      </c>
      <c r="G80" s="29">
        <v>0</v>
      </c>
      <c r="H80" s="29">
        <v>0</v>
      </c>
      <c r="I80" s="29">
        <v>0</v>
      </c>
      <c r="J80" s="29">
        <v>0</v>
      </c>
      <c r="K80" s="29">
        <v>4.2442642553986276E-2</v>
      </c>
      <c r="L80" s="29">
        <v>0.43006924334216856</v>
      </c>
      <c r="M80" s="29">
        <v>0</v>
      </c>
      <c r="N80" s="29">
        <v>0</v>
      </c>
      <c r="O80" s="29">
        <v>0</v>
      </c>
      <c r="P80" s="29">
        <v>0</v>
      </c>
      <c r="Q80" s="33"/>
      <c r="R80" s="33"/>
      <c r="S80" s="33"/>
      <c r="T80" s="33"/>
      <c r="U80" s="33">
        <v>-4.0115186155634106</v>
      </c>
      <c r="V80" s="33"/>
      <c r="W80" s="30" t="s">
        <v>110</v>
      </c>
      <c r="X80" s="34"/>
    </row>
    <row r="81" spans="1:24">
      <c r="A81" s="31">
        <v>24</v>
      </c>
      <c r="B81" s="32">
        <v>2773</v>
      </c>
      <c r="C81" s="29">
        <v>0</v>
      </c>
      <c r="D81" s="29">
        <v>4.0709697955168996E-2</v>
      </c>
      <c r="E81" s="29">
        <v>0</v>
      </c>
      <c r="F81" s="29">
        <v>0.95861472632591072</v>
      </c>
      <c r="G81" s="29">
        <v>0</v>
      </c>
      <c r="H81" s="29">
        <v>0</v>
      </c>
      <c r="I81" s="29">
        <v>0</v>
      </c>
      <c r="J81" s="29">
        <v>0</v>
      </c>
      <c r="K81" s="29">
        <v>3.3363303147695277E-2</v>
      </c>
      <c r="L81" s="29">
        <v>0.4560068518725181</v>
      </c>
      <c r="M81" s="29">
        <v>0</v>
      </c>
      <c r="N81" s="29">
        <v>0</v>
      </c>
      <c r="O81" s="29">
        <v>0</v>
      </c>
      <c r="P81" s="29">
        <v>0</v>
      </c>
      <c r="Q81" s="33"/>
      <c r="R81" s="33"/>
      <c r="S81" s="33"/>
      <c r="T81" s="33"/>
      <c r="U81" s="33">
        <v>-3.966023597744337</v>
      </c>
      <c r="V81" s="33"/>
      <c r="W81" s="30" t="s">
        <v>110</v>
      </c>
      <c r="X81" s="34"/>
    </row>
    <row r="82" spans="1:24">
      <c r="A82" s="31">
        <v>24</v>
      </c>
      <c r="B82" s="32">
        <v>2823</v>
      </c>
      <c r="C82" s="29">
        <v>0</v>
      </c>
      <c r="D82" s="29">
        <v>3.4699321947631895E-2</v>
      </c>
      <c r="E82" s="29">
        <v>0</v>
      </c>
      <c r="F82" s="29">
        <v>0.96530067805236819</v>
      </c>
      <c r="G82" s="29">
        <v>0</v>
      </c>
      <c r="H82" s="29">
        <v>0</v>
      </c>
      <c r="I82" s="29">
        <v>0</v>
      </c>
      <c r="J82" s="29">
        <v>0</v>
      </c>
      <c r="K82" s="29">
        <v>4.7284309438722839E-2</v>
      </c>
      <c r="L82" s="29">
        <v>0.42191060549966819</v>
      </c>
      <c r="M82" s="29">
        <v>0</v>
      </c>
      <c r="N82" s="29">
        <v>0</v>
      </c>
      <c r="O82" s="29">
        <v>0</v>
      </c>
      <c r="P82" s="29">
        <v>0</v>
      </c>
      <c r="Q82" s="33"/>
      <c r="R82" s="33"/>
      <c r="S82" s="33"/>
      <c r="T82" s="33"/>
      <c r="U82" s="33">
        <v>-3.7047905748221202</v>
      </c>
      <c r="V82" s="33"/>
      <c r="W82" s="30" t="s">
        <v>110</v>
      </c>
      <c r="X82" s="34"/>
    </row>
    <row r="83" spans="1:24">
      <c r="A83" s="31">
        <v>5</v>
      </c>
      <c r="B83" s="32">
        <v>2273</v>
      </c>
      <c r="C83" s="29">
        <v>4.3440484016323052E-3</v>
      </c>
      <c r="D83" s="29">
        <v>0</v>
      </c>
      <c r="E83" s="29">
        <v>9.4086522543364054E-2</v>
      </c>
      <c r="F83" s="29">
        <v>0.67887358118933305</v>
      </c>
      <c r="G83" s="29">
        <v>0</v>
      </c>
      <c r="H83" s="29">
        <v>0</v>
      </c>
      <c r="I83" s="29">
        <v>3.2611818898518892E-2</v>
      </c>
      <c r="J83" s="29">
        <v>0.16381556793733784</v>
      </c>
      <c r="K83" s="29">
        <v>0.11323635266097636</v>
      </c>
      <c r="L83" s="29">
        <v>0.33533431863788132</v>
      </c>
      <c r="M83" s="29">
        <v>0</v>
      </c>
      <c r="N83" s="29">
        <v>0</v>
      </c>
      <c r="O83" s="29">
        <v>4.4929802117269429E-4</v>
      </c>
      <c r="P83" s="29">
        <v>4.688268116730462E-4</v>
      </c>
      <c r="Q83" s="33">
        <v>1.7655396954630791</v>
      </c>
      <c r="R83" s="33">
        <v>1.0830374802241265</v>
      </c>
      <c r="S83" s="33"/>
      <c r="T83" s="33"/>
      <c r="U83" s="33"/>
      <c r="V83" s="33">
        <v>-1.5843023086180332</v>
      </c>
      <c r="W83" s="30" t="s">
        <v>114</v>
      </c>
      <c r="X83" s="34"/>
    </row>
    <row r="84" spans="1:24">
      <c r="A84" s="31">
        <v>5</v>
      </c>
      <c r="B84" s="32">
        <v>2273</v>
      </c>
      <c r="C84" s="29">
        <v>1.3439609732173797E-2</v>
      </c>
      <c r="D84" s="29">
        <v>0</v>
      </c>
      <c r="E84" s="29">
        <v>0</v>
      </c>
      <c r="F84" s="29">
        <v>0.78166089014415785</v>
      </c>
      <c r="G84" s="29">
        <v>0</v>
      </c>
      <c r="H84" s="29">
        <v>0</v>
      </c>
      <c r="I84" s="29">
        <v>1.1320584584531878E-2</v>
      </c>
      <c r="J84" s="29">
        <v>0.14598449750953976</v>
      </c>
      <c r="K84" s="29">
        <v>9.8840865996177391E-2</v>
      </c>
      <c r="L84" s="29">
        <v>0.36577191896132688</v>
      </c>
      <c r="M84" s="29">
        <v>0</v>
      </c>
      <c r="N84" s="29">
        <v>0</v>
      </c>
      <c r="O84" s="29">
        <v>8.9346326644905184E-5</v>
      </c>
      <c r="P84" s="29">
        <v>2.1530800885274345E-4</v>
      </c>
      <c r="Q84" s="33">
        <v>1.9331647136101286</v>
      </c>
      <c r="R84" s="33">
        <v>1.2047103111732893</v>
      </c>
      <c r="S84" s="33"/>
      <c r="T84" s="33"/>
      <c r="U84" s="33"/>
      <c r="V84" s="33">
        <v>-0.97353150136113142</v>
      </c>
      <c r="W84" s="30" t="s">
        <v>114</v>
      </c>
      <c r="X84" s="34"/>
    </row>
    <row r="85" spans="1:24">
      <c r="A85" s="31">
        <v>8</v>
      </c>
      <c r="B85" s="32">
        <v>2573</v>
      </c>
      <c r="C85" s="29">
        <v>6.2299709389831721E-3</v>
      </c>
      <c r="D85" s="29">
        <v>0</v>
      </c>
      <c r="E85" s="29">
        <v>0</v>
      </c>
      <c r="F85" s="29">
        <v>0.72423108425881078</v>
      </c>
      <c r="G85" s="29">
        <v>0</v>
      </c>
      <c r="H85" s="29">
        <v>0</v>
      </c>
      <c r="I85" s="29">
        <v>3.19811520064451E-2</v>
      </c>
      <c r="J85" s="29">
        <v>0.11195251766127234</v>
      </c>
      <c r="K85" s="29">
        <v>0.11624959999804464</v>
      </c>
      <c r="L85" s="29">
        <v>0.30185669552999811</v>
      </c>
      <c r="M85" s="29">
        <v>0</v>
      </c>
      <c r="N85" s="29">
        <v>0</v>
      </c>
      <c r="O85" s="29">
        <v>4.1787247416019246E-4</v>
      </c>
      <c r="P85" s="29">
        <v>4.2850844475083878E-4</v>
      </c>
      <c r="Q85" s="33">
        <v>1.6225887858499402</v>
      </c>
      <c r="R85" s="33">
        <v>1.0893646453385166</v>
      </c>
      <c r="S85" s="33"/>
      <c r="T85" s="33"/>
      <c r="U85" s="33"/>
      <c r="V85" s="33">
        <v>-1.4110282854435592</v>
      </c>
      <c r="W85" s="30" t="s">
        <v>114</v>
      </c>
      <c r="X85" s="34"/>
    </row>
    <row r="86" spans="1:24">
      <c r="A86" s="31">
        <v>8</v>
      </c>
      <c r="B86" s="32">
        <v>2573</v>
      </c>
      <c r="C86" s="29">
        <v>5.6973191043782623E-4</v>
      </c>
      <c r="D86" s="29">
        <v>0</v>
      </c>
      <c r="E86" s="29">
        <v>0.36815436931539108</v>
      </c>
      <c r="F86" s="29">
        <v>0.51744654843596649</v>
      </c>
      <c r="G86" s="29">
        <v>0</v>
      </c>
      <c r="H86" s="29">
        <v>0</v>
      </c>
      <c r="I86" s="29">
        <v>1.3850821207596519E-2</v>
      </c>
      <c r="J86" s="29">
        <v>5.8100701157217896E-2</v>
      </c>
      <c r="K86" s="29">
        <v>0.11855661593175426</v>
      </c>
      <c r="L86" s="29">
        <v>0.28800043374715406</v>
      </c>
      <c r="M86" s="29">
        <v>0</v>
      </c>
      <c r="N86" s="29">
        <v>0</v>
      </c>
      <c r="O86" s="29">
        <v>4.297327873855984E-4</v>
      </c>
      <c r="P86" s="29">
        <v>5.1954917934473037E-4</v>
      </c>
      <c r="Q86" s="33">
        <v>1.4086150102748545</v>
      </c>
      <c r="R86" s="33">
        <v>0.8683373328378079</v>
      </c>
      <c r="S86" s="33"/>
      <c r="T86" s="33"/>
      <c r="U86" s="33"/>
      <c r="V86" s="33" t="s">
        <v>118</v>
      </c>
      <c r="W86" s="30" t="s">
        <v>114</v>
      </c>
      <c r="X86" s="34"/>
    </row>
    <row r="87" spans="1:24">
      <c r="A87" s="31">
        <v>1E-4</v>
      </c>
      <c r="B87" s="32">
        <v>1754</v>
      </c>
      <c r="C87" s="29">
        <v>0</v>
      </c>
      <c r="D87" s="29">
        <v>0</v>
      </c>
      <c r="E87" s="29">
        <v>0</v>
      </c>
      <c r="F87" s="29">
        <v>0.44952885862885883</v>
      </c>
      <c r="G87" s="29">
        <v>0</v>
      </c>
      <c r="H87" s="29">
        <v>0</v>
      </c>
      <c r="I87" s="29">
        <v>0.20810208788091172</v>
      </c>
      <c r="J87" s="29">
        <v>0.34236905349022945</v>
      </c>
      <c r="K87" s="29">
        <v>0.44912565333837173</v>
      </c>
      <c r="L87" s="29">
        <v>0.17597438609656643</v>
      </c>
      <c r="M87" s="29">
        <v>0</v>
      </c>
      <c r="N87" s="29">
        <v>0</v>
      </c>
      <c r="O87" s="29">
        <v>1.3786235442258621E-2</v>
      </c>
      <c r="P87" s="29">
        <v>1.635257103857656E-3</v>
      </c>
      <c r="Q87" s="33">
        <v>2.320518742120778</v>
      </c>
      <c r="R87" s="33">
        <v>1.1784410307553683</v>
      </c>
      <c r="S87" s="33"/>
      <c r="T87" s="33"/>
      <c r="U87" s="33"/>
      <c r="V87" s="33"/>
      <c r="W87" s="30" t="s">
        <v>109</v>
      </c>
      <c r="X87" s="34"/>
    </row>
    <row r="88" spans="1:24">
      <c r="A88" s="31">
        <v>1E-4</v>
      </c>
      <c r="B88" s="32">
        <v>1754</v>
      </c>
      <c r="C88" s="29">
        <v>0</v>
      </c>
      <c r="D88" s="29">
        <v>0</v>
      </c>
      <c r="E88" s="29">
        <v>0</v>
      </c>
      <c r="F88" s="29">
        <v>0.52962884960387779</v>
      </c>
      <c r="G88" s="29">
        <v>0</v>
      </c>
      <c r="H88" s="29">
        <v>0</v>
      </c>
      <c r="I88" s="29">
        <v>0.17979122147626309</v>
      </c>
      <c r="J88" s="29">
        <v>0.29057992891985907</v>
      </c>
      <c r="K88" s="29">
        <v>0.14376121255777727</v>
      </c>
      <c r="L88" s="29">
        <v>0.3523416076212218</v>
      </c>
      <c r="M88" s="29">
        <v>0</v>
      </c>
      <c r="N88" s="29">
        <v>0</v>
      </c>
      <c r="O88" s="29">
        <v>2.589199403041371E-3</v>
      </c>
      <c r="P88" s="29">
        <v>1.7571451352502035E-4</v>
      </c>
      <c r="Q88" s="33">
        <v>2.6521280722123772</v>
      </c>
      <c r="R88" s="33">
        <v>1.2752730782431876</v>
      </c>
      <c r="S88" s="33"/>
      <c r="T88" s="33"/>
      <c r="U88" s="33"/>
      <c r="V88" s="33"/>
      <c r="W88" s="30" t="s">
        <v>109</v>
      </c>
      <c r="X88" s="34"/>
    </row>
    <row r="89" spans="1:24">
      <c r="A89" s="31">
        <v>1E-4</v>
      </c>
      <c r="B89" s="32">
        <v>1754</v>
      </c>
      <c r="C89" s="29">
        <v>0</v>
      </c>
      <c r="D89" s="29">
        <v>0</v>
      </c>
      <c r="E89" s="29">
        <v>0</v>
      </c>
      <c r="F89" s="29">
        <v>0.53729390668275068</v>
      </c>
      <c r="G89" s="29">
        <v>0</v>
      </c>
      <c r="H89" s="29">
        <v>0</v>
      </c>
      <c r="I89" s="29">
        <v>0.17392395599022786</v>
      </c>
      <c r="J89" s="29">
        <v>0.28878213732702146</v>
      </c>
      <c r="K89" s="29">
        <v>8.4362579079735614E-2</v>
      </c>
      <c r="L89" s="29">
        <v>0.3824019407179865</v>
      </c>
      <c r="M89" s="29">
        <v>0</v>
      </c>
      <c r="N89" s="29">
        <v>0</v>
      </c>
      <c r="O89" s="29">
        <v>1.4412411825118765E-3</v>
      </c>
      <c r="P89" s="29">
        <v>1.1065347782347145E-4</v>
      </c>
      <c r="Q89" s="33">
        <v>2.6125431909469601</v>
      </c>
      <c r="R89" s="33">
        <v>1.2775606746799371</v>
      </c>
      <c r="S89" s="33"/>
      <c r="T89" s="33"/>
      <c r="U89" s="33"/>
      <c r="V89" s="33"/>
      <c r="W89" s="30" t="s">
        <v>109</v>
      </c>
      <c r="X89" s="34"/>
    </row>
    <row r="90" spans="1:24">
      <c r="A90" s="31">
        <v>1E-4</v>
      </c>
      <c r="B90" s="32">
        <v>1755</v>
      </c>
      <c r="C90" s="29">
        <v>0</v>
      </c>
      <c r="D90" s="29">
        <v>0</v>
      </c>
      <c r="E90" s="29">
        <v>0</v>
      </c>
      <c r="F90" s="29">
        <v>0.49529486722827337</v>
      </c>
      <c r="G90" s="29">
        <v>0</v>
      </c>
      <c r="H90" s="29">
        <v>0</v>
      </c>
      <c r="I90" s="29">
        <v>0.18987909199548747</v>
      </c>
      <c r="J90" s="29">
        <v>0.31482604077623905</v>
      </c>
      <c r="K90" s="29">
        <v>0.27378848965441727</v>
      </c>
      <c r="L90" s="29">
        <v>0.29424542645009255</v>
      </c>
      <c r="M90" s="29">
        <v>0</v>
      </c>
      <c r="N90" s="29">
        <v>0</v>
      </c>
      <c r="O90" s="29">
        <v>5.7188725565911159E-3</v>
      </c>
      <c r="P90" s="29">
        <v>4.1540184810409062E-4</v>
      </c>
      <c r="Q90" s="33">
        <v>2.6221535820152404</v>
      </c>
      <c r="R90" s="33">
        <v>1.2637180863371422</v>
      </c>
      <c r="S90" s="33"/>
      <c r="T90" s="33"/>
      <c r="U90" s="33"/>
      <c r="V90" s="33"/>
      <c r="W90" s="30" t="s">
        <v>109</v>
      </c>
      <c r="X90" s="34"/>
    </row>
    <row r="91" spans="1:24">
      <c r="A91" s="31">
        <v>1E-4</v>
      </c>
      <c r="B91" s="32">
        <v>1775</v>
      </c>
      <c r="C91" s="29">
        <v>0</v>
      </c>
      <c r="D91" s="29">
        <v>0</v>
      </c>
      <c r="E91" s="29">
        <v>0</v>
      </c>
      <c r="F91" s="29">
        <v>0.53751292856888522</v>
      </c>
      <c r="G91" s="29">
        <v>0</v>
      </c>
      <c r="H91" s="29">
        <v>0</v>
      </c>
      <c r="I91" s="29">
        <v>0.17010303292224405</v>
      </c>
      <c r="J91" s="29">
        <v>0.29238403850887068</v>
      </c>
      <c r="K91" s="29">
        <v>6.5013842016159118E-2</v>
      </c>
      <c r="L91" s="29">
        <v>0.42057950164598146</v>
      </c>
      <c r="M91" s="29">
        <v>0</v>
      </c>
      <c r="N91" s="29">
        <v>0</v>
      </c>
      <c r="O91" s="29">
        <v>9.857911288481153E-4</v>
      </c>
      <c r="P91" s="29">
        <v>9.6665128865201073E-5</v>
      </c>
      <c r="Q91" s="33">
        <v>2.5633007431617956</v>
      </c>
      <c r="R91" s="33">
        <v>1.3195440684738653</v>
      </c>
      <c r="S91" s="33"/>
      <c r="T91" s="33"/>
      <c r="U91" s="33"/>
      <c r="V91" s="33"/>
      <c r="W91" s="30" t="s">
        <v>109</v>
      </c>
      <c r="X91" s="34"/>
    </row>
    <row r="92" spans="1:24">
      <c r="A92" s="31">
        <v>1E-4</v>
      </c>
      <c r="B92" s="32">
        <v>1793</v>
      </c>
      <c r="C92" s="29">
        <v>0</v>
      </c>
      <c r="D92" s="29">
        <v>0</v>
      </c>
      <c r="E92" s="29">
        <v>0</v>
      </c>
      <c r="F92" s="29">
        <v>0.55262057837648193</v>
      </c>
      <c r="G92" s="29">
        <v>0</v>
      </c>
      <c r="H92" s="29">
        <v>0</v>
      </c>
      <c r="I92" s="29">
        <v>0.16455248873595979</v>
      </c>
      <c r="J92" s="29">
        <v>0.28282693288755834</v>
      </c>
      <c r="K92" s="29">
        <v>4.884680768138118E-2</v>
      </c>
      <c r="L92" s="29">
        <v>0.39894310802074456</v>
      </c>
      <c r="M92" s="29">
        <v>0</v>
      </c>
      <c r="N92" s="29">
        <v>0</v>
      </c>
      <c r="O92" s="29">
        <v>7.7190453980063379E-4</v>
      </c>
      <c r="P92" s="29">
        <v>7.4460075654397774E-5</v>
      </c>
      <c r="Q92" s="33">
        <v>2.5260064238926763</v>
      </c>
      <c r="R92" s="33">
        <v>1.2751499930990799</v>
      </c>
      <c r="S92" s="33"/>
      <c r="T92" s="33"/>
      <c r="U92" s="33"/>
      <c r="V92" s="33"/>
      <c r="W92" s="30" t="s">
        <v>109</v>
      </c>
      <c r="X92" s="34"/>
    </row>
    <row r="93" spans="1:24">
      <c r="A93" s="31">
        <v>1E-4</v>
      </c>
      <c r="B93" s="32">
        <v>1793</v>
      </c>
      <c r="C93" s="29">
        <v>0</v>
      </c>
      <c r="D93" s="29">
        <v>0</v>
      </c>
      <c r="E93" s="29">
        <v>0</v>
      </c>
      <c r="F93" s="29">
        <v>0.53819368039908155</v>
      </c>
      <c r="G93" s="29">
        <v>0</v>
      </c>
      <c r="H93" s="29">
        <v>0</v>
      </c>
      <c r="I93" s="29">
        <v>0.17515893634274018</v>
      </c>
      <c r="J93" s="29">
        <v>0.28664738325817829</v>
      </c>
      <c r="K93" s="29">
        <v>7.0808573305732245E-2</v>
      </c>
      <c r="L93" s="29">
        <v>0.40955916729019942</v>
      </c>
      <c r="M93" s="29">
        <v>0</v>
      </c>
      <c r="N93" s="29">
        <v>0</v>
      </c>
      <c r="O93" s="29">
        <v>1.1855072871797341E-3</v>
      </c>
      <c r="P93" s="29">
        <v>1.1080588536226798E-4</v>
      </c>
      <c r="Q93" s="33">
        <v>2.5319324035327688</v>
      </c>
      <c r="R93" s="33">
        <v>1.288675321560439</v>
      </c>
      <c r="S93" s="33"/>
      <c r="T93" s="33"/>
      <c r="U93" s="33"/>
      <c r="V93" s="33"/>
      <c r="W93" s="30" t="s">
        <v>109</v>
      </c>
      <c r="X93" s="34"/>
    </row>
    <row r="94" spans="1:24">
      <c r="A94" s="31">
        <v>1E-4</v>
      </c>
      <c r="B94" s="32">
        <v>1794</v>
      </c>
      <c r="C94" s="29">
        <v>0</v>
      </c>
      <c r="D94" s="29">
        <v>0</v>
      </c>
      <c r="E94" s="29">
        <v>0</v>
      </c>
      <c r="F94" s="29">
        <v>0.48301276742297278</v>
      </c>
      <c r="G94" s="29">
        <v>0</v>
      </c>
      <c r="H94" s="29">
        <v>0</v>
      </c>
      <c r="I94" s="29">
        <v>0.18636455799910487</v>
      </c>
      <c r="J94" s="29">
        <v>0.33062267457792233</v>
      </c>
      <c r="K94" s="29">
        <v>0.18476570684826252</v>
      </c>
      <c r="L94" s="29">
        <v>0.31439571156934476</v>
      </c>
      <c r="M94" s="29">
        <v>0</v>
      </c>
      <c r="N94" s="29">
        <v>0</v>
      </c>
      <c r="O94" s="29">
        <v>4.1789581023431695E-3</v>
      </c>
      <c r="P94" s="29">
        <v>3.6455528104651063E-4</v>
      </c>
      <c r="Q94" s="33">
        <v>2.5402319981221724</v>
      </c>
      <c r="R94" s="33">
        <v>1.2319580638966541</v>
      </c>
      <c r="S94" s="33"/>
      <c r="T94" s="33"/>
      <c r="U94" s="33"/>
      <c r="V94" s="33"/>
      <c r="W94" s="30" t="s">
        <v>109</v>
      </c>
      <c r="X94" s="34"/>
    </row>
    <row r="95" spans="1:24">
      <c r="A95" s="31">
        <v>1</v>
      </c>
      <c r="B95" s="32">
        <v>1773</v>
      </c>
      <c r="C95" s="29">
        <v>0</v>
      </c>
      <c r="D95" s="29">
        <v>0</v>
      </c>
      <c r="E95" s="29">
        <v>0</v>
      </c>
      <c r="F95" s="29">
        <v>0.54000709533423175</v>
      </c>
      <c r="G95" s="29">
        <v>0</v>
      </c>
      <c r="H95" s="29">
        <v>0</v>
      </c>
      <c r="I95" s="29">
        <v>0.16928802856325917</v>
      </c>
      <c r="J95" s="29">
        <v>0.29070487610250917</v>
      </c>
      <c r="K95" s="29">
        <v>4.4379844740184422E-2</v>
      </c>
      <c r="L95" s="29">
        <v>0.37749515008606577</v>
      </c>
      <c r="M95" s="29">
        <v>0</v>
      </c>
      <c r="N95" s="29">
        <v>0</v>
      </c>
      <c r="O95" s="29">
        <v>6.6463275381239072E-4</v>
      </c>
      <c r="P95" s="29">
        <v>7.9722299155508816E-5</v>
      </c>
      <c r="Q95" s="33">
        <v>2.4766588136968757</v>
      </c>
      <c r="R95" s="33">
        <v>1.3208308198426695</v>
      </c>
      <c r="S95" s="33"/>
      <c r="T95" s="33"/>
      <c r="U95" s="33"/>
      <c r="V95" s="33"/>
      <c r="W95" s="30" t="s">
        <v>109</v>
      </c>
      <c r="X95" s="34"/>
    </row>
    <row r="96" spans="1:24">
      <c r="A96" s="31">
        <v>2.5</v>
      </c>
      <c r="B96" s="32">
        <v>1873</v>
      </c>
      <c r="C96" s="29">
        <v>0</v>
      </c>
      <c r="D96" s="29">
        <v>0</v>
      </c>
      <c r="E96" s="29">
        <v>0</v>
      </c>
      <c r="F96" s="29">
        <v>0.5367174184040282</v>
      </c>
      <c r="G96" s="29">
        <v>0</v>
      </c>
      <c r="H96" s="29">
        <v>0</v>
      </c>
      <c r="I96" s="29">
        <v>0.17146891454126884</v>
      </c>
      <c r="J96" s="29">
        <v>0.29181366705470307</v>
      </c>
      <c r="K96" s="29">
        <v>7.8665589328574106E-2</v>
      </c>
      <c r="L96" s="29">
        <v>0.34820825310229259</v>
      </c>
      <c r="M96" s="29">
        <v>0</v>
      </c>
      <c r="N96" s="29">
        <v>0</v>
      </c>
      <c r="O96" s="29">
        <v>2.0161353575303825E-3</v>
      </c>
      <c r="P96" s="29">
        <v>4.001573486859125E-4</v>
      </c>
      <c r="Q96" s="33">
        <v>2.028913941887446</v>
      </c>
      <c r="R96" s="33">
        <v>1.0957048232185753</v>
      </c>
      <c r="S96" s="33"/>
      <c r="T96" s="33"/>
      <c r="U96" s="33"/>
      <c r="V96" s="33"/>
      <c r="W96" s="30" t="s">
        <v>109</v>
      </c>
      <c r="X96" s="34"/>
    </row>
    <row r="97" spans="1:24">
      <c r="A97" s="31">
        <v>3.5</v>
      </c>
      <c r="B97" s="32">
        <v>1873</v>
      </c>
      <c r="C97" s="29">
        <v>0</v>
      </c>
      <c r="D97" s="29">
        <v>0</v>
      </c>
      <c r="E97" s="29">
        <v>0</v>
      </c>
      <c r="F97" s="29">
        <v>0.55015304913115404</v>
      </c>
      <c r="G97" s="29">
        <v>0</v>
      </c>
      <c r="H97" s="29">
        <v>0</v>
      </c>
      <c r="I97" s="29">
        <v>0.15601015574631244</v>
      </c>
      <c r="J97" s="29">
        <v>0.29383679512253347</v>
      </c>
      <c r="K97" s="29">
        <v>5.321251080886389E-2</v>
      </c>
      <c r="L97" s="29">
        <v>0.37258172436009235</v>
      </c>
      <c r="M97" s="29">
        <v>0</v>
      </c>
      <c r="N97" s="29">
        <v>0</v>
      </c>
      <c r="O97" s="29">
        <v>1.5442995319278146E-3</v>
      </c>
      <c r="P97" s="29">
        <v>3.0406068821083152E-4</v>
      </c>
      <c r="Q97" s="33">
        <v>1.9706761314589647</v>
      </c>
      <c r="R97" s="33">
        <v>0.98995155769519072</v>
      </c>
      <c r="S97" s="33"/>
      <c r="T97" s="33"/>
      <c r="U97" s="33"/>
      <c r="V97" s="33"/>
      <c r="W97" s="30" t="s">
        <v>109</v>
      </c>
      <c r="X97" s="34"/>
    </row>
    <row r="98" spans="1:24">
      <c r="A98" s="31">
        <v>3.5</v>
      </c>
      <c r="B98" s="32">
        <v>1873</v>
      </c>
      <c r="C98" s="29">
        <v>0</v>
      </c>
      <c r="D98" s="29">
        <v>0</v>
      </c>
      <c r="E98" s="29">
        <v>0</v>
      </c>
      <c r="F98" s="29">
        <v>0.54705238694479064</v>
      </c>
      <c r="G98" s="29">
        <v>0</v>
      </c>
      <c r="H98" s="29">
        <v>0</v>
      </c>
      <c r="I98" s="29">
        <v>0.16603850878780266</v>
      </c>
      <c r="J98" s="29">
        <v>0.28690910426740662</v>
      </c>
      <c r="K98" s="29">
        <v>7.1162994373607749E-2</v>
      </c>
      <c r="L98" s="29">
        <v>0.49961395404423059</v>
      </c>
      <c r="M98" s="29">
        <v>0</v>
      </c>
      <c r="N98" s="29">
        <v>0</v>
      </c>
      <c r="O98" s="29">
        <v>1.9248472234123569E-3</v>
      </c>
      <c r="P98" s="29">
        <v>3.6108729410599163E-4</v>
      </c>
      <c r="Q98" s="33">
        <v>2.0143574193795803</v>
      </c>
      <c r="R98" s="33">
        <v>1.050037855919203</v>
      </c>
      <c r="S98" s="33"/>
      <c r="T98" s="33"/>
      <c r="U98" s="33"/>
      <c r="V98" s="33"/>
      <c r="W98" s="30" t="s">
        <v>109</v>
      </c>
      <c r="X98" s="34"/>
    </row>
    <row r="99" spans="1:24">
      <c r="A99" s="31">
        <v>3.5</v>
      </c>
      <c r="B99" s="32">
        <v>2073</v>
      </c>
      <c r="C99" s="29">
        <v>0</v>
      </c>
      <c r="D99" s="29">
        <v>0</v>
      </c>
      <c r="E99" s="29">
        <v>0</v>
      </c>
      <c r="F99" s="29">
        <v>0.54494385999167028</v>
      </c>
      <c r="G99" s="29">
        <v>0</v>
      </c>
      <c r="H99" s="29">
        <v>0</v>
      </c>
      <c r="I99" s="29">
        <v>0.16732177843389617</v>
      </c>
      <c r="J99" s="29">
        <v>0.28773436157443349</v>
      </c>
      <c r="K99" s="29">
        <v>4.9361675442010866E-2</v>
      </c>
      <c r="L99" s="29">
        <v>0.38462035301021652</v>
      </c>
      <c r="M99" s="29">
        <v>0</v>
      </c>
      <c r="N99" s="29">
        <v>0</v>
      </c>
      <c r="O99" s="29">
        <v>1.6344322681819828E-3</v>
      </c>
      <c r="P99" s="29">
        <v>5.1329236642983227E-4</v>
      </c>
      <c r="Q99" s="33">
        <v>1.7056650518849363</v>
      </c>
      <c r="R99" s="33">
        <v>0.96722367261777376</v>
      </c>
      <c r="S99" s="33"/>
      <c r="T99" s="33"/>
      <c r="U99" s="33"/>
      <c r="V99" s="33"/>
      <c r="W99" s="30" t="s">
        <v>109</v>
      </c>
      <c r="X99" s="34"/>
    </row>
    <row r="100" spans="1:24">
      <c r="A100" s="31">
        <v>3.5</v>
      </c>
      <c r="B100" s="32">
        <v>2073</v>
      </c>
      <c r="C100" s="29">
        <v>0</v>
      </c>
      <c r="D100" s="29">
        <v>0</v>
      </c>
      <c r="E100" s="29">
        <v>0</v>
      </c>
      <c r="F100" s="29">
        <v>0.54926634441879085</v>
      </c>
      <c r="G100" s="29">
        <v>0</v>
      </c>
      <c r="H100" s="29">
        <v>0</v>
      </c>
      <c r="I100" s="29">
        <v>0.16103422476556845</v>
      </c>
      <c r="J100" s="29">
        <v>0.28969943081564065</v>
      </c>
      <c r="K100" s="29">
        <v>4.6440903319968467E-2</v>
      </c>
      <c r="L100" s="29">
        <v>0.35090035656778712</v>
      </c>
      <c r="M100" s="29">
        <v>0</v>
      </c>
      <c r="N100" s="29">
        <v>0</v>
      </c>
      <c r="O100" s="29">
        <v>1.3998240600056721E-3</v>
      </c>
      <c r="P100" s="29">
        <v>2.3993439637410075E-4</v>
      </c>
      <c r="Q100" s="33">
        <v>2.0089727997493005</v>
      </c>
      <c r="R100" s="33">
        <v>0.98796240262668589</v>
      </c>
      <c r="S100" s="33"/>
      <c r="T100" s="33"/>
      <c r="U100" s="33"/>
      <c r="V100" s="33"/>
      <c r="W100" s="30" t="s">
        <v>109</v>
      </c>
      <c r="X100" s="34"/>
    </row>
    <row r="101" spans="1:24">
      <c r="A101" s="31">
        <v>5</v>
      </c>
      <c r="B101" s="32">
        <v>1873</v>
      </c>
      <c r="C101" s="29">
        <v>0</v>
      </c>
      <c r="D101" s="29">
        <v>0</v>
      </c>
      <c r="E101" s="29">
        <v>0</v>
      </c>
      <c r="F101" s="29">
        <v>0.52781146709082805</v>
      </c>
      <c r="G101" s="29">
        <v>0</v>
      </c>
      <c r="H101" s="29">
        <v>0</v>
      </c>
      <c r="I101" s="29">
        <v>0.17125928081308464</v>
      </c>
      <c r="J101" s="29">
        <v>0.3009292520960874</v>
      </c>
      <c r="K101" s="29">
        <v>1.5234795783866002E-2</v>
      </c>
      <c r="L101" s="29">
        <v>0.31141437832832269</v>
      </c>
      <c r="M101" s="29">
        <v>0</v>
      </c>
      <c r="N101" s="29">
        <v>0</v>
      </c>
      <c r="O101" s="29">
        <v>6.538356925242688E-4</v>
      </c>
      <c r="P101" s="29">
        <v>2.4423170022444161E-4</v>
      </c>
      <c r="Q101" s="33">
        <v>1.5510201886580164</v>
      </c>
      <c r="R101" s="33">
        <v>0.87854330683511628</v>
      </c>
      <c r="S101" s="33"/>
      <c r="T101" s="33"/>
      <c r="U101" s="33"/>
      <c r="V101" s="33"/>
      <c r="W101" s="30" t="s">
        <v>109</v>
      </c>
      <c r="X101" s="34"/>
    </row>
    <row r="102" spans="1:24">
      <c r="A102" s="31">
        <v>5</v>
      </c>
      <c r="B102" s="32">
        <v>1973</v>
      </c>
      <c r="C102" s="29">
        <v>0</v>
      </c>
      <c r="D102" s="29">
        <v>0</v>
      </c>
      <c r="E102" s="29">
        <v>0</v>
      </c>
      <c r="F102" s="29">
        <v>0.53776573125249538</v>
      </c>
      <c r="G102" s="29">
        <v>0</v>
      </c>
      <c r="H102" s="29">
        <v>0</v>
      </c>
      <c r="I102" s="29">
        <v>0.172774469558235</v>
      </c>
      <c r="J102" s="29">
        <v>0.28945979918926962</v>
      </c>
      <c r="K102" s="29">
        <v>1.9251463589533193E-2</v>
      </c>
      <c r="L102" s="29">
        <v>0.21840762558520399</v>
      </c>
      <c r="M102" s="29">
        <v>0</v>
      </c>
      <c r="N102" s="29">
        <v>0</v>
      </c>
      <c r="O102" s="29">
        <v>9.7015311309439558E-4</v>
      </c>
      <c r="P102" s="29">
        <v>3.1599687110364985E-4</v>
      </c>
      <c r="Q102" s="33">
        <v>1.5157761026985503</v>
      </c>
      <c r="R102" s="33">
        <v>0.80450991530260518</v>
      </c>
      <c r="S102" s="33"/>
      <c r="T102" s="33"/>
      <c r="U102" s="33"/>
      <c r="V102" s="33"/>
      <c r="W102" s="30" t="s">
        <v>109</v>
      </c>
      <c r="X102" s="34"/>
    </row>
    <row r="103" spans="1:24">
      <c r="A103" s="31">
        <v>5</v>
      </c>
      <c r="B103" s="32">
        <v>2073</v>
      </c>
      <c r="C103" s="29">
        <v>0</v>
      </c>
      <c r="D103" s="29">
        <v>0</v>
      </c>
      <c r="E103" s="29">
        <v>0</v>
      </c>
      <c r="F103" s="29">
        <v>0.48508091504200246</v>
      </c>
      <c r="G103" s="29">
        <v>0</v>
      </c>
      <c r="H103" s="29">
        <v>0</v>
      </c>
      <c r="I103" s="29">
        <v>0.18327730818736326</v>
      </c>
      <c r="J103" s="29">
        <v>0.33164177677063417</v>
      </c>
      <c r="K103" s="29">
        <v>2.5117479223929158E-2</v>
      </c>
      <c r="L103" s="29">
        <v>0.3269552157212785</v>
      </c>
      <c r="M103" s="29">
        <v>0</v>
      </c>
      <c r="N103" s="29">
        <v>0</v>
      </c>
      <c r="O103" s="29">
        <v>1.274164925523863E-3</v>
      </c>
      <c r="P103" s="29">
        <v>4.3500961132687956E-4</v>
      </c>
      <c r="Q103" s="33">
        <v>1.5963322441882617</v>
      </c>
      <c r="R103" s="33">
        <v>0.87204491536136741</v>
      </c>
      <c r="S103" s="33"/>
      <c r="T103" s="33"/>
      <c r="U103" s="33"/>
      <c r="V103" s="33"/>
      <c r="W103" s="30" t="s">
        <v>109</v>
      </c>
      <c r="X103" s="34"/>
    </row>
    <row r="104" spans="1:24">
      <c r="A104" s="31">
        <v>5</v>
      </c>
      <c r="B104" s="32">
        <v>2273</v>
      </c>
      <c r="C104" s="29">
        <v>0</v>
      </c>
      <c r="D104" s="29">
        <v>0</v>
      </c>
      <c r="E104" s="29">
        <v>0</v>
      </c>
      <c r="F104" s="29">
        <v>0.50072463937354494</v>
      </c>
      <c r="G104" s="29">
        <v>0</v>
      </c>
      <c r="H104" s="29">
        <v>0</v>
      </c>
      <c r="I104" s="29">
        <v>0.17805507538329626</v>
      </c>
      <c r="J104" s="29">
        <v>0.32122028524315877</v>
      </c>
      <c r="K104" s="29">
        <v>3.0088430600842139E-2</v>
      </c>
      <c r="L104" s="29">
        <v>0.29246989720716543</v>
      </c>
      <c r="M104" s="29">
        <v>0</v>
      </c>
      <c r="N104" s="29">
        <v>0</v>
      </c>
      <c r="O104" s="29">
        <v>1.7522288101130266E-3</v>
      </c>
      <c r="P104" s="29">
        <v>7.9538106323866578E-4</v>
      </c>
      <c r="Q104" s="33">
        <v>1.3850282897880613</v>
      </c>
      <c r="R104" s="33">
        <v>0.78576411412844016</v>
      </c>
      <c r="S104" s="33"/>
      <c r="T104" s="33"/>
      <c r="U104" s="33"/>
      <c r="V104" s="33"/>
      <c r="W104" s="30" t="s">
        <v>109</v>
      </c>
      <c r="X104" s="34"/>
    </row>
    <row r="105" spans="1:24">
      <c r="A105" s="31">
        <v>5</v>
      </c>
      <c r="B105" s="32">
        <v>2373</v>
      </c>
      <c r="C105" s="29">
        <v>0</v>
      </c>
      <c r="D105" s="29">
        <v>0</v>
      </c>
      <c r="E105" s="29">
        <v>0</v>
      </c>
      <c r="F105" s="29">
        <v>0.53922024841550764</v>
      </c>
      <c r="G105" s="29">
        <v>0</v>
      </c>
      <c r="H105" s="29">
        <v>0</v>
      </c>
      <c r="I105" s="29">
        <v>0.16579729208274521</v>
      </c>
      <c r="J105" s="29">
        <v>0.29498245950174729</v>
      </c>
      <c r="K105" s="29">
        <v>2.4981474152808072E-2</v>
      </c>
      <c r="L105" s="29">
        <v>0.32506314966278127</v>
      </c>
      <c r="M105" s="29">
        <v>0</v>
      </c>
      <c r="N105" s="29">
        <v>0</v>
      </c>
      <c r="O105" s="29">
        <v>1.5050043367422368E-3</v>
      </c>
      <c r="P105" s="29">
        <v>5.2041298621640687E-4</v>
      </c>
      <c r="Q105" s="33">
        <v>1.4192999373807931</v>
      </c>
      <c r="R105" s="33">
        <v>0.70789155199037246</v>
      </c>
      <c r="S105" s="33"/>
      <c r="T105" s="33"/>
      <c r="U105" s="33"/>
      <c r="V105" s="33"/>
      <c r="W105" s="30" t="s">
        <v>109</v>
      </c>
      <c r="X105" s="34"/>
    </row>
    <row r="106" spans="1:24">
      <c r="A106" s="31">
        <v>5</v>
      </c>
      <c r="B106" s="32">
        <v>2423</v>
      </c>
      <c r="C106" s="29">
        <v>0</v>
      </c>
      <c r="D106" s="29">
        <v>0</v>
      </c>
      <c r="E106" s="29">
        <v>0</v>
      </c>
      <c r="F106" s="29">
        <v>0.51726665331848021</v>
      </c>
      <c r="G106" s="29">
        <v>0</v>
      </c>
      <c r="H106" s="29">
        <v>0</v>
      </c>
      <c r="I106" s="29">
        <v>0.17464457108964609</v>
      </c>
      <c r="J106" s="29">
        <v>0.30808877559187359</v>
      </c>
      <c r="K106" s="29">
        <v>3.3575554586062074E-2</v>
      </c>
      <c r="L106" s="29">
        <v>0.29923020803871619</v>
      </c>
      <c r="M106" s="29">
        <v>0</v>
      </c>
      <c r="N106" s="29">
        <v>0</v>
      </c>
      <c r="O106" s="29">
        <v>1.9928319679906551E-3</v>
      </c>
      <c r="P106" s="29">
        <v>8.9597833544002273E-4</v>
      </c>
      <c r="Q106" s="33">
        <v>1.3486870808564222</v>
      </c>
      <c r="R106" s="33">
        <v>0.75499312189436918</v>
      </c>
      <c r="S106" s="33"/>
      <c r="T106" s="33"/>
      <c r="U106" s="33"/>
      <c r="V106" s="33"/>
      <c r="W106" s="30" t="s">
        <v>109</v>
      </c>
      <c r="X106" s="34"/>
    </row>
    <row r="107" spans="1:24">
      <c r="A107" s="31">
        <v>7</v>
      </c>
      <c r="B107" s="32">
        <v>1993</v>
      </c>
      <c r="C107" s="29">
        <v>0</v>
      </c>
      <c r="D107" s="29">
        <v>0</v>
      </c>
      <c r="E107" s="29">
        <v>0</v>
      </c>
      <c r="F107" s="29">
        <v>0.54298371607041762</v>
      </c>
      <c r="G107" s="29">
        <v>0</v>
      </c>
      <c r="H107" s="29">
        <v>0</v>
      </c>
      <c r="I107" s="29">
        <v>0.16825007012602972</v>
      </c>
      <c r="J107" s="29">
        <v>0.28876621380355261</v>
      </c>
      <c r="K107" s="29">
        <v>2.0914564605681675E-2</v>
      </c>
      <c r="L107" s="29">
        <v>0.34385741641176326</v>
      </c>
      <c r="M107" s="29">
        <v>0</v>
      </c>
      <c r="N107" s="29">
        <v>0</v>
      </c>
      <c r="O107" s="29">
        <v>1.1719974018162061E-3</v>
      </c>
      <c r="P107" s="29">
        <v>5.1652025331453679E-4</v>
      </c>
      <c r="Q107" s="33">
        <v>1.3331210458057696</v>
      </c>
      <c r="R107" s="33">
        <v>0.74269062756597448</v>
      </c>
      <c r="S107" s="33"/>
      <c r="T107" s="33"/>
      <c r="U107" s="33"/>
      <c r="V107" s="33"/>
      <c r="W107" s="30" t="s">
        <v>109</v>
      </c>
      <c r="X107" s="34"/>
    </row>
    <row r="108" spans="1:24">
      <c r="A108" s="31">
        <v>7</v>
      </c>
      <c r="B108" s="32">
        <v>1993</v>
      </c>
      <c r="C108" s="29">
        <v>0</v>
      </c>
      <c r="D108" s="29">
        <v>0</v>
      </c>
      <c r="E108" s="29">
        <v>0</v>
      </c>
      <c r="F108" s="29">
        <v>0.53595205080894237</v>
      </c>
      <c r="G108" s="29">
        <v>0</v>
      </c>
      <c r="H108" s="29">
        <v>0</v>
      </c>
      <c r="I108" s="29">
        <v>0.17124676405983133</v>
      </c>
      <c r="J108" s="29">
        <v>0.29280118513122627</v>
      </c>
      <c r="K108" s="29">
        <v>2.6493898389065296E-2</v>
      </c>
      <c r="L108" s="29">
        <v>0.32268863133288506</v>
      </c>
      <c r="M108" s="29">
        <v>0</v>
      </c>
      <c r="N108" s="29">
        <v>0</v>
      </c>
      <c r="O108" s="29">
        <v>1.3646862623234348E-3</v>
      </c>
      <c r="P108" s="29">
        <v>4.4054271525399919E-4</v>
      </c>
      <c r="Q108" s="33">
        <v>1.5166047352818071</v>
      </c>
      <c r="R108" s="33">
        <v>0.7926094832008953</v>
      </c>
      <c r="S108" s="33"/>
      <c r="T108" s="33"/>
      <c r="U108" s="33"/>
      <c r="V108" s="33"/>
      <c r="W108" s="30" t="s">
        <v>109</v>
      </c>
      <c r="X108" s="34"/>
    </row>
    <row r="109" spans="1:24">
      <c r="A109" s="31">
        <v>7</v>
      </c>
      <c r="B109" s="32">
        <v>2073</v>
      </c>
      <c r="C109" s="29">
        <v>0</v>
      </c>
      <c r="D109" s="29">
        <v>0</v>
      </c>
      <c r="E109" s="29">
        <v>0</v>
      </c>
      <c r="F109" s="29">
        <v>0.54284939823832723</v>
      </c>
      <c r="G109" s="29">
        <v>0</v>
      </c>
      <c r="H109" s="29">
        <v>0</v>
      </c>
      <c r="I109" s="29">
        <v>0.16763660986632489</v>
      </c>
      <c r="J109" s="29">
        <v>0.28951399189534799</v>
      </c>
      <c r="K109" s="29">
        <v>2.4945739814261524E-2</v>
      </c>
      <c r="L109" s="29">
        <v>0.3291358874671399</v>
      </c>
      <c r="M109" s="29">
        <v>0</v>
      </c>
      <c r="N109" s="29">
        <v>0</v>
      </c>
      <c r="O109" s="29">
        <v>7.2852831961799926E-4</v>
      </c>
      <c r="P109" s="29">
        <v>2.137447637602879E-4</v>
      </c>
      <c r="Q109" s="33">
        <v>1.7940911007758003</v>
      </c>
      <c r="R109" s="33">
        <v>1.024239458550571</v>
      </c>
      <c r="S109" s="33"/>
      <c r="T109" s="33"/>
      <c r="U109" s="33"/>
      <c r="V109" s="33"/>
      <c r="W109" s="30" t="s">
        <v>109</v>
      </c>
      <c r="X109" s="34"/>
    </row>
    <row r="110" spans="1:24">
      <c r="A110" s="31">
        <v>7</v>
      </c>
      <c r="B110" s="32">
        <v>2173</v>
      </c>
      <c r="C110" s="29">
        <v>0</v>
      </c>
      <c r="D110" s="29">
        <v>0</v>
      </c>
      <c r="E110" s="29">
        <v>0</v>
      </c>
      <c r="F110" s="29">
        <v>0.53979032898292312</v>
      </c>
      <c r="G110" s="29">
        <v>0</v>
      </c>
      <c r="H110" s="29">
        <v>0</v>
      </c>
      <c r="I110" s="29">
        <v>0.16795723762327863</v>
      </c>
      <c r="J110" s="29">
        <v>0.29225243339379825</v>
      </c>
      <c r="K110" s="29">
        <v>2.1876532903925442E-2</v>
      </c>
      <c r="L110" s="29">
        <v>0.33072438869810189</v>
      </c>
      <c r="M110" s="29">
        <v>0</v>
      </c>
      <c r="N110" s="29">
        <v>0</v>
      </c>
      <c r="O110" s="29">
        <v>7.6151265720522513E-4</v>
      </c>
      <c r="P110" s="29">
        <v>2.3454897344505257E-4</v>
      </c>
      <c r="Q110" s="33">
        <v>1.7032779941461593</v>
      </c>
      <c r="R110" s="33">
        <v>0.95127499174014363</v>
      </c>
      <c r="S110" s="33"/>
      <c r="T110" s="33"/>
      <c r="U110" s="33"/>
      <c r="V110" s="33"/>
      <c r="W110" s="30" t="s">
        <v>109</v>
      </c>
      <c r="X110" s="34"/>
    </row>
    <row r="111" spans="1:24">
      <c r="A111" s="31">
        <v>7</v>
      </c>
      <c r="B111" s="32">
        <v>2323</v>
      </c>
      <c r="C111" s="29">
        <v>0</v>
      </c>
      <c r="D111" s="29">
        <v>0</v>
      </c>
      <c r="E111" s="29">
        <v>0</v>
      </c>
      <c r="F111" s="29">
        <v>0.49187352648638938</v>
      </c>
      <c r="G111" s="29">
        <v>0</v>
      </c>
      <c r="H111" s="29">
        <v>0</v>
      </c>
      <c r="I111" s="29">
        <v>0.18217633775410325</v>
      </c>
      <c r="J111" s="29">
        <v>0.32595013575950732</v>
      </c>
      <c r="K111" s="29">
        <v>2.0017517549153062E-2</v>
      </c>
      <c r="L111" s="29">
        <v>0.32021418191593026</v>
      </c>
      <c r="M111" s="29">
        <v>0</v>
      </c>
      <c r="N111" s="29">
        <v>0</v>
      </c>
      <c r="O111" s="29">
        <v>1.0439214269222089E-3</v>
      </c>
      <c r="P111" s="29">
        <v>5.464047160014078E-4</v>
      </c>
      <c r="Q111" s="33">
        <v>1.3851934964292747</v>
      </c>
      <c r="R111" s="33">
        <v>0.85138092479895855</v>
      </c>
      <c r="S111" s="33"/>
      <c r="T111" s="33"/>
      <c r="U111" s="33"/>
      <c r="V111" s="33"/>
      <c r="W111" s="30" t="s">
        <v>109</v>
      </c>
      <c r="X111" s="34"/>
    </row>
    <row r="112" spans="1:24">
      <c r="A112" s="31">
        <v>7</v>
      </c>
      <c r="B112" s="32">
        <v>2373</v>
      </c>
      <c r="C112" s="29">
        <v>0</v>
      </c>
      <c r="D112" s="29">
        <v>0</v>
      </c>
      <c r="E112" s="29">
        <v>0</v>
      </c>
      <c r="F112" s="29">
        <v>0.52462015608734824</v>
      </c>
      <c r="G112" s="29">
        <v>0</v>
      </c>
      <c r="H112" s="29">
        <v>0</v>
      </c>
      <c r="I112" s="29">
        <v>0.17145746215736044</v>
      </c>
      <c r="J112" s="29">
        <v>0.30392238175529124</v>
      </c>
      <c r="K112" s="29">
        <v>2.8701256372019514E-2</v>
      </c>
      <c r="L112" s="29">
        <v>0.32735811552306671</v>
      </c>
      <c r="M112" s="29">
        <v>0</v>
      </c>
      <c r="N112" s="29">
        <v>0</v>
      </c>
      <c r="O112" s="29">
        <v>1.6631310354009703E-3</v>
      </c>
      <c r="P112" s="29">
        <v>7.7728149305246127E-4</v>
      </c>
      <c r="Q112" s="33">
        <v>1.3302402923453662</v>
      </c>
      <c r="R112" s="33">
        <v>0.7512858589508552</v>
      </c>
      <c r="S112" s="33"/>
      <c r="T112" s="33"/>
      <c r="U112" s="33"/>
      <c r="V112" s="33"/>
      <c r="W112" s="30" t="s">
        <v>109</v>
      </c>
      <c r="X112" s="34"/>
    </row>
    <row r="113" spans="1:28">
      <c r="A113" s="31">
        <v>7</v>
      </c>
      <c r="B113" s="32">
        <v>2473</v>
      </c>
      <c r="C113" s="29">
        <v>0</v>
      </c>
      <c r="D113" s="29">
        <v>0</v>
      </c>
      <c r="E113" s="29">
        <v>0</v>
      </c>
      <c r="F113" s="29">
        <v>0.53628906803410459</v>
      </c>
      <c r="G113" s="29">
        <v>0</v>
      </c>
      <c r="H113" s="29">
        <v>0</v>
      </c>
      <c r="I113" s="29">
        <v>0.16844444731824673</v>
      </c>
      <c r="J113" s="29">
        <v>0.29526648464764871</v>
      </c>
      <c r="K113" s="29">
        <v>2.3633981295080757E-2</v>
      </c>
      <c r="L113" s="29">
        <v>0.32844320449120096</v>
      </c>
      <c r="M113" s="29">
        <v>0</v>
      </c>
      <c r="N113" s="29">
        <v>0</v>
      </c>
      <c r="O113" s="29">
        <v>9.3581209463663962E-4</v>
      </c>
      <c r="P113" s="29">
        <v>3.4199835058723924E-4</v>
      </c>
      <c r="Q113" s="33">
        <v>1.5803280852706283</v>
      </c>
      <c r="R113" s="33">
        <v>0.8994059887401159</v>
      </c>
      <c r="S113" s="33"/>
      <c r="T113" s="33"/>
      <c r="U113" s="33"/>
      <c r="V113" s="33"/>
      <c r="W113" s="30" t="s">
        <v>109</v>
      </c>
      <c r="X113" s="34"/>
    </row>
    <row r="114" spans="1:28">
      <c r="A114" s="31">
        <v>10</v>
      </c>
      <c r="B114" s="32">
        <v>2223</v>
      </c>
      <c r="C114" s="29">
        <v>0</v>
      </c>
      <c r="D114" s="29">
        <v>0</v>
      </c>
      <c r="E114" s="29">
        <v>0</v>
      </c>
      <c r="F114" s="29">
        <v>0.5271761164540899</v>
      </c>
      <c r="G114" s="29">
        <v>0</v>
      </c>
      <c r="H114" s="29">
        <v>0</v>
      </c>
      <c r="I114" s="29">
        <v>0.16876786685027712</v>
      </c>
      <c r="J114" s="29">
        <v>0.30405601669563304</v>
      </c>
      <c r="K114" s="29">
        <v>2.573053586459938E-2</v>
      </c>
      <c r="L114" s="29">
        <v>0.34783045831967319</v>
      </c>
      <c r="M114" s="29">
        <v>0</v>
      </c>
      <c r="N114" s="29">
        <v>0</v>
      </c>
      <c r="O114" s="29">
        <v>1.3568597174218014E-3</v>
      </c>
      <c r="P114" s="29">
        <v>5.2936314457473698E-4</v>
      </c>
      <c r="Q114" s="33">
        <v>1.4476930046919914</v>
      </c>
      <c r="R114" s="33">
        <v>0.78324791632883906</v>
      </c>
      <c r="S114" s="33"/>
      <c r="T114" s="33"/>
      <c r="U114" s="33"/>
      <c r="V114" s="33"/>
      <c r="W114" s="30" t="s">
        <v>109</v>
      </c>
      <c r="X114" s="34"/>
    </row>
    <row r="115" spans="1:28">
      <c r="A115" s="31">
        <v>10</v>
      </c>
      <c r="B115" s="32">
        <v>2273</v>
      </c>
      <c r="C115" s="29">
        <v>0</v>
      </c>
      <c r="D115" s="29">
        <v>0</v>
      </c>
      <c r="E115" s="29">
        <v>0</v>
      </c>
      <c r="F115" s="29">
        <v>0.53132755619596406</v>
      </c>
      <c r="G115" s="29">
        <v>0</v>
      </c>
      <c r="H115" s="29">
        <v>0</v>
      </c>
      <c r="I115" s="29">
        <v>0.16945203594584127</v>
      </c>
      <c r="J115" s="29">
        <v>0.29922040785819465</v>
      </c>
      <c r="K115" s="29">
        <v>2.6410892077397833E-2</v>
      </c>
      <c r="L115" s="29">
        <v>0.35040645583548563</v>
      </c>
      <c r="M115" s="29">
        <v>0</v>
      </c>
      <c r="N115" s="29">
        <v>0</v>
      </c>
      <c r="O115" s="29">
        <v>1.6997291374583527E-3</v>
      </c>
      <c r="P115" s="29">
        <v>7.655957914417214E-4</v>
      </c>
      <c r="Q115" s="33">
        <v>1.2884124034550914</v>
      </c>
      <c r="R115" s="33">
        <v>0.69508780216262089</v>
      </c>
      <c r="S115" s="33"/>
      <c r="T115" s="33"/>
      <c r="U115" s="33"/>
      <c r="V115" s="33"/>
      <c r="W115" s="30" t="s">
        <v>109</v>
      </c>
      <c r="X115" s="34"/>
    </row>
    <row r="116" spans="1:28">
      <c r="A116" s="31">
        <v>10</v>
      </c>
      <c r="B116" s="32">
        <v>2273</v>
      </c>
      <c r="C116" s="29">
        <v>0</v>
      </c>
      <c r="D116" s="29">
        <v>0</v>
      </c>
      <c r="E116" s="29">
        <v>0</v>
      </c>
      <c r="F116" s="29">
        <v>0.52329189948177213</v>
      </c>
      <c r="G116" s="29">
        <v>0</v>
      </c>
      <c r="H116" s="29">
        <v>0</v>
      </c>
      <c r="I116" s="29">
        <v>0.17855280638559096</v>
      </c>
      <c r="J116" s="29">
        <v>0.29815529413263697</v>
      </c>
      <c r="K116" s="29">
        <v>1.5824744698706428E-2</v>
      </c>
      <c r="L116" s="29">
        <v>0.35188000661959545</v>
      </c>
      <c r="M116" s="29">
        <v>0</v>
      </c>
      <c r="N116" s="29">
        <v>0</v>
      </c>
      <c r="O116" s="29">
        <v>5.5233604580864622E-4</v>
      </c>
      <c r="P116" s="29">
        <v>2.4033720828032853E-4</v>
      </c>
      <c r="Q116" s="33">
        <v>1.5742142133492378</v>
      </c>
      <c r="R116" s="33">
        <v>0.99015599438122492</v>
      </c>
      <c r="S116" s="33"/>
      <c r="T116" s="33"/>
      <c r="U116" s="33"/>
      <c r="V116" s="33"/>
      <c r="W116" s="30" t="s">
        <v>109</v>
      </c>
      <c r="X116" s="34"/>
    </row>
    <row r="117" spans="1:28">
      <c r="A117" s="31">
        <v>10</v>
      </c>
      <c r="B117" s="32">
        <v>2373</v>
      </c>
      <c r="C117" s="29">
        <v>0</v>
      </c>
      <c r="D117" s="29">
        <v>0</v>
      </c>
      <c r="E117" s="29">
        <v>0</v>
      </c>
      <c r="F117" s="29">
        <v>0.51231318925906555</v>
      </c>
      <c r="G117" s="29">
        <v>0</v>
      </c>
      <c r="H117" s="29">
        <v>0</v>
      </c>
      <c r="I117" s="29">
        <v>0.18192917217974072</v>
      </c>
      <c r="J117" s="29">
        <v>0.30575763856119376</v>
      </c>
      <c r="K117" s="29">
        <v>1.4718599412674446E-2</v>
      </c>
      <c r="L117" s="29">
        <v>0.3384464877304954</v>
      </c>
      <c r="M117" s="29">
        <v>0</v>
      </c>
      <c r="N117" s="29">
        <v>0</v>
      </c>
      <c r="O117" s="29">
        <v>5.1563236802487948E-4</v>
      </c>
      <c r="P117" s="29">
        <v>2.1099953127952121E-4</v>
      </c>
      <c r="Q117" s="33">
        <v>1.6194267738207517</v>
      </c>
      <c r="R117" s="33">
        <v>1.0058931204771009</v>
      </c>
      <c r="S117" s="33"/>
      <c r="T117" s="33"/>
      <c r="U117" s="33"/>
      <c r="V117" s="33"/>
      <c r="W117" s="30" t="s">
        <v>109</v>
      </c>
      <c r="X117" s="34"/>
    </row>
    <row r="118" spans="1:28">
      <c r="A118" s="31">
        <v>10</v>
      </c>
      <c r="B118" s="32">
        <v>2473</v>
      </c>
      <c r="C118" s="29">
        <v>0</v>
      </c>
      <c r="D118" s="29">
        <v>0</v>
      </c>
      <c r="E118" s="29">
        <v>0</v>
      </c>
      <c r="F118" s="29">
        <v>0.51628106733218504</v>
      </c>
      <c r="G118" s="29">
        <v>0</v>
      </c>
      <c r="H118" s="29">
        <v>0</v>
      </c>
      <c r="I118" s="29">
        <v>0.17147224472947747</v>
      </c>
      <c r="J118" s="29">
        <v>0.31224668793833749</v>
      </c>
      <c r="K118" s="29">
        <v>2.5088171918518514E-2</v>
      </c>
      <c r="L118" s="29">
        <v>0.33014831254915616</v>
      </c>
      <c r="M118" s="29">
        <v>0</v>
      </c>
      <c r="N118" s="29">
        <v>0</v>
      </c>
      <c r="O118" s="29">
        <v>1.3438147847726933E-3</v>
      </c>
      <c r="P118" s="29">
        <v>6.8080699663988547E-4</v>
      </c>
      <c r="Q118" s="33">
        <v>1.3480566479166467</v>
      </c>
      <c r="R118" s="33">
        <v>0.79243723610505989</v>
      </c>
      <c r="S118" s="33"/>
      <c r="T118" s="33"/>
      <c r="U118" s="33"/>
      <c r="V118" s="33"/>
      <c r="W118" s="30" t="s">
        <v>109</v>
      </c>
      <c r="X118" s="34"/>
    </row>
    <row r="119" spans="1:28">
      <c r="A119" s="31">
        <v>10</v>
      </c>
      <c r="B119" s="32">
        <v>2523</v>
      </c>
      <c r="C119" s="29">
        <v>0</v>
      </c>
      <c r="D119" s="29">
        <v>0</v>
      </c>
      <c r="E119" s="29">
        <v>0</v>
      </c>
      <c r="F119" s="29">
        <v>0.5122667851957089</v>
      </c>
      <c r="G119" s="29">
        <v>0</v>
      </c>
      <c r="H119" s="29">
        <v>0</v>
      </c>
      <c r="I119" s="29">
        <v>0.16818659425030583</v>
      </c>
      <c r="J119" s="29">
        <v>0.31954662055398531</v>
      </c>
      <c r="K119" s="29">
        <v>3.0143514454274295E-2</v>
      </c>
      <c r="L119" s="29">
        <v>0.34573607045888255</v>
      </c>
      <c r="M119" s="29">
        <v>0</v>
      </c>
      <c r="N119" s="29">
        <v>0</v>
      </c>
      <c r="O119" s="29">
        <v>2.1000222106587977E-3</v>
      </c>
      <c r="P119" s="29">
        <v>9.5951896539665435E-4</v>
      </c>
      <c r="Q119" s="33">
        <v>1.2921783537212794</v>
      </c>
      <c r="R119" s="33">
        <v>0.67326517626220761</v>
      </c>
      <c r="S119" s="33"/>
      <c r="T119" s="33"/>
      <c r="U119" s="33"/>
      <c r="V119" s="33"/>
      <c r="W119" s="30" t="s">
        <v>109</v>
      </c>
      <c r="X119" s="34"/>
    </row>
    <row r="120" spans="1:28">
      <c r="A120" s="31">
        <v>13</v>
      </c>
      <c r="B120" s="32">
        <v>2573</v>
      </c>
      <c r="C120" s="29">
        <v>0</v>
      </c>
      <c r="D120" s="29">
        <v>0</v>
      </c>
      <c r="E120" s="29">
        <v>0</v>
      </c>
      <c r="F120" s="29">
        <v>0.47306027127658523</v>
      </c>
      <c r="G120" s="29">
        <v>0</v>
      </c>
      <c r="H120" s="29">
        <v>0</v>
      </c>
      <c r="I120" s="29">
        <v>0.1883904367891539</v>
      </c>
      <c r="J120" s="29">
        <v>0.33854929193426092</v>
      </c>
      <c r="K120" s="29">
        <v>3.901205913064449E-2</v>
      </c>
      <c r="L120" s="29">
        <v>0.16420983114184318</v>
      </c>
      <c r="M120" s="29">
        <v>0</v>
      </c>
      <c r="N120" s="29">
        <v>0</v>
      </c>
      <c r="O120" s="29">
        <v>2.5984964827261356E-3</v>
      </c>
      <c r="P120" s="29">
        <v>1.4144768952153997E-3</v>
      </c>
      <c r="Q120" s="33">
        <v>1.2953084492619251</v>
      </c>
      <c r="R120" s="33">
        <v>0.7766191170463701</v>
      </c>
      <c r="S120" s="33"/>
      <c r="T120" s="33"/>
      <c r="U120" s="33"/>
      <c r="V120" s="33"/>
      <c r="W120" s="30" t="s">
        <v>109</v>
      </c>
      <c r="X120" s="34"/>
    </row>
    <row r="121" spans="1:28">
      <c r="A121" s="31">
        <v>15</v>
      </c>
      <c r="B121" s="32">
        <v>2473</v>
      </c>
      <c r="C121" s="29">
        <v>0</v>
      </c>
      <c r="D121" s="29">
        <v>0</v>
      </c>
      <c r="E121" s="29">
        <v>0</v>
      </c>
      <c r="F121" s="29">
        <v>0.5060367415119329</v>
      </c>
      <c r="G121" s="29">
        <v>0</v>
      </c>
      <c r="H121" s="29">
        <v>0</v>
      </c>
      <c r="I121" s="29">
        <v>0.17703841114440946</v>
      </c>
      <c r="J121" s="29">
        <v>0.31692484734365767</v>
      </c>
      <c r="K121" s="29">
        <v>2.8335546451051376E-2</v>
      </c>
      <c r="L121" s="29">
        <v>0.31785432127705399</v>
      </c>
      <c r="M121" s="29">
        <v>0</v>
      </c>
      <c r="N121" s="29">
        <v>0</v>
      </c>
      <c r="O121" s="29">
        <v>2.1636239248151649E-3</v>
      </c>
      <c r="P121" s="29">
        <v>1.2082170494917795E-3</v>
      </c>
      <c r="Q121" s="33">
        <v>1.1669608718002202</v>
      </c>
      <c r="R121" s="33">
        <v>0.66103527006360341</v>
      </c>
      <c r="S121" s="33"/>
      <c r="T121" s="33"/>
      <c r="U121" s="33"/>
      <c r="V121" s="33"/>
      <c r="W121" s="30" t="s">
        <v>109</v>
      </c>
      <c r="X121" s="34"/>
    </row>
    <row r="122" spans="1:28">
      <c r="A122" s="31">
        <v>15</v>
      </c>
      <c r="B122" s="32">
        <v>2573</v>
      </c>
      <c r="C122" s="29">
        <v>0</v>
      </c>
      <c r="D122" s="29">
        <v>0</v>
      </c>
      <c r="E122" s="29">
        <v>0</v>
      </c>
      <c r="F122" s="29">
        <v>0.53139940212290215</v>
      </c>
      <c r="G122" s="29">
        <v>0</v>
      </c>
      <c r="H122" s="29">
        <v>0</v>
      </c>
      <c r="I122" s="29">
        <v>0.16817755141018939</v>
      </c>
      <c r="J122" s="29">
        <v>0.30042304646690843</v>
      </c>
      <c r="K122" s="29">
        <v>2.2663875738493149E-2</v>
      </c>
      <c r="L122" s="29">
        <v>0.3130031791445797</v>
      </c>
      <c r="M122" s="29">
        <v>0</v>
      </c>
      <c r="N122" s="29">
        <v>0</v>
      </c>
      <c r="O122" s="29">
        <v>1.3870145151785582E-3</v>
      </c>
      <c r="P122" s="29">
        <v>7.4211797564876602E-4</v>
      </c>
      <c r="Q122" s="33">
        <v>1.2371734134893859</v>
      </c>
      <c r="R122" s="33">
        <v>0.71360013796443444</v>
      </c>
      <c r="S122" s="33"/>
      <c r="T122" s="33"/>
      <c r="U122" s="33"/>
      <c r="V122" s="33"/>
      <c r="W122" s="30" t="s">
        <v>109</v>
      </c>
      <c r="X122" s="34"/>
    </row>
    <row r="123" spans="1:28">
      <c r="A123" s="31">
        <v>18</v>
      </c>
      <c r="B123" s="32">
        <v>2473</v>
      </c>
      <c r="C123" s="29">
        <v>0</v>
      </c>
      <c r="D123" s="29">
        <v>0</v>
      </c>
      <c r="E123" s="29">
        <v>0</v>
      </c>
      <c r="F123" s="29">
        <v>0.53188667499280684</v>
      </c>
      <c r="G123" s="29">
        <v>0</v>
      </c>
      <c r="H123" s="29">
        <v>0</v>
      </c>
      <c r="I123" s="29">
        <v>0.16995909220999991</v>
      </c>
      <c r="J123" s="29">
        <v>0.29815423279719322</v>
      </c>
      <c r="K123" s="29">
        <v>2.7248583930367311E-2</v>
      </c>
      <c r="L123" s="29">
        <v>0.35823004721574914</v>
      </c>
      <c r="M123" s="29">
        <v>0</v>
      </c>
      <c r="N123" s="29">
        <v>0</v>
      </c>
      <c r="O123" s="29">
        <v>1.5195540289625082E-3</v>
      </c>
      <c r="P123" s="29">
        <v>7.15415416202515E-4</v>
      </c>
      <c r="Q123" s="33">
        <v>1.3294075120859941</v>
      </c>
      <c r="R123" s="33">
        <v>0.75815308355741318</v>
      </c>
      <c r="S123" s="33"/>
      <c r="T123" s="33"/>
      <c r="U123" s="33"/>
      <c r="V123" s="33"/>
      <c r="W123" s="30" t="s">
        <v>109</v>
      </c>
      <c r="X123" s="34"/>
    </row>
    <row r="124" spans="1:28">
      <c r="A124" s="31">
        <v>21</v>
      </c>
      <c r="B124" s="32">
        <v>2573</v>
      </c>
      <c r="C124" s="29">
        <v>0</v>
      </c>
      <c r="D124" s="29">
        <v>0</v>
      </c>
      <c r="E124" s="29">
        <v>0</v>
      </c>
      <c r="F124" s="29">
        <v>0.55672394210962106</v>
      </c>
      <c r="G124" s="29">
        <v>0</v>
      </c>
      <c r="H124" s="29">
        <v>0</v>
      </c>
      <c r="I124" s="29">
        <v>0.1591200710090549</v>
      </c>
      <c r="J124" s="29">
        <v>0.2841559868813241</v>
      </c>
      <c r="K124" s="29">
        <v>7.273060167476629E-2</v>
      </c>
      <c r="L124" s="29">
        <v>0.49628221539933731</v>
      </c>
      <c r="M124" s="29">
        <v>0</v>
      </c>
      <c r="N124" s="29">
        <v>0</v>
      </c>
      <c r="O124" s="29">
        <v>7.4105592810960498E-3</v>
      </c>
      <c r="P124" s="29">
        <v>4.7728658855295371E-3</v>
      </c>
      <c r="Q124" s="33">
        <v>0.89085486114076873</v>
      </c>
      <c r="R124" s="33">
        <v>0.44795125979790551</v>
      </c>
      <c r="S124" s="33"/>
      <c r="T124" s="33"/>
      <c r="U124" s="33"/>
      <c r="V124" s="33"/>
      <c r="W124" s="30" t="s">
        <v>109</v>
      </c>
      <c r="X124" s="34"/>
    </row>
    <row r="125" spans="1:28">
      <c r="A125" s="31">
        <v>21</v>
      </c>
      <c r="B125" s="32">
        <v>2573</v>
      </c>
      <c r="C125" s="29">
        <v>0</v>
      </c>
      <c r="D125" s="29">
        <v>0</v>
      </c>
      <c r="E125" s="29">
        <v>0</v>
      </c>
      <c r="F125" s="29">
        <v>0.50813872685685946</v>
      </c>
      <c r="G125" s="29">
        <v>0</v>
      </c>
      <c r="H125" s="29">
        <v>0</v>
      </c>
      <c r="I125" s="29">
        <v>0.18170302893577786</v>
      </c>
      <c r="J125" s="29">
        <v>0.3101582442073626</v>
      </c>
      <c r="K125" s="29">
        <v>9.9354145535882954E-2</v>
      </c>
      <c r="L125" s="29">
        <v>0.4064966506929884</v>
      </c>
      <c r="M125" s="29">
        <v>0</v>
      </c>
      <c r="N125" s="29">
        <v>0</v>
      </c>
      <c r="O125" s="29">
        <v>1.2388578145982595E-2</v>
      </c>
      <c r="P125" s="29">
        <v>9.2790560280174763E-3</v>
      </c>
      <c r="Q125" s="33">
        <v>0.81528322999873271</v>
      </c>
      <c r="R125" s="33">
        <v>0.45754439982953499</v>
      </c>
      <c r="S125" s="33"/>
      <c r="T125" s="33"/>
      <c r="U125" s="33"/>
      <c r="V125" s="33"/>
      <c r="W125" s="30" t="s">
        <v>109</v>
      </c>
      <c r="X125" s="34"/>
    </row>
    <row r="126" spans="1:28">
      <c r="A126" s="31">
        <v>25</v>
      </c>
      <c r="B126" s="32">
        <v>2573</v>
      </c>
      <c r="C126" s="29">
        <v>0</v>
      </c>
      <c r="D126" s="29">
        <v>0</v>
      </c>
      <c r="E126" s="29">
        <v>0</v>
      </c>
      <c r="F126" s="29">
        <v>0.54393183092012576</v>
      </c>
      <c r="G126" s="29">
        <v>0</v>
      </c>
      <c r="H126" s="29">
        <v>0</v>
      </c>
      <c r="I126" s="29">
        <v>0.1708340143874067</v>
      </c>
      <c r="J126" s="29">
        <v>0.28523415469246755</v>
      </c>
      <c r="K126" s="29">
        <v>2.3307532700932412E-2</v>
      </c>
      <c r="L126" s="29">
        <v>0.23651533481355233</v>
      </c>
      <c r="M126" s="29">
        <v>0</v>
      </c>
      <c r="N126" s="29">
        <v>0</v>
      </c>
      <c r="O126" s="29">
        <v>3.4349434369616181E-3</v>
      </c>
      <c r="P126" s="29">
        <v>2.3017552706323268E-3</v>
      </c>
      <c r="Q126" s="33">
        <v>0.72509420929986135</v>
      </c>
      <c r="R126" s="33">
        <v>0.32860658416060928</v>
      </c>
      <c r="S126" s="33"/>
      <c r="T126" s="33"/>
      <c r="U126" s="33"/>
      <c r="V126" s="33"/>
      <c r="W126" s="30" t="s">
        <v>109</v>
      </c>
      <c r="X126" s="34"/>
    </row>
    <row r="127" spans="1:28">
      <c r="A127" s="31">
        <v>25</v>
      </c>
      <c r="B127" s="32">
        <v>2573</v>
      </c>
      <c r="C127" s="29">
        <v>0</v>
      </c>
      <c r="D127" s="29">
        <v>0</v>
      </c>
      <c r="E127" s="29">
        <v>0</v>
      </c>
      <c r="F127" s="29">
        <v>0.55435109029370744</v>
      </c>
      <c r="G127" s="29">
        <v>0</v>
      </c>
      <c r="H127" s="29">
        <v>0</v>
      </c>
      <c r="I127" s="29">
        <v>0.16056861086041047</v>
      </c>
      <c r="J127" s="29">
        <v>0.28508029884588204</v>
      </c>
      <c r="K127" s="29">
        <v>5.5219172060838678E-2</v>
      </c>
      <c r="L127" s="29">
        <v>0.49283218360026243</v>
      </c>
      <c r="M127" s="29">
        <v>0</v>
      </c>
      <c r="N127" s="29">
        <v>0</v>
      </c>
      <c r="O127" s="29">
        <v>6.8265363381542704E-3</v>
      </c>
      <c r="P127" s="29">
        <v>4.9004615000800703E-3</v>
      </c>
      <c r="Q127" s="33">
        <v>0.76303520847348139</v>
      </c>
      <c r="R127" s="33">
        <v>0.36976522843538023</v>
      </c>
      <c r="S127" s="33"/>
      <c r="T127" s="33"/>
      <c r="U127" s="33"/>
      <c r="V127" s="33"/>
      <c r="W127" s="30" t="s">
        <v>109</v>
      </c>
      <c r="X127" s="34"/>
    </row>
    <row r="128" spans="1:28">
      <c r="A128" s="31">
        <v>2</v>
      </c>
      <c r="B128" s="32">
        <v>2013</v>
      </c>
      <c r="C128" s="29">
        <v>0</v>
      </c>
      <c r="D128" s="29">
        <v>0</v>
      </c>
      <c r="E128" s="29">
        <v>0.223</v>
      </c>
      <c r="F128" s="29">
        <v>0.73456838669928226</v>
      </c>
      <c r="G128" s="29">
        <v>0</v>
      </c>
      <c r="H128" s="29">
        <v>8.947307115454719E-4</v>
      </c>
      <c r="I128" s="29">
        <v>8.4473583205317993E-3</v>
      </c>
      <c r="J128" s="29">
        <v>1.5695478857908403E-2</v>
      </c>
      <c r="K128" s="29">
        <v>7.0569837526539642E-2</v>
      </c>
      <c r="L128" s="29">
        <v>0.30874498967144726</v>
      </c>
      <c r="M128" s="29">
        <v>0</v>
      </c>
      <c r="N128" s="29">
        <v>1.911764705882353E-3</v>
      </c>
      <c r="O128" s="29">
        <v>1.2082436445830279E-4</v>
      </c>
      <c r="P128" s="29">
        <v>0</v>
      </c>
      <c r="Q128" s="33"/>
      <c r="R128" s="33">
        <v>0.82715328078115646</v>
      </c>
      <c r="S128" s="33"/>
      <c r="T128" s="33">
        <v>-1.3471552111977232</v>
      </c>
      <c r="U128" s="33"/>
      <c r="V128" s="33"/>
      <c r="W128" s="30" t="s">
        <v>103</v>
      </c>
      <c r="X128" s="34"/>
      <c r="AB128" s="28"/>
    </row>
    <row r="129" spans="1:29">
      <c r="A129" s="31">
        <v>2</v>
      </c>
      <c r="B129" s="32">
        <v>2013</v>
      </c>
      <c r="C129" s="29">
        <v>0</v>
      </c>
      <c r="D129" s="29">
        <v>2.9991045631351742E-3</v>
      </c>
      <c r="E129" s="29">
        <v>0.27900000000000003</v>
      </c>
      <c r="F129" s="29">
        <v>0.67818202955489693</v>
      </c>
      <c r="G129" s="29">
        <v>0</v>
      </c>
      <c r="H129" s="29">
        <v>3.4101761622644918E-3</v>
      </c>
      <c r="I129" s="29">
        <v>6.3941164700630606E-3</v>
      </c>
      <c r="J129" s="29">
        <v>1.1556472469875579E-2</v>
      </c>
      <c r="K129" s="29">
        <v>1.0812692288308489E-2</v>
      </c>
      <c r="L129" s="29">
        <v>0.38297848418333302</v>
      </c>
      <c r="M129" s="29">
        <v>0</v>
      </c>
      <c r="N129" s="29">
        <v>7.3529411764705881E-4</v>
      </c>
      <c r="O129" s="29">
        <v>0</v>
      </c>
      <c r="P129" s="29">
        <v>0</v>
      </c>
      <c r="Q129" s="33"/>
      <c r="R129" s="33"/>
      <c r="S129" s="33"/>
      <c r="T129" s="33">
        <v>-1.1310967111761048</v>
      </c>
      <c r="U129" s="33" t="s">
        <v>118</v>
      </c>
      <c r="V129" s="33"/>
      <c r="W129" s="30" t="s">
        <v>103</v>
      </c>
      <c r="X129" s="34"/>
      <c r="AB129" s="28"/>
    </row>
    <row r="130" spans="1:29">
      <c r="A130" s="31">
        <v>2</v>
      </c>
      <c r="B130" s="32">
        <v>2013</v>
      </c>
      <c r="C130" s="29">
        <v>0</v>
      </c>
      <c r="D130" s="29">
        <v>5.0459709092188963E-2</v>
      </c>
      <c r="E130" s="29">
        <v>0.156</v>
      </c>
      <c r="F130" s="29">
        <v>0.73392427448366282</v>
      </c>
      <c r="G130" s="29">
        <v>0</v>
      </c>
      <c r="H130" s="29">
        <v>3.3832030337872837E-3</v>
      </c>
      <c r="I130" s="29">
        <v>7.5459121921322269E-3</v>
      </c>
      <c r="J130" s="29">
        <v>1.4903752405876547E-2</v>
      </c>
      <c r="K130" s="29">
        <v>3.7628698710354958E-3</v>
      </c>
      <c r="L130" s="29">
        <v>0.39323728406051944</v>
      </c>
      <c r="M130" s="29">
        <v>0</v>
      </c>
      <c r="N130" s="29">
        <v>0</v>
      </c>
      <c r="O130" s="29">
        <v>0</v>
      </c>
      <c r="P130" s="29">
        <v>0</v>
      </c>
      <c r="Q130" s="33"/>
      <c r="R130" s="33"/>
      <c r="S130" s="33"/>
      <c r="T130" s="33"/>
      <c r="U130" s="33" t="s">
        <v>118</v>
      </c>
      <c r="V130" s="33"/>
      <c r="W130" s="30" t="s">
        <v>103</v>
      </c>
      <c r="X130" s="34"/>
      <c r="AB130" s="28"/>
      <c r="AC130" s="28"/>
    </row>
    <row r="131" spans="1:29">
      <c r="A131" s="31">
        <v>2</v>
      </c>
      <c r="B131" s="32">
        <v>2023</v>
      </c>
      <c r="C131" s="29">
        <v>0</v>
      </c>
      <c r="D131" s="29">
        <v>0</v>
      </c>
      <c r="E131" s="29">
        <v>0</v>
      </c>
      <c r="F131" s="29">
        <v>0.94449375777983957</v>
      </c>
      <c r="G131" s="29">
        <v>0</v>
      </c>
      <c r="H131" s="29">
        <v>3.2548886699039264E-4</v>
      </c>
      <c r="I131" s="29">
        <v>1.0147651484742812E-2</v>
      </c>
      <c r="J131" s="29">
        <v>1.7590695416719638E-2</v>
      </c>
      <c r="K131" s="29">
        <v>0.10944039290776637</v>
      </c>
      <c r="L131" s="29">
        <v>0.29867064628673828</v>
      </c>
      <c r="M131" s="29">
        <v>0</v>
      </c>
      <c r="N131" s="29">
        <v>2.5635279624667278E-3</v>
      </c>
      <c r="O131" s="29">
        <v>0</v>
      </c>
      <c r="P131" s="29">
        <v>0</v>
      </c>
      <c r="Q131" s="33"/>
      <c r="R131" s="33"/>
      <c r="S131" s="33"/>
      <c r="T131" s="33">
        <v>-1.8323233688616942</v>
      </c>
      <c r="U131" s="33"/>
      <c r="V131" s="33"/>
      <c r="W131" s="30" t="s">
        <v>103</v>
      </c>
      <c r="X131" s="34"/>
      <c r="AA131" s="28"/>
      <c r="AB131" s="28"/>
      <c r="AC131" s="28"/>
    </row>
    <row r="132" spans="1:29">
      <c r="A132" s="31">
        <v>2</v>
      </c>
      <c r="B132" s="32">
        <v>2023</v>
      </c>
      <c r="C132" s="29">
        <v>0</v>
      </c>
      <c r="D132" s="29">
        <v>0</v>
      </c>
      <c r="E132" s="29">
        <v>0</v>
      </c>
      <c r="F132" s="29">
        <v>0.94296396675058236</v>
      </c>
      <c r="G132" s="29">
        <v>0</v>
      </c>
      <c r="H132" s="29">
        <v>4.3444397191025867E-4</v>
      </c>
      <c r="I132" s="29">
        <v>1.0350047283559351E-2</v>
      </c>
      <c r="J132" s="29">
        <v>1.876400028610747E-2</v>
      </c>
      <c r="K132" s="29">
        <v>8.7742895201160159E-2</v>
      </c>
      <c r="L132" s="29">
        <v>0.31860308255165259</v>
      </c>
      <c r="M132" s="29">
        <v>0</v>
      </c>
      <c r="N132" s="29">
        <v>2.5902655235471388E-3</v>
      </c>
      <c r="O132" s="29">
        <v>0</v>
      </c>
      <c r="P132" s="29">
        <v>0</v>
      </c>
      <c r="Q132" s="33"/>
      <c r="R132" s="33"/>
      <c r="S132" s="33"/>
      <c r="T132" s="33">
        <v>-1.8066936465381276</v>
      </c>
      <c r="U132" s="33"/>
      <c r="V132" s="33"/>
      <c r="W132" s="30" t="s">
        <v>103</v>
      </c>
      <c r="X132" s="34"/>
      <c r="AA132" s="28"/>
      <c r="AB132" s="28"/>
      <c r="AC132" s="28"/>
    </row>
    <row r="133" spans="1:29">
      <c r="A133" s="31">
        <v>2</v>
      </c>
      <c r="B133" s="32">
        <v>2023</v>
      </c>
      <c r="C133" s="29">
        <v>0</v>
      </c>
      <c r="D133" s="29">
        <v>7.7772804643733609E-2</v>
      </c>
      <c r="E133" s="29">
        <v>0</v>
      </c>
      <c r="F133" s="29">
        <v>0.86427071002492961</v>
      </c>
      <c r="G133" s="29">
        <v>0</v>
      </c>
      <c r="H133" s="29">
        <v>3.1192233027726294E-3</v>
      </c>
      <c r="I133" s="29">
        <v>8.6237837906054972E-3</v>
      </c>
      <c r="J133" s="29">
        <v>1.6949624066997498E-2</v>
      </c>
      <c r="K133" s="29">
        <v>1.0164165070130186E-2</v>
      </c>
      <c r="L133" s="29">
        <v>0.3681863623081249</v>
      </c>
      <c r="M133" s="29">
        <v>0</v>
      </c>
      <c r="N133" s="29">
        <v>1.3767806173897116E-3</v>
      </c>
      <c r="O133" s="29">
        <v>0</v>
      </c>
      <c r="P133" s="29">
        <v>0</v>
      </c>
      <c r="Q133" s="33"/>
      <c r="R133" s="33"/>
      <c r="S133" s="33"/>
      <c r="T133" s="33">
        <v>-1.5743963621346764</v>
      </c>
      <c r="U133" s="33">
        <v>-4.5343961084205908</v>
      </c>
      <c r="V133" s="33"/>
      <c r="W133" s="30" t="s">
        <v>103</v>
      </c>
      <c r="X133" s="34"/>
      <c r="AB133" s="28"/>
      <c r="AC133" s="28"/>
    </row>
    <row r="134" spans="1:29">
      <c r="A134" s="31">
        <v>2</v>
      </c>
      <c r="B134" s="32">
        <v>2023</v>
      </c>
      <c r="C134" s="29">
        <v>0</v>
      </c>
      <c r="D134" s="29">
        <v>4.5687628698879426E-3</v>
      </c>
      <c r="E134" s="29">
        <v>0</v>
      </c>
      <c r="F134" s="29">
        <v>0.94885709985487376</v>
      </c>
      <c r="G134" s="29">
        <v>6.1328872021594186E-3</v>
      </c>
      <c r="H134" s="29">
        <v>1.0192323587217885E-2</v>
      </c>
      <c r="I134" s="29">
        <v>1.0223936596298142E-2</v>
      </c>
      <c r="J134" s="29">
        <v>1.7204624886298599E-2</v>
      </c>
      <c r="K134" s="29">
        <v>3.3864719350510865E-2</v>
      </c>
      <c r="L134" s="29">
        <v>0.2965757635381121</v>
      </c>
      <c r="M134" s="29">
        <v>1.5598538061815026E-2</v>
      </c>
      <c r="N134" s="29">
        <v>1.3557102704993851E-2</v>
      </c>
      <c r="O134" s="29">
        <v>0</v>
      </c>
      <c r="P134" s="29">
        <v>0</v>
      </c>
      <c r="Q134" s="33"/>
      <c r="R134" s="33"/>
      <c r="S134" s="33">
        <v>-2.5765989160413572</v>
      </c>
      <c r="T134" s="33">
        <v>-1.5713470136825054</v>
      </c>
      <c r="U134" s="33">
        <v>-4.7072437010269512</v>
      </c>
      <c r="V134" s="33"/>
      <c r="W134" s="30" t="s">
        <v>103</v>
      </c>
      <c r="X134" s="34"/>
      <c r="AA134" s="28"/>
      <c r="AB134" s="28"/>
      <c r="AC134" s="28"/>
    </row>
    <row r="135" spans="1:29">
      <c r="A135" s="31">
        <v>2</v>
      </c>
      <c r="B135" s="32">
        <v>2023</v>
      </c>
      <c r="C135" s="29">
        <v>0</v>
      </c>
      <c r="D135" s="29">
        <v>4.1026508526451733E-2</v>
      </c>
      <c r="E135" s="29">
        <v>0</v>
      </c>
      <c r="F135" s="29">
        <v>0.89190388049613878</v>
      </c>
      <c r="G135" s="29">
        <v>1.4751430935347537E-2</v>
      </c>
      <c r="H135" s="29">
        <v>1.5414715788891776E-2</v>
      </c>
      <c r="I135" s="29">
        <v>8.7841708139234191E-3</v>
      </c>
      <c r="J135" s="29">
        <v>1.6596943426780402E-2</v>
      </c>
      <c r="K135" s="29">
        <v>1.3312958034895239E-2</v>
      </c>
      <c r="L135" s="29">
        <v>0.31852708881666308</v>
      </c>
      <c r="M135" s="29">
        <v>1.0109145475321228E-2</v>
      </c>
      <c r="N135" s="29">
        <v>8.3558777229212153E-3</v>
      </c>
      <c r="O135" s="29">
        <v>0</v>
      </c>
      <c r="P135" s="29">
        <v>0</v>
      </c>
      <c r="Q135" s="33"/>
      <c r="R135" s="33"/>
      <c r="S135" s="33">
        <v>-2.5749455316449041</v>
      </c>
      <c r="T135" s="33">
        <v>-1.5601000447013018</v>
      </c>
      <c r="U135" s="33">
        <v>-4.5421687944110074</v>
      </c>
      <c r="V135" s="33"/>
      <c r="W135" s="30" t="s">
        <v>103</v>
      </c>
      <c r="X135" s="34"/>
      <c r="Z135" s="28"/>
      <c r="AA135" s="28"/>
      <c r="AB135" s="28"/>
    </row>
    <row r="136" spans="1:29">
      <c r="A136" s="31">
        <v>2</v>
      </c>
      <c r="B136" s="32">
        <v>2023</v>
      </c>
      <c r="C136" s="29">
        <v>0</v>
      </c>
      <c r="D136" s="29">
        <v>2.4412779079696665E-2</v>
      </c>
      <c r="E136" s="29">
        <v>0</v>
      </c>
      <c r="F136" s="29">
        <v>0.91693049234825352</v>
      </c>
      <c r="G136" s="29">
        <v>0</v>
      </c>
      <c r="H136" s="29">
        <v>2.0367818996268909E-3</v>
      </c>
      <c r="I136" s="29">
        <v>9.3642050421926352E-3</v>
      </c>
      <c r="J136" s="29">
        <v>1.7950219572075828E-2</v>
      </c>
      <c r="K136" s="29">
        <v>2.0219413830921167E-2</v>
      </c>
      <c r="L136" s="29">
        <v>0.35040784935296276</v>
      </c>
      <c r="M136" s="29">
        <v>0</v>
      </c>
      <c r="N136" s="29">
        <v>1.622483752809975E-3</v>
      </c>
      <c r="O136" s="29">
        <v>0</v>
      </c>
      <c r="P136" s="29">
        <v>0</v>
      </c>
      <c r="Q136" s="33"/>
      <c r="R136" s="33"/>
      <c r="S136" s="33"/>
      <c r="T136" s="33">
        <v>-1.5578036839932359</v>
      </c>
      <c r="U136" s="33">
        <v>-4.4700923135935575</v>
      </c>
      <c r="V136" s="33"/>
      <c r="W136" s="30" t="s">
        <v>103</v>
      </c>
      <c r="X136" s="34"/>
      <c r="AB136" s="28"/>
      <c r="AC136" s="28"/>
    </row>
    <row r="137" spans="1:29">
      <c r="A137" s="31">
        <v>6</v>
      </c>
      <c r="B137" s="32">
        <v>2373</v>
      </c>
      <c r="C137" s="29">
        <v>0</v>
      </c>
      <c r="D137" s="29">
        <v>2.7011897761058102E-2</v>
      </c>
      <c r="E137" s="29">
        <v>0</v>
      </c>
      <c r="F137" s="29">
        <v>0.90049184598814713</v>
      </c>
      <c r="G137" s="29">
        <v>1.2921245100980942E-2</v>
      </c>
      <c r="H137" s="29">
        <v>1.8451150535312488E-2</v>
      </c>
      <c r="I137" s="29">
        <v>9.1814554979576923E-3</v>
      </c>
      <c r="J137" s="29">
        <v>1.9293369346247331E-2</v>
      </c>
      <c r="K137" s="29">
        <v>9.0868678701038711E-3</v>
      </c>
      <c r="L137" s="29">
        <v>0.24931421948333674</v>
      </c>
      <c r="M137" s="29">
        <v>6.9455361345258596E-3</v>
      </c>
      <c r="N137" s="29">
        <v>4.151644019889429E-3</v>
      </c>
      <c r="O137" s="29">
        <v>0</v>
      </c>
      <c r="P137" s="29">
        <v>0</v>
      </c>
      <c r="Q137" s="33"/>
      <c r="R137" s="33"/>
      <c r="S137" s="33">
        <v>-2.7244997676929086</v>
      </c>
      <c r="T137" s="33">
        <v>-1.3482622275107601</v>
      </c>
      <c r="U137" s="33">
        <v>-4.9573230946226889</v>
      </c>
      <c r="V137" s="33"/>
      <c r="W137" s="30" t="s">
        <v>103</v>
      </c>
      <c r="X137" s="34"/>
      <c r="AA137" s="28"/>
      <c r="AB137" s="28"/>
      <c r="AC137" s="28"/>
    </row>
    <row r="138" spans="1:29">
      <c r="A138" s="31">
        <v>6</v>
      </c>
      <c r="B138" s="32">
        <v>2373</v>
      </c>
      <c r="C138" s="29">
        <v>0</v>
      </c>
      <c r="D138" s="29">
        <v>2.8674139169539099E-2</v>
      </c>
      <c r="E138" s="29">
        <v>0</v>
      </c>
      <c r="F138" s="29">
        <v>0.90159814907105884</v>
      </c>
      <c r="G138" s="29">
        <v>1.2625015076963942E-2</v>
      </c>
      <c r="H138" s="29">
        <v>1.7530500575629368E-2</v>
      </c>
      <c r="I138" s="29">
        <v>8.8254011635490025E-3</v>
      </c>
      <c r="J138" s="29">
        <v>1.6674844664665886E-2</v>
      </c>
      <c r="K138" s="29">
        <v>1.1443422039690966E-2</v>
      </c>
      <c r="L138" s="29">
        <v>0.24192789725101568</v>
      </c>
      <c r="M138" s="29">
        <v>6.6523361636787832E-3</v>
      </c>
      <c r="N138" s="29">
        <v>4.1159081674172595E-3</v>
      </c>
      <c r="O138" s="29">
        <v>0</v>
      </c>
      <c r="P138" s="29">
        <v>0</v>
      </c>
      <c r="Q138" s="33"/>
      <c r="R138" s="33"/>
      <c r="S138" s="33">
        <v>-2.5664279262553351</v>
      </c>
      <c r="T138" s="33">
        <v>-1.267128455231723</v>
      </c>
      <c r="U138" s="33">
        <v>-4.7191097543795735</v>
      </c>
      <c r="V138" s="33"/>
      <c r="W138" s="30" t="s">
        <v>103</v>
      </c>
      <c r="X138" s="34"/>
      <c r="AA138" s="28"/>
      <c r="AB138" s="28"/>
      <c r="AC138" s="28"/>
    </row>
    <row r="139" spans="1:29">
      <c r="A139" s="31">
        <v>6</v>
      </c>
      <c r="B139" s="32">
        <v>2373</v>
      </c>
      <c r="C139" s="29">
        <v>0</v>
      </c>
      <c r="D139" s="29">
        <v>4.3850800867414877E-3</v>
      </c>
      <c r="E139" s="29">
        <v>0</v>
      </c>
      <c r="F139" s="29">
        <v>0.94408565648267129</v>
      </c>
      <c r="G139" s="29">
        <v>6.0439895752119107E-3</v>
      </c>
      <c r="H139" s="29">
        <v>1.2272654731192567E-2</v>
      </c>
      <c r="I139" s="29">
        <v>1.0353923622513864E-2</v>
      </c>
      <c r="J139" s="29">
        <v>1.8408059492770832E-2</v>
      </c>
      <c r="K139" s="29">
        <v>2.4010223954703015E-2</v>
      </c>
      <c r="L139" s="29">
        <v>0.23611960426811254</v>
      </c>
      <c r="M139" s="29">
        <v>7.6335185673973224E-3</v>
      </c>
      <c r="N139" s="29">
        <v>5.6948259124495852E-3</v>
      </c>
      <c r="O139" s="29">
        <v>0</v>
      </c>
      <c r="P139" s="29">
        <v>0</v>
      </c>
      <c r="Q139" s="33"/>
      <c r="R139" s="33"/>
      <c r="S139" s="33">
        <v>-2.4933238424339361</v>
      </c>
      <c r="T139" s="33">
        <v>-1.2611571246709008</v>
      </c>
      <c r="U139" s="33">
        <v>-4.9203848941659247</v>
      </c>
      <c r="V139" s="33"/>
      <c r="W139" s="30" t="s">
        <v>103</v>
      </c>
      <c r="X139" s="34"/>
      <c r="AB139" s="28"/>
    </row>
    <row r="140" spans="1:29">
      <c r="A140" s="31">
        <v>6</v>
      </c>
      <c r="B140" s="32">
        <v>2373</v>
      </c>
      <c r="C140" s="29">
        <v>0</v>
      </c>
      <c r="D140" s="29">
        <v>3.6103813707563735E-2</v>
      </c>
      <c r="E140" s="29">
        <v>0.14899999999999999</v>
      </c>
      <c r="F140" s="29">
        <v>0.76154832345386192</v>
      </c>
      <c r="G140" s="29">
        <v>0</v>
      </c>
      <c r="H140" s="29">
        <v>5.7742357405629807E-3</v>
      </c>
      <c r="I140" s="29">
        <v>8.6029360450323358E-3</v>
      </c>
      <c r="J140" s="29">
        <v>1.4844137795118326E-2</v>
      </c>
      <c r="K140" s="29">
        <v>1.1298707600012033E-2</v>
      </c>
      <c r="L140" s="29">
        <v>0.3245472623601019</v>
      </c>
      <c r="M140" s="29">
        <v>0</v>
      </c>
      <c r="N140" s="29">
        <v>1.4705882352941176E-3</v>
      </c>
      <c r="O140" s="29">
        <v>0</v>
      </c>
      <c r="P140" s="29">
        <v>0</v>
      </c>
      <c r="Q140" s="33"/>
      <c r="R140" s="33"/>
      <c r="S140" s="33"/>
      <c r="T140" s="33">
        <v>-1.2346652734695522</v>
      </c>
      <c r="U140" s="33">
        <v>-4.6110622639200267</v>
      </c>
      <c r="V140" s="33"/>
      <c r="W140" s="30" t="s">
        <v>103</v>
      </c>
      <c r="X140" s="34"/>
      <c r="AB140" s="28"/>
      <c r="AC140" s="28"/>
    </row>
    <row r="141" spans="1:29">
      <c r="A141" s="31">
        <v>6</v>
      </c>
      <c r="B141" s="32">
        <v>2373</v>
      </c>
      <c r="C141" s="29">
        <v>0</v>
      </c>
      <c r="D141" s="29">
        <v>0</v>
      </c>
      <c r="E141" s="29">
        <v>0.22500000000000001</v>
      </c>
      <c r="F141" s="29">
        <v>0.74485286666895867</v>
      </c>
      <c r="G141" s="29">
        <v>0</v>
      </c>
      <c r="H141" s="29">
        <v>8.0117527917819163E-4</v>
      </c>
      <c r="I141" s="29">
        <v>7.3048747449660067E-3</v>
      </c>
      <c r="J141" s="29">
        <v>1.4748358056570701E-2</v>
      </c>
      <c r="K141" s="29">
        <v>0.12892541013046516</v>
      </c>
      <c r="L141" s="29">
        <v>0.28223908305647555</v>
      </c>
      <c r="M141" s="29">
        <v>0</v>
      </c>
      <c r="N141" s="29">
        <v>2.0588235294117649E-3</v>
      </c>
      <c r="O141" s="29">
        <v>0</v>
      </c>
      <c r="P141" s="29">
        <v>0</v>
      </c>
      <c r="Q141" s="33"/>
      <c r="R141" s="33"/>
      <c r="S141" s="33"/>
      <c r="T141" s="33">
        <v>-1.1716235545156002</v>
      </c>
      <c r="U141" s="33"/>
      <c r="V141" s="33"/>
      <c r="W141" s="30" t="s">
        <v>103</v>
      </c>
      <c r="X141" s="34"/>
      <c r="AA141" s="28"/>
      <c r="AB141" s="28"/>
      <c r="AC141" s="28"/>
    </row>
    <row r="142" spans="1:29">
      <c r="A142" s="31">
        <v>6</v>
      </c>
      <c r="B142" s="32">
        <v>2373</v>
      </c>
      <c r="C142" s="29">
        <v>0</v>
      </c>
      <c r="D142" s="29">
        <v>0.18770030073888178</v>
      </c>
      <c r="E142" s="29">
        <v>4.2999999999999997E-2</v>
      </c>
      <c r="F142" s="29">
        <v>0.71625053689994456</v>
      </c>
      <c r="G142" s="29">
        <v>0</v>
      </c>
      <c r="H142" s="29">
        <v>3.2014110099606468E-3</v>
      </c>
      <c r="I142" s="29">
        <v>7.1903755582266781E-3</v>
      </c>
      <c r="J142" s="29">
        <v>1.3150309078851953E-2</v>
      </c>
      <c r="K142" s="29">
        <v>2.9905028102979181E-3</v>
      </c>
      <c r="L142" s="29">
        <v>0.39986575548094422</v>
      </c>
      <c r="M142" s="29">
        <v>0</v>
      </c>
      <c r="N142" s="29">
        <v>1.4705882352941178E-4</v>
      </c>
      <c r="O142" s="29">
        <v>0</v>
      </c>
      <c r="P142" s="29">
        <v>0</v>
      </c>
      <c r="Q142" s="33"/>
      <c r="R142" s="33"/>
      <c r="S142" s="33"/>
      <c r="T142" s="33" t="s">
        <v>118</v>
      </c>
      <c r="U142" s="33" t="s">
        <v>118</v>
      </c>
      <c r="V142" s="33"/>
      <c r="W142" s="30" t="s">
        <v>103</v>
      </c>
      <c r="X142" s="34"/>
      <c r="AA142" s="28"/>
      <c r="AB142" s="28"/>
      <c r="AC142" s="28"/>
    </row>
    <row r="143" spans="1:29">
      <c r="A143" s="31">
        <v>6</v>
      </c>
      <c r="B143" s="32">
        <v>2373</v>
      </c>
      <c r="C143" s="29">
        <v>0</v>
      </c>
      <c r="D143" s="29">
        <v>0</v>
      </c>
      <c r="E143" s="29">
        <v>0.23200000000000001</v>
      </c>
      <c r="F143" s="29">
        <v>0.71426041711005284</v>
      </c>
      <c r="G143" s="29">
        <v>1.159010060255471E-2</v>
      </c>
      <c r="H143" s="29">
        <v>1.5051031117636178E-2</v>
      </c>
      <c r="I143" s="29">
        <v>8.0769664078016289E-3</v>
      </c>
      <c r="J143" s="29">
        <v>1.4426431133599029E-2</v>
      </c>
      <c r="K143" s="29">
        <v>5.8947466519280359E-2</v>
      </c>
      <c r="L143" s="29">
        <v>0.3085815466915241</v>
      </c>
      <c r="M143" s="29">
        <v>1.3343652424541644E-2</v>
      </c>
      <c r="N143" s="29">
        <v>0.01</v>
      </c>
      <c r="O143" s="29">
        <v>0</v>
      </c>
      <c r="P143" s="29">
        <v>0</v>
      </c>
      <c r="Q143" s="33"/>
      <c r="R143" s="33"/>
      <c r="S143" s="33">
        <v>-1.6862746731658074</v>
      </c>
      <c r="T143" s="33">
        <v>-0.9058251849595641</v>
      </c>
      <c r="U143" s="33"/>
      <c r="V143" s="33"/>
      <c r="W143" s="30" t="s">
        <v>103</v>
      </c>
      <c r="X143" s="34"/>
      <c r="AA143" s="28"/>
      <c r="AB143" s="28"/>
      <c r="AC143" s="28"/>
    </row>
    <row r="144" spans="1:29">
      <c r="A144" s="31">
        <v>6</v>
      </c>
      <c r="B144" s="32">
        <v>2373</v>
      </c>
      <c r="C144" s="29">
        <v>0</v>
      </c>
      <c r="D144" s="29">
        <v>0</v>
      </c>
      <c r="E144" s="29">
        <v>0.22700000000000001</v>
      </c>
      <c r="F144" s="29">
        <v>0.72813579061501699</v>
      </c>
      <c r="G144" s="29">
        <v>0</v>
      </c>
      <c r="H144" s="29">
        <v>2.6003094951619278E-3</v>
      </c>
      <c r="I144" s="29">
        <v>7.3579153408008541E-3</v>
      </c>
      <c r="J144" s="29">
        <v>1.3663832393058848E-2</v>
      </c>
      <c r="K144" s="29">
        <v>3.6599150907538625E-2</v>
      </c>
      <c r="L144" s="29">
        <v>0.36020767115950125</v>
      </c>
      <c r="M144" s="29">
        <v>0</v>
      </c>
      <c r="N144" s="29">
        <v>1.0441176470588234E-3</v>
      </c>
      <c r="O144" s="29">
        <v>0</v>
      </c>
      <c r="P144" s="29">
        <v>0</v>
      </c>
      <c r="Q144" s="33"/>
      <c r="R144" s="33"/>
      <c r="S144" s="33"/>
      <c r="T144" s="33">
        <v>-0.90246576299236736</v>
      </c>
      <c r="U144" s="33"/>
      <c r="V144" s="33"/>
      <c r="W144" s="30" t="s">
        <v>103</v>
      </c>
      <c r="X144" s="34"/>
      <c r="AB144" s="28"/>
    </row>
    <row r="145" spans="1:30">
      <c r="A145" s="31">
        <v>6</v>
      </c>
      <c r="B145" s="32">
        <v>2373</v>
      </c>
      <c r="C145" s="29">
        <v>0</v>
      </c>
      <c r="D145" s="29">
        <v>0</v>
      </c>
      <c r="E145" s="29">
        <v>0.245</v>
      </c>
      <c r="F145" s="29">
        <v>0.66237198458736379</v>
      </c>
      <c r="G145" s="29">
        <v>2.4930106782664104E-2</v>
      </c>
      <c r="H145" s="29">
        <v>2.3276675085166162E-2</v>
      </c>
      <c r="I145" s="29">
        <v>8.1686654673725038E-3</v>
      </c>
      <c r="J145" s="29">
        <v>1.3826342765299907E-2</v>
      </c>
      <c r="K145" s="29">
        <v>2.0555919160065363E-2</v>
      </c>
      <c r="L145" s="29">
        <v>0.35229864397877753</v>
      </c>
      <c r="M145" s="29">
        <v>6.8052627365162389E-3</v>
      </c>
      <c r="N145" s="29">
        <v>5.5882352941176473E-3</v>
      </c>
      <c r="O145" s="29">
        <v>0</v>
      </c>
      <c r="P145" s="29">
        <v>0</v>
      </c>
      <c r="Q145" s="33"/>
      <c r="R145" s="33"/>
      <c r="S145" s="33">
        <v>-1.6983683398498344</v>
      </c>
      <c r="T145" s="33">
        <v>-0.88851879386866817</v>
      </c>
      <c r="U145" s="33"/>
      <c r="V145" s="33"/>
      <c r="W145" s="30" t="s">
        <v>103</v>
      </c>
      <c r="X145" s="34"/>
      <c r="AB145" s="28"/>
      <c r="AC145" s="28"/>
      <c r="AD145" s="28"/>
    </row>
    <row r="146" spans="1:30">
      <c r="A146" s="31">
        <v>6</v>
      </c>
      <c r="B146" s="32">
        <v>2373</v>
      </c>
      <c r="C146" s="29">
        <v>0</v>
      </c>
      <c r="D146" s="29">
        <v>3.2242662066213974E-4</v>
      </c>
      <c r="E146" s="29">
        <v>0.249</v>
      </c>
      <c r="F146" s="29">
        <v>0.71599278376784159</v>
      </c>
      <c r="G146" s="29">
        <v>0</v>
      </c>
      <c r="H146" s="29">
        <v>1.9155892577052264E-3</v>
      </c>
      <c r="I146" s="29">
        <v>8.0670324752997909E-3</v>
      </c>
      <c r="J146" s="29">
        <v>1.3731461061114288E-2</v>
      </c>
      <c r="K146" s="29">
        <v>0.11761281436966382</v>
      </c>
      <c r="L146" s="29">
        <v>0.30066504127733723</v>
      </c>
      <c r="M146" s="29">
        <v>0</v>
      </c>
      <c r="N146" s="29">
        <v>1.911764705882353E-3</v>
      </c>
      <c r="O146" s="29">
        <v>0</v>
      </c>
      <c r="P146" s="29">
        <v>0</v>
      </c>
      <c r="Q146" s="33"/>
      <c r="R146" s="33"/>
      <c r="S146" s="33"/>
      <c r="T146" s="33">
        <v>-0.78358604952830668</v>
      </c>
      <c r="U146" s="33">
        <v>-4.5385600492791509</v>
      </c>
      <c r="V146" s="33"/>
      <c r="W146" s="30" t="s">
        <v>103</v>
      </c>
      <c r="X146" s="34"/>
      <c r="AB146" s="28"/>
      <c r="AC146" s="28"/>
    </row>
    <row r="147" spans="1:30">
      <c r="A147" s="31">
        <v>6</v>
      </c>
      <c r="B147" s="32">
        <v>2573</v>
      </c>
      <c r="C147" s="29">
        <v>0</v>
      </c>
      <c r="D147" s="29">
        <v>3.2455976372989206E-2</v>
      </c>
      <c r="E147" s="29">
        <v>0</v>
      </c>
      <c r="F147" s="29">
        <v>0.900038787646394</v>
      </c>
      <c r="G147" s="29">
        <v>1.1565458755689203E-2</v>
      </c>
      <c r="H147" s="29">
        <v>1.6781442886316063E-2</v>
      </c>
      <c r="I147" s="29">
        <v>8.7711671926939908E-3</v>
      </c>
      <c r="J147" s="29">
        <v>1.6288276347499082E-2</v>
      </c>
      <c r="K147" s="29">
        <v>1.2845582799448179E-2</v>
      </c>
      <c r="L147" s="29">
        <v>0.23302749101396891</v>
      </c>
      <c r="M147" s="29">
        <v>6.0987260756280625E-3</v>
      </c>
      <c r="N147" s="18">
        <v>3.877692841287203E-3</v>
      </c>
      <c r="O147" s="29">
        <v>0</v>
      </c>
      <c r="P147" s="29">
        <v>0</v>
      </c>
      <c r="Q147" s="33"/>
      <c r="R147" s="33"/>
      <c r="S147" s="33">
        <v>-2.490337383011012</v>
      </c>
      <c r="T147" s="33">
        <v>-1.2092515188526434</v>
      </c>
      <c r="U147" s="33">
        <v>-4.5471273069627802</v>
      </c>
      <c r="V147" s="33"/>
      <c r="W147" s="30" t="s">
        <v>103</v>
      </c>
      <c r="X147" s="34"/>
      <c r="AB147" s="28"/>
      <c r="AC147" s="28"/>
    </row>
    <row r="148" spans="1:30">
      <c r="A148" s="31">
        <v>18</v>
      </c>
      <c r="B148" s="32">
        <v>2473</v>
      </c>
      <c r="C148" s="29">
        <v>0</v>
      </c>
      <c r="D148" s="29">
        <v>0</v>
      </c>
      <c r="E148" s="29">
        <v>0</v>
      </c>
      <c r="F148" s="29">
        <v>0.94209619146472934</v>
      </c>
      <c r="G148" s="29">
        <v>0</v>
      </c>
      <c r="H148" s="29">
        <v>0</v>
      </c>
      <c r="I148" s="29">
        <v>1.0585752296122129E-2</v>
      </c>
      <c r="J148" s="29">
        <v>2.0204748322307738E-2</v>
      </c>
      <c r="K148" s="29">
        <v>9.1968650911905106E-2</v>
      </c>
      <c r="L148" s="29">
        <v>0.30745561409704558</v>
      </c>
      <c r="M148" s="29">
        <v>0</v>
      </c>
      <c r="N148" s="29">
        <v>1.7423395623114746E-3</v>
      </c>
      <c r="O148" s="29">
        <v>0</v>
      </c>
      <c r="P148" s="29">
        <v>0</v>
      </c>
      <c r="Q148" s="33"/>
      <c r="R148" s="33"/>
      <c r="S148" s="33"/>
      <c r="T148" s="33"/>
      <c r="U148" s="33"/>
      <c r="V148" s="33"/>
      <c r="W148" s="30" t="s">
        <v>103</v>
      </c>
      <c r="X148" s="34"/>
      <c r="AB148" s="28"/>
      <c r="AC148" s="28"/>
    </row>
    <row r="149" spans="1:30">
      <c r="A149" s="31">
        <v>18</v>
      </c>
      <c r="B149" s="32">
        <v>2573</v>
      </c>
      <c r="C149" s="29">
        <v>0</v>
      </c>
      <c r="D149" s="29">
        <v>3.039334073976049E-2</v>
      </c>
      <c r="E149" s="29">
        <v>0</v>
      </c>
      <c r="F149" s="29">
        <v>0.91876431789326296</v>
      </c>
      <c r="G149" s="29">
        <v>3.9361023547412402E-3</v>
      </c>
      <c r="H149" s="29">
        <v>1.1017193744792764E-2</v>
      </c>
      <c r="I149" s="29">
        <v>1.0109952619387992E-2</v>
      </c>
      <c r="J149" s="29">
        <v>1.9619325817486575E-2</v>
      </c>
      <c r="K149" s="29">
        <v>4.3159026656753266E-2</v>
      </c>
      <c r="L149" s="29">
        <v>0.29131321178241459</v>
      </c>
      <c r="M149" s="29">
        <v>1.1506786763006673E-2</v>
      </c>
      <c r="N149" s="18">
        <v>8.6342088970537811E-3</v>
      </c>
      <c r="O149" s="29">
        <v>0</v>
      </c>
      <c r="P149" s="29">
        <v>0</v>
      </c>
      <c r="Q149" s="33"/>
      <c r="R149" s="33"/>
      <c r="S149" s="33">
        <v>-2.4580863993821334</v>
      </c>
      <c r="T149" s="33">
        <v>-1.2222840433841833</v>
      </c>
      <c r="U149" s="33">
        <v>-3.6378466992905216</v>
      </c>
      <c r="V149" s="33"/>
      <c r="W149" s="30" t="s">
        <v>103</v>
      </c>
      <c r="X149" s="34"/>
      <c r="AB149" s="28"/>
      <c r="AC149" s="28"/>
    </row>
    <row r="150" spans="1:30">
      <c r="A150" s="31">
        <v>18</v>
      </c>
      <c r="B150" s="32">
        <v>2573</v>
      </c>
      <c r="C150" s="29">
        <v>0</v>
      </c>
      <c r="D150" s="29">
        <v>5.5926345408989296E-2</v>
      </c>
      <c r="E150" s="29">
        <v>0</v>
      </c>
      <c r="F150" s="29">
        <v>0.8855409128190459</v>
      </c>
      <c r="G150" s="29">
        <v>6.0162896837596038E-3</v>
      </c>
      <c r="H150" s="29">
        <v>1.4208463916367115E-2</v>
      </c>
      <c r="I150" s="29">
        <v>9.6580954592771513E-3</v>
      </c>
      <c r="J150" s="29">
        <v>1.8555961889147852E-2</v>
      </c>
      <c r="K150" s="29">
        <v>2.95666293710522E-2</v>
      </c>
      <c r="L150" s="29">
        <v>0.28373206406601187</v>
      </c>
      <c r="M150" s="29">
        <v>1.1628627606926081E-2</v>
      </c>
      <c r="N150" s="29">
        <v>7.6093656214369634E-3</v>
      </c>
      <c r="O150" s="29">
        <v>0</v>
      </c>
      <c r="P150" s="29">
        <v>0</v>
      </c>
      <c r="Q150" s="33"/>
      <c r="R150" s="33"/>
      <c r="S150" s="33">
        <v>-2.5008099439174432</v>
      </c>
      <c r="T150" s="33">
        <v>-1.2052081367866259</v>
      </c>
      <c r="U150" s="33">
        <v>-3.6581056038247044</v>
      </c>
      <c r="V150" s="33"/>
      <c r="W150" s="30" t="s">
        <v>103</v>
      </c>
      <c r="X150" s="34"/>
      <c r="AA150" s="28"/>
      <c r="AB150" s="28"/>
    </row>
    <row r="151" spans="1:30">
      <c r="A151" s="31">
        <v>18</v>
      </c>
      <c r="B151" s="32">
        <v>2573</v>
      </c>
      <c r="C151" s="29">
        <v>0</v>
      </c>
      <c r="D151" s="29">
        <v>8.2471735386408659E-2</v>
      </c>
      <c r="E151" s="29">
        <v>0</v>
      </c>
      <c r="F151" s="29">
        <v>0.86375234696311276</v>
      </c>
      <c r="G151" s="29">
        <v>0</v>
      </c>
      <c r="H151" s="29">
        <v>2.737895891483428E-3</v>
      </c>
      <c r="I151" s="29">
        <v>8.0836523699475069E-3</v>
      </c>
      <c r="J151" s="29">
        <v>1.2315003754308437E-2</v>
      </c>
      <c r="K151" s="29">
        <v>2.0455142121327975E-2</v>
      </c>
      <c r="L151" s="29">
        <v>0.31734871012217314</v>
      </c>
      <c r="M151" s="29">
        <v>0</v>
      </c>
      <c r="N151" s="29">
        <v>9.4551450367165966E-4</v>
      </c>
      <c r="O151" s="29">
        <v>0</v>
      </c>
      <c r="P151" s="29">
        <v>0</v>
      </c>
      <c r="Q151" s="33"/>
      <c r="R151" s="33"/>
      <c r="S151" s="33"/>
      <c r="T151" s="33">
        <v>-1.1638380041446879</v>
      </c>
      <c r="U151" s="33">
        <v>-3.836405082544978</v>
      </c>
      <c r="V151" s="33"/>
      <c r="W151" s="30" t="s">
        <v>103</v>
      </c>
      <c r="X151" s="34"/>
      <c r="AB151" s="28"/>
    </row>
    <row r="152" spans="1:30">
      <c r="A152" s="31">
        <v>18</v>
      </c>
      <c r="B152" s="32">
        <v>2823</v>
      </c>
      <c r="C152" s="29">
        <v>0</v>
      </c>
      <c r="D152" s="29">
        <v>8.9479536330358822E-2</v>
      </c>
      <c r="E152" s="29">
        <v>0</v>
      </c>
      <c r="F152" s="29">
        <v>0.85336556558150289</v>
      </c>
      <c r="G152" s="29">
        <v>0</v>
      </c>
      <c r="H152" s="29">
        <v>2.7139066064862773E-3</v>
      </c>
      <c r="I152" s="29">
        <v>8.8417366915881628E-3</v>
      </c>
      <c r="J152" s="18">
        <v>1.6276133874280913E-2</v>
      </c>
      <c r="K152" s="29">
        <v>2.3541754097737008E-2</v>
      </c>
      <c r="L152" s="29">
        <v>0.31587940363930728</v>
      </c>
      <c r="M152" s="29">
        <v>0</v>
      </c>
      <c r="N152" s="29">
        <v>9.4113682528325967E-4</v>
      </c>
      <c r="O152" s="29">
        <v>0</v>
      </c>
      <c r="P152" s="29">
        <v>0</v>
      </c>
      <c r="Q152" s="33"/>
      <c r="R152" s="33"/>
      <c r="S152" s="33"/>
      <c r="T152" s="33">
        <v>-1.0993541643174858</v>
      </c>
      <c r="U152" s="33">
        <v>-3.666390175440668</v>
      </c>
      <c r="V152" s="33"/>
      <c r="W152" s="30" t="s">
        <v>103</v>
      </c>
      <c r="X152" s="34"/>
      <c r="AA152" s="28"/>
      <c r="AB152" s="28"/>
      <c r="AC152" s="28"/>
    </row>
    <row r="153" spans="1:30">
      <c r="A153" s="31">
        <v>20</v>
      </c>
      <c r="B153" s="32">
        <v>2373</v>
      </c>
      <c r="C153" s="29">
        <v>0</v>
      </c>
      <c r="D153" s="29">
        <v>0</v>
      </c>
      <c r="E153" s="29">
        <v>0.255</v>
      </c>
      <c r="F153" s="29">
        <v>0.71825275223591278</v>
      </c>
      <c r="G153" s="29">
        <v>0</v>
      </c>
      <c r="H153" s="29">
        <v>6.8979389067076898E-4</v>
      </c>
      <c r="I153" s="29">
        <v>7.3037413296210916E-3</v>
      </c>
      <c r="J153" s="29">
        <v>1.5049172422672548E-2</v>
      </c>
      <c r="K153" s="29">
        <v>0.12642137016630228</v>
      </c>
      <c r="L153" s="29">
        <v>0.29769510960916989</v>
      </c>
      <c r="M153" s="29">
        <v>0</v>
      </c>
      <c r="N153" s="29">
        <v>2.2058823529411764E-3</v>
      </c>
      <c r="O153" s="29">
        <v>0</v>
      </c>
      <c r="P153" s="29">
        <v>0</v>
      </c>
      <c r="Q153" s="33"/>
      <c r="R153" s="33"/>
      <c r="S153" s="33"/>
      <c r="T153" s="33">
        <v>-1.2593198086145394</v>
      </c>
      <c r="U153" s="33"/>
      <c r="V153" s="33"/>
      <c r="W153" s="30" t="s">
        <v>103</v>
      </c>
      <c r="X153" s="34"/>
      <c r="AA153" s="28"/>
      <c r="AB153" s="28"/>
      <c r="AC153" s="28"/>
    </row>
    <row r="154" spans="1:30">
      <c r="A154" s="31">
        <v>20</v>
      </c>
      <c r="B154" s="32">
        <v>2373</v>
      </c>
      <c r="C154" s="29">
        <v>0</v>
      </c>
      <c r="D154" s="29">
        <v>1.5598100002420067E-5</v>
      </c>
      <c r="E154" s="29">
        <v>0.27900000000000003</v>
      </c>
      <c r="F154" s="29">
        <v>0.6919701925379359</v>
      </c>
      <c r="G154" s="29">
        <v>0</v>
      </c>
      <c r="H154" s="29">
        <v>1.7691709980725665E-3</v>
      </c>
      <c r="I154" s="29">
        <v>7.5078689697478255E-3</v>
      </c>
      <c r="J154" s="29">
        <v>1.5077138397906002E-2</v>
      </c>
      <c r="K154" s="29">
        <v>7.9191815069354132E-2</v>
      </c>
      <c r="L154" s="29">
        <v>0.3183670115911203</v>
      </c>
      <c r="M154" s="29">
        <v>0</v>
      </c>
      <c r="N154" s="29">
        <v>2.5000000000000001E-3</v>
      </c>
      <c r="O154" s="29">
        <v>0</v>
      </c>
      <c r="P154" s="29">
        <v>0</v>
      </c>
      <c r="Q154" s="33"/>
      <c r="R154" s="33"/>
      <c r="S154" s="33"/>
      <c r="T154" s="33">
        <v>-1.0915772873062022</v>
      </c>
      <c r="U154" s="33" t="s">
        <v>118</v>
      </c>
      <c r="V154" s="33"/>
      <c r="W154" s="30" t="s">
        <v>103</v>
      </c>
      <c r="X154" s="34"/>
      <c r="AB154" s="28"/>
      <c r="AC154" s="28"/>
    </row>
    <row r="155" spans="1:30">
      <c r="A155" s="31">
        <v>20</v>
      </c>
      <c r="B155" s="32">
        <v>2373</v>
      </c>
      <c r="C155" s="29">
        <v>0</v>
      </c>
      <c r="D155" s="37">
        <v>4.5394164948251049E-4</v>
      </c>
      <c r="E155" s="29">
        <v>0.313</v>
      </c>
      <c r="F155" s="29">
        <v>0.64067407548678834</v>
      </c>
      <c r="G155" s="29">
        <v>0</v>
      </c>
      <c r="H155" s="29">
        <v>1.4301962720478741E-2</v>
      </c>
      <c r="I155" s="29">
        <v>7.5716701487950162E-3</v>
      </c>
      <c r="J155" s="29">
        <v>1.3901954314460447E-2</v>
      </c>
      <c r="K155" s="29">
        <v>3.5742193082774217E-2</v>
      </c>
      <c r="L155" s="29">
        <v>0.34558873472494389</v>
      </c>
      <c r="M155" s="29">
        <v>0</v>
      </c>
      <c r="N155" s="29">
        <v>4.1176470588235297E-3</v>
      </c>
      <c r="O155" s="29">
        <v>0</v>
      </c>
      <c r="P155" s="29">
        <v>0</v>
      </c>
      <c r="Q155" s="33"/>
      <c r="R155" s="33"/>
      <c r="S155" s="33"/>
      <c r="T155" s="33">
        <v>-0.71270943124034702</v>
      </c>
      <c r="U155" s="33"/>
      <c r="V155" s="33"/>
      <c r="W155" s="30" t="s">
        <v>103</v>
      </c>
      <c r="X155" s="34"/>
      <c r="AB155" s="28"/>
      <c r="AC155" s="28"/>
    </row>
    <row r="156" spans="1:30">
      <c r="A156" s="31">
        <v>20</v>
      </c>
      <c r="B156" s="32">
        <v>2373</v>
      </c>
      <c r="C156" s="29">
        <v>0</v>
      </c>
      <c r="D156" s="29">
        <v>5.7125438014290042E-2</v>
      </c>
      <c r="E156" s="29">
        <v>0.216</v>
      </c>
      <c r="F156" s="29">
        <v>0.66534431693235863</v>
      </c>
      <c r="G156" s="29">
        <v>0</v>
      </c>
      <c r="H156" s="29">
        <v>7.5796855043785659E-3</v>
      </c>
      <c r="I156" s="29">
        <v>7.710865545282863E-3</v>
      </c>
      <c r="J156" s="29">
        <v>1.429973109674589E-2</v>
      </c>
      <c r="K156" s="29">
        <v>8.232421775791806E-3</v>
      </c>
      <c r="L156" s="29">
        <v>0.37098112327069621</v>
      </c>
      <c r="M156" s="29">
        <v>0</v>
      </c>
      <c r="N156" s="29">
        <v>4.4117647058823526E-4</v>
      </c>
      <c r="O156" s="29">
        <v>0</v>
      </c>
      <c r="P156" s="29">
        <v>0</v>
      </c>
      <c r="Q156" s="33"/>
      <c r="R156" s="33"/>
      <c r="S156" s="33"/>
      <c r="T156" s="33">
        <v>-0.67247999464960861</v>
      </c>
      <c r="U156" s="33">
        <v>-4.6275599466460626</v>
      </c>
      <c r="V156" s="33"/>
      <c r="W156" s="30" t="s">
        <v>103</v>
      </c>
      <c r="X156" s="34"/>
    </row>
    <row r="157" spans="1:30">
      <c r="A157" s="31">
        <v>24</v>
      </c>
      <c r="B157" s="32">
        <v>2873</v>
      </c>
      <c r="C157" s="29">
        <v>0</v>
      </c>
      <c r="D157" s="29">
        <v>9.5030526927983888E-2</v>
      </c>
      <c r="E157" s="29">
        <v>0</v>
      </c>
      <c r="F157" s="29">
        <v>0.84155758557655058</v>
      </c>
      <c r="G157" s="29">
        <v>0</v>
      </c>
      <c r="H157" s="29">
        <v>3.2274292317488159E-3</v>
      </c>
      <c r="I157" s="29">
        <v>1.047236281212015E-2</v>
      </c>
      <c r="J157" s="29">
        <v>1.9646793166437873E-2</v>
      </c>
      <c r="K157" s="29">
        <v>2.463818263038943E-2</v>
      </c>
      <c r="L157" s="29">
        <v>0.35105440767315199</v>
      </c>
      <c r="M157" s="29">
        <v>0</v>
      </c>
      <c r="N157" s="29">
        <v>1.771765707117668E-3</v>
      </c>
      <c r="O157" s="29">
        <v>0</v>
      </c>
      <c r="P157" s="29">
        <v>0</v>
      </c>
      <c r="Q157" s="33"/>
      <c r="R157" s="33"/>
      <c r="S157" s="33"/>
      <c r="T157" s="33">
        <v>-1.273024732216856</v>
      </c>
      <c r="U157" s="33">
        <v>-3.6344616305543256</v>
      </c>
      <c r="V157" s="33"/>
      <c r="W157" s="30" t="s">
        <v>103</v>
      </c>
      <c r="X157" s="34"/>
    </row>
    <row r="158" spans="1:30">
      <c r="A158" s="31">
        <v>2</v>
      </c>
      <c r="B158" s="32">
        <v>2273</v>
      </c>
      <c r="C158" s="29">
        <v>2.0612410909474957E-3</v>
      </c>
      <c r="D158" s="29">
        <v>1.7614308770781517E-3</v>
      </c>
      <c r="E158" s="29">
        <v>0</v>
      </c>
      <c r="F158" s="29">
        <v>0.99617732803197434</v>
      </c>
      <c r="G158" s="29">
        <v>0</v>
      </c>
      <c r="H158" s="29">
        <v>0</v>
      </c>
      <c r="I158" s="29">
        <v>0</v>
      </c>
      <c r="J158" s="29">
        <v>0</v>
      </c>
      <c r="K158" s="29">
        <v>2.5885151826892605E-2</v>
      </c>
      <c r="L158" s="29">
        <v>0.32156650914148638</v>
      </c>
      <c r="M158" s="29">
        <v>0</v>
      </c>
      <c r="N158" s="29">
        <v>0</v>
      </c>
      <c r="O158" s="29">
        <v>0</v>
      </c>
      <c r="P158" s="29">
        <v>0</v>
      </c>
      <c r="Q158" s="33"/>
      <c r="R158" s="33"/>
      <c r="S158" s="33"/>
      <c r="T158" s="33"/>
      <c r="U158" s="33" t="s">
        <v>118</v>
      </c>
      <c r="V158" s="33">
        <v>-1.1005852716654454</v>
      </c>
      <c r="W158" s="30" t="s">
        <v>111</v>
      </c>
      <c r="X158" s="34"/>
      <c r="Y158" s="38"/>
      <c r="Z158" s="38"/>
    </row>
    <row r="159" spans="1:30">
      <c r="A159" s="31">
        <v>2</v>
      </c>
      <c r="B159" s="32">
        <v>2273</v>
      </c>
      <c r="C159" s="29">
        <v>1.6267746978883071E-2</v>
      </c>
      <c r="D159" s="29">
        <v>0</v>
      </c>
      <c r="E159" s="29">
        <v>0</v>
      </c>
      <c r="F159" s="29">
        <v>0.983732253021117</v>
      </c>
      <c r="G159" s="29">
        <v>0</v>
      </c>
      <c r="H159" s="29">
        <v>0</v>
      </c>
      <c r="I159" s="29">
        <v>0</v>
      </c>
      <c r="J159" s="29">
        <v>0</v>
      </c>
      <c r="K159" s="29">
        <v>0.12915834244089885</v>
      </c>
      <c r="L159" s="29">
        <v>0.30075661647057161</v>
      </c>
      <c r="M159" s="29">
        <v>0</v>
      </c>
      <c r="N159" s="29">
        <v>0</v>
      </c>
      <c r="O159" s="29">
        <v>0</v>
      </c>
      <c r="P159" s="29">
        <v>0</v>
      </c>
      <c r="Q159" s="33"/>
      <c r="R159" s="33"/>
      <c r="S159" s="33"/>
      <c r="T159" s="33"/>
      <c r="U159" s="33"/>
      <c r="V159" s="33">
        <v>-0.9069181433102298</v>
      </c>
      <c r="W159" s="30" t="s">
        <v>111</v>
      </c>
      <c r="X159" s="34"/>
      <c r="Y159" s="38"/>
      <c r="Z159" s="38"/>
    </row>
    <row r="160" spans="1:30">
      <c r="A160" s="31">
        <v>2</v>
      </c>
      <c r="B160" s="32">
        <v>2273</v>
      </c>
      <c r="C160" s="29">
        <v>1.902548387434318E-2</v>
      </c>
      <c r="D160" s="29">
        <v>0</v>
      </c>
      <c r="E160" s="29">
        <v>0</v>
      </c>
      <c r="F160" s="29">
        <v>0.98097451612565689</v>
      </c>
      <c r="G160" s="29">
        <v>0</v>
      </c>
      <c r="H160" s="29">
        <v>0</v>
      </c>
      <c r="I160" s="29">
        <v>0</v>
      </c>
      <c r="J160" s="29">
        <v>0</v>
      </c>
      <c r="K160" s="29">
        <v>0.12663570153651621</v>
      </c>
      <c r="L160" s="29">
        <v>0.29234226881477959</v>
      </c>
      <c r="M160" s="29">
        <v>0</v>
      </c>
      <c r="N160" s="29">
        <v>0</v>
      </c>
      <c r="O160" s="29">
        <v>0</v>
      </c>
      <c r="P160" s="29">
        <v>0</v>
      </c>
      <c r="Q160" s="33"/>
      <c r="R160" s="33"/>
      <c r="S160" s="33"/>
      <c r="T160" s="33"/>
      <c r="U160" s="33"/>
      <c r="V160" s="33">
        <v>-0.83156272426546129</v>
      </c>
      <c r="W160" s="30" t="s">
        <v>111</v>
      </c>
      <c r="X160" s="34"/>
      <c r="Y160" s="38"/>
      <c r="Z160" s="38"/>
    </row>
    <row r="161" spans="1:26">
      <c r="A161" s="31">
        <v>2</v>
      </c>
      <c r="B161" s="32">
        <v>2573</v>
      </c>
      <c r="C161" s="29">
        <v>3.4847515335454206E-4</v>
      </c>
      <c r="D161" s="29">
        <v>9.1321955801653178E-3</v>
      </c>
      <c r="E161" s="29">
        <v>0</v>
      </c>
      <c r="F161" s="29">
        <v>0.99051932926648012</v>
      </c>
      <c r="G161" s="29">
        <v>0</v>
      </c>
      <c r="H161" s="29">
        <v>0</v>
      </c>
      <c r="I161" s="29">
        <v>0</v>
      </c>
      <c r="J161" s="29">
        <v>0</v>
      </c>
      <c r="K161" s="29">
        <v>7.7681351896428689E-3</v>
      </c>
      <c r="L161" s="29">
        <v>0.32437392568907691</v>
      </c>
      <c r="M161" s="29">
        <v>0</v>
      </c>
      <c r="N161" s="29">
        <v>0</v>
      </c>
      <c r="O161" s="29">
        <v>0</v>
      </c>
      <c r="P161" s="29">
        <v>0</v>
      </c>
      <c r="Q161" s="33"/>
      <c r="R161" s="33"/>
      <c r="S161" s="33"/>
      <c r="T161" s="33"/>
      <c r="U161" s="33" t="s">
        <v>118</v>
      </c>
      <c r="V161" s="33">
        <v>-1.3522820022534268</v>
      </c>
      <c r="W161" s="30" t="s">
        <v>111</v>
      </c>
      <c r="X161" s="34"/>
      <c r="Y161" s="38"/>
      <c r="Z161" s="38"/>
    </row>
    <row r="162" spans="1:26">
      <c r="A162" s="31">
        <v>2</v>
      </c>
      <c r="B162" s="32">
        <v>2573</v>
      </c>
      <c r="C162" s="29">
        <v>4.8612250600526038E-3</v>
      </c>
      <c r="D162" s="29">
        <v>0</v>
      </c>
      <c r="E162" s="29">
        <v>0</v>
      </c>
      <c r="F162" s="29">
        <v>0.9951387749399474</v>
      </c>
      <c r="G162" s="29">
        <v>0</v>
      </c>
      <c r="H162" s="29">
        <v>0</v>
      </c>
      <c r="I162" s="29">
        <v>0</v>
      </c>
      <c r="J162" s="29">
        <v>0</v>
      </c>
      <c r="K162" s="29">
        <v>3.4923605572064489E-2</v>
      </c>
      <c r="L162" s="29">
        <v>0.32555574785689295</v>
      </c>
      <c r="M162" s="29">
        <v>0</v>
      </c>
      <c r="N162" s="29">
        <v>0</v>
      </c>
      <c r="O162" s="29">
        <v>0</v>
      </c>
      <c r="P162" s="29">
        <v>0</v>
      </c>
      <c r="Q162" s="33"/>
      <c r="R162" s="33"/>
      <c r="S162" s="33"/>
      <c r="T162" s="33"/>
      <c r="U162" s="33"/>
      <c r="V162" s="33">
        <v>-0.85848969800748087</v>
      </c>
      <c r="W162" s="30" t="s">
        <v>111</v>
      </c>
      <c r="X162" s="34"/>
      <c r="Y162" s="38"/>
      <c r="Z162" s="38"/>
    </row>
    <row r="163" spans="1:26">
      <c r="A163" s="31">
        <v>2</v>
      </c>
      <c r="B163" s="32">
        <v>2573</v>
      </c>
      <c r="C163" s="29">
        <v>4.1930360837365835E-3</v>
      </c>
      <c r="D163" s="29">
        <v>0</v>
      </c>
      <c r="E163" s="29">
        <v>0</v>
      </c>
      <c r="F163" s="29">
        <v>0.99580696391626333</v>
      </c>
      <c r="G163" s="29">
        <v>0</v>
      </c>
      <c r="H163" s="29">
        <v>0</v>
      </c>
      <c r="I163" s="29">
        <v>0</v>
      </c>
      <c r="J163" s="29">
        <v>0</v>
      </c>
      <c r="K163" s="29">
        <v>2.7607868591867032E-2</v>
      </c>
      <c r="L163" s="29">
        <v>0.32887391592948267</v>
      </c>
      <c r="M163" s="29">
        <v>0</v>
      </c>
      <c r="N163" s="29">
        <v>0</v>
      </c>
      <c r="O163" s="29">
        <v>0</v>
      </c>
      <c r="P163" s="29">
        <v>0</v>
      </c>
      <c r="Q163" s="33"/>
      <c r="R163" s="33"/>
      <c r="S163" s="33"/>
      <c r="T163" s="33"/>
      <c r="U163" s="33"/>
      <c r="V163" s="33">
        <v>-0.82032912025579818</v>
      </c>
      <c r="W163" s="30" t="s">
        <v>111</v>
      </c>
      <c r="X163" s="34"/>
      <c r="Y163" s="38"/>
      <c r="Z163" s="38"/>
    </row>
    <row r="164" spans="1:26">
      <c r="A164" s="31">
        <v>2</v>
      </c>
      <c r="B164" s="32">
        <v>2873</v>
      </c>
      <c r="C164" s="29">
        <v>1.3184565464031954E-2</v>
      </c>
      <c r="D164" s="29">
        <v>0</v>
      </c>
      <c r="E164" s="29">
        <v>0</v>
      </c>
      <c r="F164" s="29">
        <v>0.98681543453596809</v>
      </c>
      <c r="G164" s="29">
        <v>0</v>
      </c>
      <c r="H164" s="29">
        <v>0</v>
      </c>
      <c r="I164" s="29">
        <v>0</v>
      </c>
      <c r="J164" s="29">
        <v>0</v>
      </c>
      <c r="K164" s="29">
        <v>4.0120138231530725E-2</v>
      </c>
      <c r="L164" s="29">
        <v>0.31511522243839574</v>
      </c>
      <c r="M164" s="29">
        <v>0</v>
      </c>
      <c r="N164" s="29">
        <v>0</v>
      </c>
      <c r="O164" s="29">
        <v>0</v>
      </c>
      <c r="P164" s="29">
        <v>0</v>
      </c>
      <c r="Q164" s="33"/>
      <c r="R164" s="33"/>
      <c r="S164" s="33"/>
      <c r="T164" s="33"/>
      <c r="U164" s="33"/>
      <c r="V164" s="33">
        <v>-0.48906066620447047</v>
      </c>
      <c r="W164" s="30" t="s">
        <v>111</v>
      </c>
      <c r="X164" s="34"/>
      <c r="Y164" s="38"/>
      <c r="Z164" s="38"/>
    </row>
    <row r="165" spans="1:26">
      <c r="A165" s="31">
        <v>2</v>
      </c>
      <c r="B165" s="32">
        <v>2873</v>
      </c>
      <c r="C165" s="29">
        <v>3.4438836599300186E-3</v>
      </c>
      <c r="D165" s="29">
        <v>1.8442588657770154E-2</v>
      </c>
      <c r="E165" s="29">
        <v>0</v>
      </c>
      <c r="F165" s="29">
        <v>0.97811352768229987</v>
      </c>
      <c r="G165" s="29">
        <v>0</v>
      </c>
      <c r="H165" s="29">
        <v>0</v>
      </c>
      <c r="I165" s="29">
        <v>0</v>
      </c>
      <c r="J165" s="29">
        <v>0</v>
      </c>
      <c r="K165" s="29">
        <v>7.6680044691493782E-3</v>
      </c>
      <c r="L165" s="29">
        <v>0.30235021293886039</v>
      </c>
      <c r="M165" s="29">
        <v>0</v>
      </c>
      <c r="N165" s="29">
        <v>0</v>
      </c>
      <c r="O165" s="29">
        <v>0</v>
      </c>
      <c r="P165" s="29">
        <v>0</v>
      </c>
      <c r="Q165" s="33"/>
      <c r="R165" s="33"/>
      <c r="S165" s="33"/>
      <c r="T165" s="33"/>
      <c r="U165" s="33" t="s">
        <v>118</v>
      </c>
      <c r="V165" s="33">
        <v>-0.35724462007504365</v>
      </c>
      <c r="W165" s="30" t="s">
        <v>111</v>
      </c>
      <c r="X165" s="34"/>
      <c r="Y165" s="38"/>
      <c r="Z165" s="38"/>
    </row>
    <row r="166" spans="1:26">
      <c r="A166" s="31">
        <v>7</v>
      </c>
      <c r="B166" s="32">
        <v>2273</v>
      </c>
      <c r="C166" s="29">
        <v>4.1484996228255628E-3</v>
      </c>
      <c r="D166" s="29">
        <v>1.29986813889496E-2</v>
      </c>
      <c r="E166" s="29">
        <v>0</v>
      </c>
      <c r="F166" s="29">
        <v>0.98285281898822485</v>
      </c>
      <c r="G166" s="29">
        <v>0</v>
      </c>
      <c r="H166" s="29">
        <v>0</v>
      </c>
      <c r="I166" s="29">
        <v>0</v>
      </c>
      <c r="J166" s="29">
        <v>0</v>
      </c>
      <c r="K166" s="29">
        <v>2.1922180343587613E-2</v>
      </c>
      <c r="L166" s="29">
        <v>0.29641660305344569</v>
      </c>
      <c r="M166" s="29">
        <v>0</v>
      </c>
      <c r="N166" s="29">
        <v>0</v>
      </c>
      <c r="O166" s="29">
        <v>0</v>
      </c>
      <c r="P166" s="29">
        <v>0</v>
      </c>
      <c r="Q166" s="33"/>
      <c r="R166" s="33"/>
      <c r="S166" s="33"/>
      <c r="T166" s="33"/>
      <c r="U166" s="33" t="s">
        <v>118</v>
      </c>
      <c r="V166" s="33">
        <v>-0.73050420359337143</v>
      </c>
      <c r="W166" s="30" t="s">
        <v>111</v>
      </c>
      <c r="X166" s="34"/>
      <c r="Y166" s="38"/>
      <c r="Z166" s="38"/>
    </row>
    <row r="167" spans="1:26">
      <c r="A167" s="31">
        <v>7</v>
      </c>
      <c r="B167" s="32">
        <v>2273</v>
      </c>
      <c r="C167" s="29">
        <v>1.9842132098203732E-2</v>
      </c>
      <c r="D167" s="29">
        <v>0</v>
      </c>
      <c r="E167" s="29">
        <v>0</v>
      </c>
      <c r="F167" s="29">
        <v>0.98015786790179638</v>
      </c>
      <c r="G167" s="29">
        <v>0</v>
      </c>
      <c r="H167" s="29">
        <v>0</v>
      </c>
      <c r="I167" s="29">
        <v>0</v>
      </c>
      <c r="J167" s="29">
        <v>0</v>
      </c>
      <c r="K167" s="29">
        <v>7.7262396746914375E-2</v>
      </c>
      <c r="L167" s="29">
        <v>0.31615763448061496</v>
      </c>
      <c r="M167" s="29">
        <v>0</v>
      </c>
      <c r="N167" s="29">
        <v>0</v>
      </c>
      <c r="O167" s="29">
        <v>0</v>
      </c>
      <c r="P167" s="29">
        <v>0</v>
      </c>
      <c r="Q167" s="33"/>
      <c r="R167" s="33"/>
      <c r="S167" s="33"/>
      <c r="T167" s="33"/>
      <c r="U167" s="33"/>
      <c r="V167" s="33">
        <v>-0.59908380918199888</v>
      </c>
      <c r="W167" s="30" t="s">
        <v>111</v>
      </c>
      <c r="X167" s="34"/>
      <c r="Y167" s="38"/>
      <c r="Z167" s="38"/>
    </row>
    <row r="168" spans="1:26">
      <c r="A168" s="31">
        <v>7</v>
      </c>
      <c r="B168" s="32">
        <v>2573</v>
      </c>
      <c r="C168" s="29">
        <v>9.8163331338250847E-3</v>
      </c>
      <c r="D168" s="29">
        <v>0</v>
      </c>
      <c r="E168" s="29">
        <v>0</v>
      </c>
      <c r="F168" s="29">
        <v>0.99018366686617487</v>
      </c>
      <c r="G168" s="29">
        <v>0</v>
      </c>
      <c r="H168" s="29">
        <v>0</v>
      </c>
      <c r="I168" s="29">
        <v>0</v>
      </c>
      <c r="J168" s="29">
        <v>0</v>
      </c>
      <c r="K168" s="29">
        <v>7.0726665869409469E-2</v>
      </c>
      <c r="L168" s="29">
        <v>0.29852872237220412</v>
      </c>
      <c r="M168" s="29">
        <v>0</v>
      </c>
      <c r="N168" s="29">
        <v>0</v>
      </c>
      <c r="O168" s="29">
        <v>0</v>
      </c>
      <c r="P168" s="29">
        <v>0</v>
      </c>
      <c r="Q168" s="33"/>
      <c r="R168" s="33"/>
      <c r="S168" s="33"/>
      <c r="T168" s="33"/>
      <c r="U168" s="33"/>
      <c r="V168" s="33">
        <v>-0.8619181386309146</v>
      </c>
      <c r="W168" s="30" t="s">
        <v>111</v>
      </c>
      <c r="X168" s="34"/>
      <c r="Y168" s="38"/>
      <c r="Z168" s="38"/>
    </row>
    <row r="169" spans="1:26">
      <c r="A169" s="31">
        <v>7</v>
      </c>
      <c r="B169" s="32">
        <v>2573</v>
      </c>
      <c r="C169" s="29">
        <v>4.8633563247992961E-3</v>
      </c>
      <c r="D169" s="29">
        <v>6.9266246392014168E-3</v>
      </c>
      <c r="E169" s="29">
        <v>0</v>
      </c>
      <c r="F169" s="29">
        <v>0.98821001903599937</v>
      </c>
      <c r="G169" s="29">
        <v>0</v>
      </c>
      <c r="H169" s="29">
        <v>0</v>
      </c>
      <c r="I169" s="29">
        <v>0</v>
      </c>
      <c r="J169" s="29">
        <v>0</v>
      </c>
      <c r="K169" s="29">
        <v>2.7785620298801949E-2</v>
      </c>
      <c r="L169" s="29">
        <v>0.32713199205437321</v>
      </c>
      <c r="M169" s="29">
        <v>0</v>
      </c>
      <c r="N169" s="29">
        <v>0</v>
      </c>
      <c r="O169" s="29">
        <v>0</v>
      </c>
      <c r="P169" s="29">
        <v>0</v>
      </c>
      <c r="Q169" s="33"/>
      <c r="R169" s="33"/>
      <c r="S169" s="33"/>
      <c r="T169" s="33"/>
      <c r="U169" s="33" t="s">
        <v>118</v>
      </c>
      <c r="V169" s="33">
        <v>-0.76203475361503059</v>
      </c>
      <c r="W169" s="30" t="s">
        <v>111</v>
      </c>
      <c r="X169" s="34"/>
      <c r="Y169" s="38"/>
      <c r="Z169" s="38"/>
    </row>
    <row r="170" spans="1:26">
      <c r="A170" s="31">
        <v>7</v>
      </c>
      <c r="B170" s="32">
        <v>2573</v>
      </c>
      <c r="C170" s="29">
        <v>1.5890635826198138E-2</v>
      </c>
      <c r="D170" s="29">
        <v>0</v>
      </c>
      <c r="E170" s="29">
        <v>0</v>
      </c>
      <c r="F170" s="29">
        <v>0.9841093641738019</v>
      </c>
      <c r="G170" s="29">
        <v>0</v>
      </c>
      <c r="H170" s="29">
        <v>0</v>
      </c>
      <c r="I170" s="29">
        <v>0</v>
      </c>
      <c r="J170" s="29">
        <v>0</v>
      </c>
      <c r="K170" s="29">
        <v>5.8683151829286129E-2</v>
      </c>
      <c r="L170" s="29">
        <v>0.32240247106656861</v>
      </c>
      <c r="M170" s="29">
        <v>0</v>
      </c>
      <c r="N170" s="29">
        <v>0</v>
      </c>
      <c r="O170" s="29">
        <v>0</v>
      </c>
      <c r="P170" s="29">
        <v>0</v>
      </c>
      <c r="Q170" s="33"/>
      <c r="R170" s="33"/>
      <c r="S170" s="33"/>
      <c r="T170" s="33"/>
      <c r="U170" s="33"/>
      <c r="V170" s="33">
        <v>-0.57432879231301814</v>
      </c>
      <c r="W170" s="30" t="s">
        <v>111</v>
      </c>
      <c r="X170" s="34"/>
      <c r="Y170" s="38"/>
      <c r="Z170" s="38"/>
    </row>
    <row r="171" spans="1:26">
      <c r="A171" s="31">
        <v>7</v>
      </c>
      <c r="B171" s="32">
        <v>2873</v>
      </c>
      <c r="C171" s="29">
        <v>5.6010697367401448E-3</v>
      </c>
      <c r="D171" s="29">
        <v>7.3790130054970744E-3</v>
      </c>
      <c r="E171" s="29">
        <v>0</v>
      </c>
      <c r="F171" s="29">
        <v>0.98701991725776272</v>
      </c>
      <c r="G171" s="29">
        <v>0</v>
      </c>
      <c r="H171" s="29">
        <v>0</v>
      </c>
      <c r="I171" s="29">
        <v>0</v>
      </c>
      <c r="J171" s="29">
        <v>0</v>
      </c>
      <c r="K171" s="29">
        <v>2.8882447591235157E-2</v>
      </c>
      <c r="L171" s="29">
        <v>0.32319486856465995</v>
      </c>
      <c r="M171" s="29">
        <v>0</v>
      </c>
      <c r="N171" s="29">
        <v>0</v>
      </c>
      <c r="O171" s="29">
        <v>0</v>
      </c>
      <c r="P171" s="29">
        <v>0</v>
      </c>
      <c r="Q171" s="33"/>
      <c r="R171" s="33"/>
      <c r="S171" s="33"/>
      <c r="T171" s="33"/>
      <c r="U171" s="33" t="s">
        <v>118</v>
      </c>
      <c r="V171" s="33">
        <v>-0.71803709756339895</v>
      </c>
      <c r="W171" s="30" t="s">
        <v>111</v>
      </c>
      <c r="X171" s="34"/>
      <c r="Y171" s="38"/>
      <c r="Z171" s="38"/>
    </row>
    <row r="172" spans="1:26">
      <c r="A172" s="31">
        <v>7</v>
      </c>
      <c r="B172" s="32">
        <v>2873</v>
      </c>
      <c r="C172" s="29">
        <v>2.0360875477076459E-2</v>
      </c>
      <c r="D172" s="29">
        <v>0</v>
      </c>
      <c r="E172" s="29">
        <v>0</v>
      </c>
      <c r="F172" s="29">
        <v>0.97963912452292357</v>
      </c>
      <c r="G172" s="29">
        <v>0</v>
      </c>
      <c r="H172" s="29">
        <v>0</v>
      </c>
      <c r="I172" s="29">
        <v>0</v>
      </c>
      <c r="J172" s="29">
        <v>0</v>
      </c>
      <c r="K172" s="29">
        <v>4.4668401086612942E-2</v>
      </c>
      <c r="L172" s="29">
        <v>0.3260152355952885</v>
      </c>
      <c r="M172" s="29">
        <v>0</v>
      </c>
      <c r="N172" s="29">
        <v>0</v>
      </c>
      <c r="O172" s="29">
        <v>0</v>
      </c>
      <c r="P172" s="29">
        <v>0</v>
      </c>
      <c r="Q172" s="33"/>
      <c r="R172" s="33"/>
      <c r="S172" s="33"/>
      <c r="T172" s="33"/>
      <c r="U172" s="33"/>
      <c r="V172" s="33">
        <v>-0.35013783772090329</v>
      </c>
      <c r="W172" s="30" t="s">
        <v>111</v>
      </c>
      <c r="X172" s="34"/>
      <c r="Y172" s="38"/>
      <c r="Z172" s="38"/>
    </row>
    <row r="173" spans="1:26">
      <c r="A173" s="31">
        <v>7</v>
      </c>
      <c r="B173" s="32">
        <v>2873</v>
      </c>
      <c r="C173" s="29">
        <v>7.2873958870957198E-2</v>
      </c>
      <c r="D173" s="29">
        <v>1.5096811198929423E-2</v>
      </c>
      <c r="E173" s="29">
        <v>0</v>
      </c>
      <c r="F173" s="29">
        <v>0.91202922993011337</v>
      </c>
      <c r="G173" s="29">
        <v>0</v>
      </c>
      <c r="H173" s="29">
        <v>0</v>
      </c>
      <c r="I173" s="29">
        <v>0</v>
      </c>
      <c r="J173" s="29">
        <v>0</v>
      </c>
      <c r="K173" s="29">
        <v>4.4229926331322229E-2</v>
      </c>
      <c r="L173" s="29">
        <v>0.30193831747504551</v>
      </c>
      <c r="M173" s="29">
        <v>0</v>
      </c>
      <c r="N173" s="29">
        <v>0</v>
      </c>
      <c r="O173" s="29">
        <v>0</v>
      </c>
      <c r="P173" s="29">
        <v>0</v>
      </c>
      <c r="Q173" s="33"/>
      <c r="R173" s="33"/>
      <c r="S173" s="33"/>
      <c r="T173" s="33"/>
      <c r="U173" s="33" t="s">
        <v>118</v>
      </c>
      <c r="V173" s="33">
        <v>0.17686490455715503</v>
      </c>
      <c r="W173" s="30" t="s">
        <v>111</v>
      </c>
      <c r="X173" s="34"/>
      <c r="Y173" s="38"/>
      <c r="Z173" s="38"/>
    </row>
    <row r="174" spans="1:26">
      <c r="A174" s="31">
        <v>14</v>
      </c>
      <c r="B174" s="32">
        <v>2573</v>
      </c>
      <c r="C174" s="29">
        <v>2.8709449947605489E-2</v>
      </c>
      <c r="D174" s="29">
        <v>0</v>
      </c>
      <c r="E174" s="29">
        <v>0</v>
      </c>
      <c r="F174" s="29">
        <v>0.97129055005239451</v>
      </c>
      <c r="G174" s="29">
        <v>0</v>
      </c>
      <c r="H174" s="29">
        <v>0</v>
      </c>
      <c r="I174" s="29">
        <v>0</v>
      </c>
      <c r="J174" s="29">
        <v>0</v>
      </c>
      <c r="K174" s="29">
        <v>0.10882101960694765</v>
      </c>
      <c r="L174" s="29">
        <v>0.32856153866785537</v>
      </c>
      <c r="M174" s="29">
        <v>0</v>
      </c>
      <c r="N174" s="29">
        <v>0</v>
      </c>
      <c r="O174" s="29">
        <v>0</v>
      </c>
      <c r="P174" s="29">
        <v>0</v>
      </c>
      <c r="Q174" s="33"/>
      <c r="R174" s="33"/>
      <c r="S174" s="33"/>
      <c r="T174" s="33"/>
      <c r="U174" s="33"/>
      <c r="V174" s="33">
        <v>-0.59133875554981485</v>
      </c>
      <c r="W174" s="30" t="s">
        <v>111</v>
      </c>
      <c r="X174" s="34"/>
      <c r="Y174" s="38"/>
      <c r="Z174" s="38"/>
    </row>
    <row r="175" spans="1:26">
      <c r="A175" s="31">
        <v>14</v>
      </c>
      <c r="B175" s="32">
        <v>2573</v>
      </c>
      <c r="C175" s="29">
        <v>1.7026138183955868E-2</v>
      </c>
      <c r="D175" s="29">
        <v>1.9795461368607242E-2</v>
      </c>
      <c r="E175" s="29">
        <v>0</v>
      </c>
      <c r="F175" s="29">
        <v>0.96317840044743686</v>
      </c>
      <c r="G175" s="29">
        <v>0</v>
      </c>
      <c r="H175" s="29">
        <v>0</v>
      </c>
      <c r="I175" s="29">
        <v>0</v>
      </c>
      <c r="J175" s="29">
        <v>0</v>
      </c>
      <c r="K175" s="29">
        <v>3.6300062683329963E-2</v>
      </c>
      <c r="L175" s="29">
        <v>0.37653053484061061</v>
      </c>
      <c r="M175" s="29">
        <v>0</v>
      </c>
      <c r="N175" s="29">
        <v>0</v>
      </c>
      <c r="O175" s="29">
        <v>0</v>
      </c>
      <c r="P175" s="29">
        <v>0</v>
      </c>
      <c r="Q175" s="33"/>
      <c r="R175" s="33"/>
      <c r="S175" s="33"/>
      <c r="T175" s="33"/>
      <c r="U175" s="33" t="s">
        <v>118</v>
      </c>
      <c r="V175" s="33">
        <v>-0.34508448633667577</v>
      </c>
      <c r="W175" s="30" t="s">
        <v>111</v>
      </c>
      <c r="X175" s="34"/>
      <c r="Y175" s="38"/>
      <c r="Z175" s="38"/>
    </row>
    <row r="176" spans="1:26">
      <c r="A176" s="31">
        <v>14</v>
      </c>
      <c r="B176" s="32">
        <v>2873</v>
      </c>
      <c r="C176" s="29">
        <v>1.157325754494894E-2</v>
      </c>
      <c r="D176" s="29">
        <v>3.0251495808095753E-2</v>
      </c>
      <c r="E176" s="29">
        <v>0</v>
      </c>
      <c r="F176" s="29">
        <v>0.95817524664695519</v>
      </c>
      <c r="G176" s="29">
        <v>0</v>
      </c>
      <c r="H176" s="29">
        <v>0</v>
      </c>
      <c r="I176" s="29">
        <v>0</v>
      </c>
      <c r="J176" s="29">
        <v>0</v>
      </c>
      <c r="K176" s="29">
        <v>2.5876632601634204E-2</v>
      </c>
      <c r="L176" s="29">
        <v>0.3229873482383423</v>
      </c>
      <c r="M176" s="29">
        <v>0</v>
      </c>
      <c r="N176" s="29">
        <v>0</v>
      </c>
      <c r="O176" s="29">
        <v>0</v>
      </c>
      <c r="P176" s="29">
        <v>0</v>
      </c>
      <c r="Q176" s="33"/>
      <c r="R176" s="33"/>
      <c r="S176" s="33"/>
      <c r="T176" s="33"/>
      <c r="U176" s="33" t="s">
        <v>118</v>
      </c>
      <c r="V176" s="33">
        <v>-0.36800719476919241</v>
      </c>
      <c r="W176" s="30" t="s">
        <v>111</v>
      </c>
      <c r="X176" s="34"/>
      <c r="Y176" s="38"/>
      <c r="Z176" s="38"/>
    </row>
    <row r="177" spans="1:26">
      <c r="A177" s="31">
        <v>14</v>
      </c>
      <c r="B177" s="32">
        <v>2873</v>
      </c>
      <c r="C177" s="29">
        <v>1.9965418448667734E-2</v>
      </c>
      <c r="D177" s="29">
        <v>0</v>
      </c>
      <c r="E177" s="29">
        <v>0</v>
      </c>
      <c r="F177" s="29">
        <v>0.98003458155133227</v>
      </c>
      <c r="G177" s="29">
        <v>0</v>
      </c>
      <c r="H177" s="29">
        <v>0</v>
      </c>
      <c r="I177" s="29">
        <v>0</v>
      </c>
      <c r="J177" s="29">
        <v>0</v>
      </c>
      <c r="K177" s="29">
        <v>2.6340575005759686E-2</v>
      </c>
      <c r="L177" s="29">
        <v>0.37445679551813055</v>
      </c>
      <c r="M177" s="29">
        <v>0</v>
      </c>
      <c r="N177" s="29">
        <v>0</v>
      </c>
      <c r="O177" s="29">
        <v>0</v>
      </c>
      <c r="P177" s="29">
        <v>0</v>
      </c>
      <c r="Q177" s="33"/>
      <c r="R177" s="33"/>
      <c r="S177" s="33"/>
      <c r="T177" s="33"/>
      <c r="U177" s="33"/>
      <c r="V177" s="33">
        <v>-0.12910543386733342</v>
      </c>
      <c r="W177" s="30" t="s">
        <v>111</v>
      </c>
      <c r="X177" s="34"/>
      <c r="Y177" s="38"/>
      <c r="Z177" s="38"/>
    </row>
    <row r="178" spans="1:26">
      <c r="A178" s="31">
        <v>21</v>
      </c>
      <c r="B178" s="32">
        <v>2573</v>
      </c>
      <c r="C178" s="29">
        <v>7.1398193232493547E-3</v>
      </c>
      <c r="D178" s="29">
        <v>2.3630521832502933E-2</v>
      </c>
      <c r="E178" s="29">
        <v>0</v>
      </c>
      <c r="F178" s="29">
        <v>0.96922965884424772</v>
      </c>
      <c r="G178" s="29">
        <v>0</v>
      </c>
      <c r="H178" s="29">
        <v>0</v>
      </c>
      <c r="I178" s="29">
        <v>0</v>
      </c>
      <c r="J178" s="29">
        <v>0</v>
      </c>
      <c r="K178" s="29">
        <v>2.8441947644595386E-2</v>
      </c>
      <c r="L178" s="29">
        <v>0.41962238983230793</v>
      </c>
      <c r="M178" s="29">
        <v>0</v>
      </c>
      <c r="N178" s="29">
        <v>0</v>
      </c>
      <c r="O178" s="29">
        <v>0</v>
      </c>
      <c r="P178" s="29">
        <v>0</v>
      </c>
      <c r="Q178" s="33"/>
      <c r="R178" s="33"/>
      <c r="S178" s="33"/>
      <c r="T178" s="33"/>
      <c r="U178" s="33" t="s">
        <v>118</v>
      </c>
      <c r="V178" s="33">
        <v>-0.61384541550662497</v>
      </c>
      <c r="W178" s="30" t="s">
        <v>111</v>
      </c>
      <c r="X178" s="34"/>
      <c r="Y178" s="38"/>
      <c r="Z178" s="38"/>
    </row>
    <row r="179" spans="1:26">
      <c r="A179" s="31">
        <v>21</v>
      </c>
      <c r="B179" s="32">
        <v>2573</v>
      </c>
      <c r="C179" s="29">
        <v>3.7060653215166266E-2</v>
      </c>
      <c r="D179" s="29">
        <v>0</v>
      </c>
      <c r="E179" s="29">
        <v>0</v>
      </c>
      <c r="F179" s="29">
        <v>0.96293934678483373</v>
      </c>
      <c r="G179" s="29">
        <v>0</v>
      </c>
      <c r="H179" s="29">
        <v>0</v>
      </c>
      <c r="I179" s="29">
        <v>0</v>
      </c>
      <c r="J179" s="29">
        <v>0</v>
      </c>
      <c r="K179" s="29">
        <v>7.2325352170847443E-2</v>
      </c>
      <c r="L179" s="29">
        <v>0.38981566717285643</v>
      </c>
      <c r="M179" s="29">
        <v>0</v>
      </c>
      <c r="N179" s="29">
        <v>0</v>
      </c>
      <c r="O179" s="29">
        <v>0</v>
      </c>
      <c r="P179" s="29">
        <v>0</v>
      </c>
      <c r="Q179" s="33"/>
      <c r="R179" s="33"/>
      <c r="S179" s="33"/>
      <c r="T179" s="33"/>
      <c r="U179" s="33"/>
      <c r="V179" s="33">
        <v>-0.3067785544494831</v>
      </c>
      <c r="W179" s="30" t="s">
        <v>111</v>
      </c>
      <c r="X179" s="34"/>
      <c r="Y179" s="38"/>
      <c r="Z179" s="38"/>
    </row>
    <row r="180" spans="1:26">
      <c r="A180" s="31">
        <v>21</v>
      </c>
      <c r="B180" s="32">
        <v>2873</v>
      </c>
      <c r="C180" s="29">
        <v>1.6304935779065933E-2</v>
      </c>
      <c r="D180" s="29">
        <v>0</v>
      </c>
      <c r="E180" s="29">
        <v>0</v>
      </c>
      <c r="F180" s="29">
        <v>0.98369506422093411</v>
      </c>
      <c r="G180" s="29">
        <v>0</v>
      </c>
      <c r="H180" s="29">
        <v>0</v>
      </c>
      <c r="I180" s="29">
        <v>0</v>
      </c>
      <c r="J180" s="29">
        <v>0</v>
      </c>
      <c r="K180" s="29">
        <v>7.400358733298433E-2</v>
      </c>
      <c r="L180" s="29">
        <v>0.40635859611766278</v>
      </c>
      <c r="M180" s="29">
        <v>0</v>
      </c>
      <c r="N180" s="29">
        <v>0</v>
      </c>
      <c r="O180" s="29">
        <v>0</v>
      </c>
      <c r="P180" s="29">
        <v>0</v>
      </c>
      <c r="Q180" s="33"/>
      <c r="R180" s="33"/>
      <c r="S180" s="33"/>
      <c r="T180" s="33"/>
      <c r="U180" s="33"/>
      <c r="V180" s="33">
        <v>-0.6640731878655336</v>
      </c>
      <c r="W180" s="30" t="s">
        <v>111</v>
      </c>
      <c r="X180" s="34"/>
      <c r="Y180" s="38"/>
      <c r="Z180" s="38"/>
    </row>
    <row r="181" spans="1:26">
      <c r="A181" s="31">
        <v>21</v>
      </c>
      <c r="B181" s="32">
        <v>2873</v>
      </c>
      <c r="C181" s="29">
        <v>2.5450918329596763E-2</v>
      </c>
      <c r="D181" s="29">
        <v>0</v>
      </c>
      <c r="E181" s="29">
        <v>0</v>
      </c>
      <c r="F181" s="29">
        <v>0.97454908167040333</v>
      </c>
      <c r="G181" s="29">
        <v>0</v>
      </c>
      <c r="H181" s="29">
        <v>0</v>
      </c>
      <c r="I181" s="29">
        <v>0</v>
      </c>
      <c r="J181" s="29">
        <v>0</v>
      </c>
      <c r="K181" s="29">
        <v>9.6963175276112534E-2</v>
      </c>
      <c r="L181" s="29">
        <v>0.31134827264602327</v>
      </c>
      <c r="M181" s="29">
        <v>0</v>
      </c>
      <c r="N181" s="29">
        <v>0</v>
      </c>
      <c r="O181" s="29">
        <v>0</v>
      </c>
      <c r="P181" s="29">
        <v>0</v>
      </c>
      <c r="Q181" s="33"/>
      <c r="R181" s="33"/>
      <c r="S181" s="33"/>
      <c r="T181" s="33"/>
      <c r="U181" s="33"/>
      <c r="V181" s="33">
        <v>-0.59209965508719065</v>
      </c>
      <c r="W181" s="30" t="s">
        <v>111</v>
      </c>
      <c r="X181" s="34"/>
      <c r="Y181" s="38"/>
      <c r="Z181" s="38"/>
    </row>
    <row r="182" spans="1:26">
      <c r="A182" s="31">
        <v>21</v>
      </c>
      <c r="B182" s="32">
        <v>2873</v>
      </c>
      <c r="C182" s="29">
        <v>1.496023632280301E-2</v>
      </c>
      <c r="D182" s="29">
        <v>1.8595273270935166E-2</v>
      </c>
      <c r="E182" s="29">
        <v>0</v>
      </c>
      <c r="F182" s="29">
        <v>0.9664444904062619</v>
      </c>
      <c r="G182" s="29">
        <v>0</v>
      </c>
      <c r="H182" s="29">
        <v>0</v>
      </c>
      <c r="I182" s="29">
        <v>0</v>
      </c>
      <c r="J182" s="29">
        <v>0</v>
      </c>
      <c r="K182" s="29">
        <v>5.5377794056618808E-2</v>
      </c>
      <c r="L182" s="29">
        <v>0.41153486974999565</v>
      </c>
      <c r="M182" s="29">
        <v>0</v>
      </c>
      <c r="N182" s="29">
        <v>0</v>
      </c>
      <c r="O182" s="29">
        <v>0</v>
      </c>
      <c r="P182" s="29">
        <v>0</v>
      </c>
      <c r="Q182" s="33"/>
      <c r="R182" s="33"/>
      <c r="S182" s="33"/>
      <c r="T182" s="33"/>
      <c r="U182" s="33" t="s">
        <v>118</v>
      </c>
      <c r="V182" s="33">
        <v>-0.58322028331789688</v>
      </c>
      <c r="W182" s="30" t="s">
        <v>111</v>
      </c>
      <c r="X182" s="34"/>
      <c r="Y182" s="38"/>
      <c r="Z182" s="38"/>
    </row>
    <row r="183" spans="1:26">
      <c r="A183" s="31">
        <v>1</v>
      </c>
      <c r="B183" s="32">
        <v>1773</v>
      </c>
      <c r="C183" s="29">
        <v>0</v>
      </c>
      <c r="D183" s="29">
        <v>0</v>
      </c>
      <c r="E183" s="29">
        <v>0.18643532197162282</v>
      </c>
      <c r="F183" s="29">
        <v>0.79394105315754315</v>
      </c>
      <c r="G183" s="29">
        <v>4.0050411088207994E-5</v>
      </c>
      <c r="H183" s="29">
        <v>9.8573945507226895E-5</v>
      </c>
      <c r="I183" s="29">
        <v>1.6718660970398776E-4</v>
      </c>
      <c r="J183" s="29">
        <v>6.4350261758289618E-4</v>
      </c>
      <c r="K183" s="29">
        <v>0.1317671931493879</v>
      </c>
      <c r="L183" s="29">
        <v>0.36160629241211251</v>
      </c>
      <c r="M183" s="29">
        <v>3.4817559190232012E-4</v>
      </c>
      <c r="N183" s="29">
        <v>5.8080268789442225E-4</v>
      </c>
      <c r="O183" s="29">
        <v>1.2320511083778351E-6</v>
      </c>
      <c r="P183" s="29">
        <v>9.5378621882983655E-7</v>
      </c>
      <c r="Q183" s="33">
        <v>2.0491183105865538</v>
      </c>
      <c r="R183" s="33">
        <v>1.3525918030794828</v>
      </c>
      <c r="S183" s="33">
        <v>-2.1091627906836847</v>
      </c>
      <c r="T183" s="33">
        <v>-1.5502474418328795</v>
      </c>
      <c r="U183" s="33"/>
      <c r="V183" s="33"/>
      <c r="W183" s="30" t="s">
        <v>113</v>
      </c>
      <c r="X183" s="34"/>
    </row>
    <row r="184" spans="1:26">
      <c r="A184" s="31">
        <v>1</v>
      </c>
      <c r="B184" s="32">
        <v>1773</v>
      </c>
      <c r="C184" s="29">
        <v>0</v>
      </c>
      <c r="D184" s="29">
        <v>0</v>
      </c>
      <c r="E184" s="29">
        <v>0</v>
      </c>
      <c r="F184" s="29">
        <v>0.97919675803114126</v>
      </c>
      <c r="G184" s="29">
        <v>5.6390615799524458E-6</v>
      </c>
      <c r="H184" s="29">
        <v>2.9833375251284646E-5</v>
      </c>
      <c r="I184" s="29">
        <v>1.9302572950326372E-4</v>
      </c>
      <c r="J184" s="29">
        <v>8.5161147756420124E-4</v>
      </c>
      <c r="K184" s="29">
        <v>0.11355008624465711</v>
      </c>
      <c r="L184" s="29">
        <v>0.26712621785442525</v>
      </c>
      <c r="M184" s="29">
        <v>2.4726141505521885E-4</v>
      </c>
      <c r="N184" s="29">
        <v>1.1138283644314868E-4</v>
      </c>
      <c r="O184" s="29">
        <v>6.9439696396913059E-7</v>
      </c>
      <c r="P184" s="29">
        <v>7.5156651372621048E-7</v>
      </c>
      <c r="Q184" s="33">
        <v>2.1185915857506159</v>
      </c>
      <c r="R184" s="33">
        <v>1.5083248905971205</v>
      </c>
      <c r="S184" s="33">
        <v>-3.0454732608864523</v>
      </c>
      <c r="T184" s="33">
        <v>-1.5077983810086906</v>
      </c>
      <c r="U184" s="33"/>
      <c r="V184" s="33"/>
      <c r="W184" s="30" t="s">
        <v>113</v>
      </c>
      <c r="X184" s="34"/>
    </row>
    <row r="185" spans="1:26">
      <c r="A185" s="31">
        <v>1</v>
      </c>
      <c r="B185" s="32">
        <v>1873</v>
      </c>
      <c r="C185" s="29">
        <v>0</v>
      </c>
      <c r="D185" s="29">
        <v>0</v>
      </c>
      <c r="E185" s="29">
        <v>0</v>
      </c>
      <c r="F185" s="29">
        <v>0.97858901960471689</v>
      </c>
      <c r="G185" s="29">
        <v>9.0008224400115497E-6</v>
      </c>
      <c r="H185" s="29">
        <v>2.4250275788552636E-5</v>
      </c>
      <c r="I185" s="29">
        <v>1.8186410651355699E-4</v>
      </c>
      <c r="J185" s="29">
        <v>7.8120967803289713E-4</v>
      </c>
      <c r="K185" s="29">
        <v>8.1994247070316897E-2</v>
      </c>
      <c r="L185" s="29">
        <v>0.2679313209334081</v>
      </c>
      <c r="M185" s="29">
        <v>1.8216747729265343E-4</v>
      </c>
      <c r="N185" s="29">
        <v>1.9567035641700632E-4</v>
      </c>
      <c r="O185" s="29">
        <v>5.6547669332606509E-7</v>
      </c>
      <c r="P185" s="29">
        <v>8.7352149103837558E-7</v>
      </c>
      <c r="Q185" s="33">
        <v>1.8746770644558091</v>
      </c>
      <c r="R185" s="33">
        <v>1.4305153273575089</v>
      </c>
      <c r="S185" s="33">
        <v>-2.9214140839640694</v>
      </c>
      <c r="T185" s="33">
        <v>-1.9836253102296248</v>
      </c>
      <c r="U185" s="33"/>
      <c r="V185" s="33"/>
      <c r="W185" s="30" t="s">
        <v>113</v>
      </c>
      <c r="X185" s="34"/>
    </row>
    <row r="186" spans="1:26">
      <c r="A186" s="31">
        <v>1</v>
      </c>
      <c r="B186" s="32">
        <v>1873</v>
      </c>
      <c r="C186" s="29">
        <v>0</v>
      </c>
      <c r="D186" s="29">
        <v>0</v>
      </c>
      <c r="E186" s="29">
        <v>0.22062750834987707</v>
      </c>
      <c r="F186" s="29">
        <v>0.76355353952086946</v>
      </c>
      <c r="G186" s="29">
        <v>5.0161767542419165E-5</v>
      </c>
      <c r="H186" s="29">
        <v>7.3716699782545167E-5</v>
      </c>
      <c r="I186" s="29">
        <v>1.3489676426401369E-4</v>
      </c>
      <c r="J186" s="29">
        <v>5.240561821115632E-4</v>
      </c>
      <c r="K186" s="29">
        <v>0.12874288193815778</v>
      </c>
      <c r="L186" s="29">
        <v>0.36801618254859986</v>
      </c>
      <c r="M186" s="29">
        <v>3.2220042604153796E-4</v>
      </c>
      <c r="N186" s="29">
        <v>4.4129337009555364E-4</v>
      </c>
      <c r="O186" s="29">
        <v>1.0443990351225003E-6</v>
      </c>
      <c r="P186" s="29">
        <v>7.3795272349381819E-7</v>
      </c>
      <c r="Q186" s="33">
        <v>2.0782330406561837</v>
      </c>
      <c r="R186" s="33">
        <v>1.3380188025330326</v>
      </c>
      <c r="S186" s="33">
        <v>-1.9674276811208178</v>
      </c>
      <c r="T186" s="33">
        <v>-1.5502777866799562</v>
      </c>
      <c r="U186" s="33"/>
      <c r="V186" s="33"/>
      <c r="W186" s="30" t="s">
        <v>113</v>
      </c>
      <c r="X186" s="34"/>
    </row>
    <row r="187" spans="1:26">
      <c r="A187" s="31">
        <v>1</v>
      </c>
      <c r="B187" s="32">
        <v>1873</v>
      </c>
      <c r="C187" s="29">
        <v>0</v>
      </c>
      <c r="D187" s="29">
        <v>0</v>
      </c>
      <c r="E187" s="29">
        <v>0.23844359308146187</v>
      </c>
      <c r="F187" s="29">
        <v>0.74750331332933317</v>
      </c>
      <c r="G187" s="29">
        <v>5.3499955133096967E-5</v>
      </c>
      <c r="H187" s="29">
        <v>8.8838905613751869E-5</v>
      </c>
      <c r="I187" s="29">
        <v>1.4108702976815631E-4</v>
      </c>
      <c r="J187" s="29">
        <v>5.7059088968227311E-4</v>
      </c>
      <c r="K187" s="29">
        <v>0.12684971678139817</v>
      </c>
      <c r="L187" s="29">
        <v>0.35925932900662078</v>
      </c>
      <c r="M187" s="29">
        <v>3.1240520587234063E-4</v>
      </c>
      <c r="N187" s="29">
        <v>5.1386312134696051E-4</v>
      </c>
      <c r="O187" s="29">
        <v>1.0838956980852371E-6</v>
      </c>
      <c r="P187" s="29">
        <v>9.1006723500481403E-7</v>
      </c>
      <c r="Q187" s="33">
        <v>2.0269277342934138</v>
      </c>
      <c r="R187" s="33">
        <v>1.3441759778650526</v>
      </c>
      <c r="S187" s="33">
        <v>-1.9218502746517783</v>
      </c>
      <c r="T187" s="33">
        <v>-1.5325678707732786</v>
      </c>
      <c r="U187" s="33"/>
      <c r="V187" s="33"/>
      <c r="W187" s="30" t="s">
        <v>113</v>
      </c>
      <c r="X187" s="34"/>
    </row>
    <row r="188" spans="1:26">
      <c r="A188" s="31">
        <v>1</v>
      </c>
      <c r="B188" s="32">
        <v>1873</v>
      </c>
      <c r="C188" s="29">
        <v>0</v>
      </c>
      <c r="D188" s="29">
        <v>0</v>
      </c>
      <c r="E188" s="29">
        <v>0.23844359308146187</v>
      </c>
      <c r="F188" s="29">
        <v>0.74750331332933317</v>
      </c>
      <c r="G188" s="29">
        <v>5.3499955133096967E-5</v>
      </c>
      <c r="H188" s="29">
        <v>8.8838905613751869E-5</v>
      </c>
      <c r="I188" s="29">
        <v>1.4108702976815631E-4</v>
      </c>
      <c r="J188" s="29">
        <v>5.7059088968227311E-4</v>
      </c>
      <c r="K188" s="29">
        <v>0.12684971678139817</v>
      </c>
      <c r="L188" s="29">
        <v>0.35925932900662078</v>
      </c>
      <c r="M188" s="29">
        <v>3.1240520587234063E-4</v>
      </c>
      <c r="N188" s="29">
        <v>5.1386312134696051E-4</v>
      </c>
      <c r="O188" s="29">
        <v>1.0838956980852371E-6</v>
      </c>
      <c r="P188" s="29">
        <v>9.1006723500481403E-7</v>
      </c>
      <c r="Q188" s="33">
        <v>2.0269277342934138</v>
      </c>
      <c r="R188" s="33">
        <v>1.3441759778650526</v>
      </c>
      <c r="S188" s="33">
        <v>-1.9218502746517783</v>
      </c>
      <c r="T188" s="33">
        <v>-1.5325678707732786</v>
      </c>
      <c r="U188" s="33"/>
      <c r="V188" s="33"/>
      <c r="W188" s="30" t="s">
        <v>113</v>
      </c>
      <c r="X188" s="34"/>
    </row>
    <row r="189" spans="1:26">
      <c r="A189" s="31">
        <v>1</v>
      </c>
      <c r="B189" s="32">
        <v>1873</v>
      </c>
      <c r="C189" s="29">
        <v>0</v>
      </c>
      <c r="D189" s="29">
        <v>0</v>
      </c>
      <c r="E189" s="29">
        <v>0.22770401370552529</v>
      </c>
      <c r="F189" s="29">
        <v>0.75901252838240041</v>
      </c>
      <c r="G189" s="29">
        <v>7.220125277985565E-5</v>
      </c>
      <c r="H189" s="29">
        <v>8.7967785365404498E-5</v>
      </c>
      <c r="I189" s="29">
        <v>1.3042201755253963E-4</v>
      </c>
      <c r="J189" s="29">
        <v>4.8606116740506673E-4</v>
      </c>
      <c r="K189" s="29">
        <v>0.1217897496516885</v>
      </c>
      <c r="L189" s="29">
        <v>0.36127357627903489</v>
      </c>
      <c r="M189" s="29">
        <v>2.8664436729619987E-4</v>
      </c>
      <c r="N189" s="29">
        <v>4.3814506204571018E-4</v>
      </c>
      <c r="O189" s="29">
        <v>1.0062777125626919E-6</v>
      </c>
      <c r="P189" s="29">
        <v>9.3413642181250721E-7</v>
      </c>
      <c r="Q189" s="33">
        <v>1.9216424134138526</v>
      </c>
      <c r="R189" s="33">
        <v>1.3179948535930661</v>
      </c>
      <c r="S189" s="33">
        <v>-1.7907559890322766</v>
      </c>
      <c r="T189" s="33">
        <v>-1.4919324697218719</v>
      </c>
      <c r="U189" s="33"/>
      <c r="V189" s="33"/>
      <c r="W189" s="30" t="s">
        <v>113</v>
      </c>
      <c r="X189" s="34"/>
    </row>
    <row r="190" spans="1:26">
      <c r="A190" s="31">
        <v>1</v>
      </c>
      <c r="B190" s="32">
        <v>1873</v>
      </c>
      <c r="C190" s="29">
        <v>0</v>
      </c>
      <c r="D190" s="29">
        <v>0</v>
      </c>
      <c r="E190" s="29">
        <v>0.2076071761893197</v>
      </c>
      <c r="F190" s="29">
        <v>0.77960013473256529</v>
      </c>
      <c r="G190" s="29">
        <v>6.871781089180127E-5</v>
      </c>
      <c r="H190" s="29">
        <v>1.0513639970305806E-4</v>
      </c>
      <c r="I190" s="29">
        <v>1.2937690556041382E-4</v>
      </c>
      <c r="J190" s="29">
        <v>5.1063654581931517E-4</v>
      </c>
      <c r="K190" s="29">
        <v>0.12159200323878543</v>
      </c>
      <c r="L190" s="29">
        <v>0.36697749765303916</v>
      </c>
      <c r="M190" s="29">
        <v>3.0839217367465213E-4</v>
      </c>
      <c r="N190" s="29">
        <v>4.7281946072916611E-4</v>
      </c>
      <c r="O190" s="29">
        <v>1.1710070561508359E-6</v>
      </c>
      <c r="P190" s="29">
        <v>1.8258286141331802E-6</v>
      </c>
      <c r="Q190" s="33">
        <v>1.6396849927237356</v>
      </c>
      <c r="R190" s="33">
        <v>1.2363303555084415</v>
      </c>
      <c r="S190" s="33">
        <v>-1.8624843700324885</v>
      </c>
      <c r="T190" s="33">
        <v>-1.4599091343347492</v>
      </c>
      <c r="U190" s="33"/>
      <c r="V190" s="33"/>
      <c r="W190" s="30" t="s">
        <v>113</v>
      </c>
      <c r="X190" s="34"/>
    </row>
    <row r="191" spans="1:26">
      <c r="A191" s="31">
        <v>1</v>
      </c>
      <c r="B191" s="32">
        <v>1973</v>
      </c>
      <c r="C191" s="29">
        <v>0</v>
      </c>
      <c r="D191" s="29">
        <v>0</v>
      </c>
      <c r="E191" s="29">
        <v>0</v>
      </c>
      <c r="F191" s="29">
        <v>0.9760753337457273</v>
      </c>
      <c r="G191" s="29">
        <v>1.2350817055934993E-5</v>
      </c>
      <c r="H191" s="29">
        <v>3.4100951049909929E-5</v>
      </c>
      <c r="I191" s="29">
        <v>1.8246267278299632E-4</v>
      </c>
      <c r="J191" s="29">
        <v>7.7961181315400782E-4</v>
      </c>
      <c r="K191" s="29">
        <v>8.2237268627969554E-2</v>
      </c>
      <c r="L191" s="29">
        <v>0.27640003241599326</v>
      </c>
      <c r="M191" s="29">
        <v>1.7468673845259859E-4</v>
      </c>
      <c r="N191" s="29">
        <v>1.9402919167933199E-4</v>
      </c>
      <c r="O191" s="29">
        <v>5.7940802861625852E-7</v>
      </c>
      <c r="P191" s="29">
        <v>1.0048880130639666E-6</v>
      </c>
      <c r="Q191" s="33">
        <v>1.8153460850845786</v>
      </c>
      <c r="R191" s="33">
        <v>1.4237748631509186</v>
      </c>
      <c r="S191" s="33">
        <v>-2.7621862379810693</v>
      </c>
      <c r="T191" s="33">
        <v>-1.8295152435017952</v>
      </c>
      <c r="U191" s="33"/>
      <c r="V191" s="33"/>
      <c r="W191" s="30" t="s">
        <v>113</v>
      </c>
      <c r="X191" s="34"/>
    </row>
    <row r="192" spans="1:26">
      <c r="A192" s="31">
        <v>1</v>
      </c>
      <c r="B192" s="32">
        <v>1973</v>
      </c>
      <c r="C192" s="29">
        <v>0</v>
      </c>
      <c r="D192" s="29">
        <v>0</v>
      </c>
      <c r="E192" s="29">
        <v>0.21179374848218285</v>
      </c>
      <c r="F192" s="29">
        <v>0.77249415618429196</v>
      </c>
      <c r="G192" s="29">
        <v>5.9358819437622917E-5</v>
      </c>
      <c r="H192" s="29">
        <v>9.138642616519498E-5</v>
      </c>
      <c r="I192" s="29">
        <v>1.2053678402525085E-4</v>
      </c>
      <c r="J192" s="29">
        <v>4.8984304743315138E-4</v>
      </c>
      <c r="K192" s="29">
        <v>0.13140123958569347</v>
      </c>
      <c r="L192" s="29">
        <v>0.34874428362295196</v>
      </c>
      <c r="M192" s="29">
        <v>1.9479004635770044E-4</v>
      </c>
      <c r="N192" s="29">
        <v>3.3630481668485667E-4</v>
      </c>
      <c r="O192" s="29">
        <v>9.5945141034585182E-7</v>
      </c>
      <c r="P192" s="29">
        <v>8.5003648043877513E-7</v>
      </c>
      <c r="Q192" s="33">
        <v>1.991323643323101</v>
      </c>
      <c r="R192" s="33">
        <v>1.3298008740061544</v>
      </c>
      <c r="S192" s="33">
        <v>-1.6700251168848752</v>
      </c>
      <c r="T192" s="33">
        <v>-1.3351471342464996</v>
      </c>
      <c r="U192" s="33"/>
      <c r="V192" s="33"/>
      <c r="W192" s="30" t="s">
        <v>113</v>
      </c>
      <c r="X192" s="34"/>
    </row>
    <row r="193" spans="1:24">
      <c r="A193" s="31">
        <v>1</v>
      </c>
      <c r="B193" s="32">
        <v>2073</v>
      </c>
      <c r="C193" s="29">
        <v>0</v>
      </c>
      <c r="D193" s="29">
        <v>0</v>
      </c>
      <c r="E193" s="29">
        <v>0</v>
      </c>
      <c r="F193" s="29">
        <v>0.97772484556748174</v>
      </c>
      <c r="G193" s="29">
        <v>2.1268851362035216E-5</v>
      </c>
      <c r="H193" s="29">
        <v>5.2642131580604982E-5</v>
      </c>
      <c r="I193" s="29">
        <v>2.0513486290116498E-4</v>
      </c>
      <c r="J193" s="29">
        <v>8.1320738456094985E-4</v>
      </c>
      <c r="K193" s="29">
        <v>7.9146475685648449E-2</v>
      </c>
      <c r="L193" s="29">
        <v>0.27158221947855921</v>
      </c>
      <c r="M193" s="29">
        <v>1.7981803810647568E-4</v>
      </c>
      <c r="N193" s="29">
        <v>2.3078900515590987E-4</v>
      </c>
      <c r="O193" s="29">
        <v>7.9839737930153788E-7</v>
      </c>
      <c r="P193" s="29">
        <v>1.2536630478050951E-6</v>
      </c>
      <c r="Q193" s="33">
        <v>1.7202354181370283</v>
      </c>
      <c r="R193" s="33">
        <v>1.3180353022209972</v>
      </c>
      <c r="S193" s="33">
        <v>-2.5647668246149884</v>
      </c>
      <c r="T193" s="33">
        <v>-1.7336667192304238</v>
      </c>
      <c r="U193" s="33"/>
      <c r="V193" s="33"/>
      <c r="W193" s="30" t="s">
        <v>113</v>
      </c>
      <c r="X193" s="34"/>
    </row>
    <row r="194" spans="1:24">
      <c r="A194" s="31">
        <v>1</v>
      </c>
      <c r="B194" s="32">
        <v>2073</v>
      </c>
      <c r="C194" s="29">
        <v>0</v>
      </c>
      <c r="D194" s="29">
        <v>0</v>
      </c>
      <c r="E194" s="29">
        <v>0.21583160919055419</v>
      </c>
      <c r="F194" s="29">
        <v>0.7683454272405591</v>
      </c>
      <c r="G194" s="29">
        <v>6.1255076090985816E-5</v>
      </c>
      <c r="H194" s="29">
        <v>1.237186918118908E-4</v>
      </c>
      <c r="I194" s="29">
        <v>1.498855373961219E-4</v>
      </c>
      <c r="J194" s="29">
        <v>6.8051464180087233E-4</v>
      </c>
      <c r="K194" s="29">
        <v>0.13445972020989808</v>
      </c>
      <c r="L194" s="29">
        <v>0.35780293785720702</v>
      </c>
      <c r="M194" s="29">
        <v>2.9907569647088378E-4</v>
      </c>
      <c r="N194" s="29">
        <v>4.8174252800269767E-4</v>
      </c>
      <c r="O194" s="29">
        <v>1.3596113670269809E-6</v>
      </c>
      <c r="P194" s="29">
        <v>1.3940125571618606E-6</v>
      </c>
      <c r="Q194" s="33">
        <v>1.9316064802301478</v>
      </c>
      <c r="R194" s="33">
        <v>1.2853806348008785</v>
      </c>
      <c r="S194" s="33">
        <v>-1.8240855006691203</v>
      </c>
      <c r="T194" s="33">
        <v>-1.3473439758666064</v>
      </c>
      <c r="U194" s="33"/>
      <c r="V194" s="33"/>
      <c r="W194" s="30" t="s">
        <v>113</v>
      </c>
      <c r="X194" s="34"/>
    </row>
    <row r="195" spans="1:24">
      <c r="A195" s="31">
        <v>1</v>
      </c>
      <c r="B195" s="32">
        <v>2173</v>
      </c>
      <c r="C195" s="29">
        <v>0</v>
      </c>
      <c r="D195" s="29">
        <v>0</v>
      </c>
      <c r="E195" s="29">
        <v>0.21654331070389973</v>
      </c>
      <c r="F195" s="29">
        <v>0.76736327821266515</v>
      </c>
      <c r="G195" s="29">
        <v>1.2810574527869541E-4</v>
      </c>
      <c r="H195" s="29">
        <v>2.2918798985441675E-4</v>
      </c>
      <c r="I195" s="29">
        <v>1.733231013495265E-4</v>
      </c>
      <c r="J195" s="29">
        <v>7.7347481011982475E-4</v>
      </c>
      <c r="K195" s="29">
        <v>0.13437764841274022</v>
      </c>
      <c r="L195" s="29">
        <v>0.36059224141597296</v>
      </c>
      <c r="M195" s="29">
        <v>2.5342843493671098E-4</v>
      </c>
      <c r="N195" s="29">
        <v>4.3958465360349703E-4</v>
      </c>
      <c r="O195" s="29">
        <v>1.3334128162784235E-6</v>
      </c>
      <c r="P195" s="29">
        <v>2.0082978592439394E-6</v>
      </c>
      <c r="Q195" s="33">
        <v>1.8289440735276357</v>
      </c>
      <c r="R195" s="33">
        <v>1.3572178506946795</v>
      </c>
      <c r="S195" s="33">
        <v>-1.431297697699961</v>
      </c>
      <c r="T195" s="33">
        <v>-1.0395246424384645</v>
      </c>
      <c r="U195" s="33"/>
      <c r="V195" s="33"/>
      <c r="W195" s="30" t="s">
        <v>113</v>
      </c>
      <c r="X195" s="34"/>
    </row>
    <row r="196" spans="1:24">
      <c r="A196" s="31">
        <v>0.5</v>
      </c>
      <c r="B196" s="30">
        <v>2123</v>
      </c>
      <c r="C196" s="29">
        <v>0</v>
      </c>
      <c r="D196" s="29">
        <v>0</v>
      </c>
      <c r="E196" s="29">
        <v>0</v>
      </c>
      <c r="F196" s="29">
        <v>0.87995668502607016</v>
      </c>
      <c r="G196" s="29">
        <v>7.9419726939449192E-4</v>
      </c>
      <c r="H196" s="29">
        <v>1.8573699923630264E-3</v>
      </c>
      <c r="I196" s="29">
        <v>1.0542703509257236E-2</v>
      </c>
      <c r="J196" s="29">
        <v>4.0698759799023577E-2</v>
      </c>
      <c r="K196" s="29">
        <v>6.8349215959163476E-2</v>
      </c>
      <c r="L196" s="29">
        <v>0.29936967054541808</v>
      </c>
      <c r="M196" s="29">
        <v>7.2020482078339748E-3</v>
      </c>
      <c r="N196" s="29">
        <v>5.6165172069556285E-3</v>
      </c>
      <c r="O196" s="29">
        <v>8.2870931962993727E-5</v>
      </c>
      <c r="P196" s="29">
        <v>1.8013061929538044E-5</v>
      </c>
      <c r="Q196" s="33">
        <v>2.2442658752863824</v>
      </c>
      <c r="R196" s="33">
        <v>0.99482201229230904</v>
      </c>
      <c r="S196" s="33">
        <v>-2.6221192713230748</v>
      </c>
      <c r="T196" s="33">
        <v>-1.5902964268023185</v>
      </c>
      <c r="U196" s="33"/>
      <c r="V196" s="33"/>
      <c r="W196" s="30" t="s">
        <v>117</v>
      </c>
      <c r="X196" s="34"/>
    </row>
    <row r="197" spans="1:24">
      <c r="A197" s="31">
        <v>1</v>
      </c>
      <c r="B197" s="30">
        <v>2123</v>
      </c>
      <c r="C197" s="29">
        <v>0</v>
      </c>
      <c r="D197" s="29">
        <v>0</v>
      </c>
      <c r="E197" s="29">
        <v>0</v>
      </c>
      <c r="F197" s="29">
        <v>0.87418996507707203</v>
      </c>
      <c r="G197" s="29">
        <v>6.5275974484553436E-4</v>
      </c>
      <c r="H197" s="29">
        <v>1.1113869860782824E-3</v>
      </c>
      <c r="I197" s="29">
        <v>1.2264871262250664E-2</v>
      </c>
      <c r="J197" s="29">
        <v>4.5502967167398649E-2</v>
      </c>
      <c r="K197" s="29">
        <v>7.8412045785737516E-2</v>
      </c>
      <c r="L197" s="29">
        <v>0.28308278196944187</v>
      </c>
      <c r="M197" s="29">
        <v>4.8901094593067412E-3</v>
      </c>
      <c r="N197" s="29">
        <v>2.9433758675721181E-3</v>
      </c>
      <c r="O197" s="29">
        <v>4.5827599810260393E-5</v>
      </c>
      <c r="P197" s="29">
        <v>5.6750206551734494E-5</v>
      </c>
      <c r="Q197" s="33">
        <v>1.8568492385599742</v>
      </c>
      <c r="R197" s="33">
        <v>1.3803128500168851</v>
      </c>
      <c r="S197" s="33">
        <v>-2.4453997644633283</v>
      </c>
      <c r="T197" s="33">
        <v>-1.470203449801599</v>
      </c>
      <c r="U197" s="33"/>
      <c r="V197" s="33"/>
      <c r="W197" s="30" t="s">
        <v>117</v>
      </c>
      <c r="X197" s="34"/>
    </row>
    <row r="198" spans="1:24">
      <c r="A198" s="31">
        <v>1.5</v>
      </c>
      <c r="B198" s="30">
        <v>2123</v>
      </c>
      <c r="C198" s="29">
        <v>0</v>
      </c>
      <c r="D198" s="29">
        <v>4.9423431529152441E-4</v>
      </c>
      <c r="E198" s="29">
        <v>0</v>
      </c>
      <c r="F198" s="29">
        <v>0.81067158026435249</v>
      </c>
      <c r="G198" s="29">
        <v>0</v>
      </c>
      <c r="H198" s="29">
        <v>0</v>
      </c>
      <c r="I198" s="29">
        <v>3.5155618404876972E-2</v>
      </c>
      <c r="J198" s="29">
        <v>8.7400135363287487E-2</v>
      </c>
      <c r="K198" s="29">
        <v>8.1884908048806021E-2</v>
      </c>
      <c r="L198" s="29">
        <v>0.30057896474496282</v>
      </c>
      <c r="M198" s="29">
        <v>1.7985483487685616E-3</v>
      </c>
      <c r="N198" s="29">
        <v>2.5324720578857769E-3</v>
      </c>
      <c r="O198" s="29">
        <v>2.1885960352899554E-4</v>
      </c>
      <c r="P198" s="29">
        <v>8.302219615709574E-5</v>
      </c>
      <c r="Q198" s="33">
        <v>2.0266768052937159</v>
      </c>
      <c r="R198" s="33">
        <v>1.2101880511145349</v>
      </c>
      <c r="S198" s="33"/>
      <c r="T198" s="33"/>
      <c r="U198" s="33">
        <v>-4.77530785367391</v>
      </c>
      <c r="V198" s="33"/>
      <c r="W198" s="30" t="s">
        <v>117</v>
      </c>
      <c r="X198" s="34"/>
    </row>
    <row r="199" spans="1:24">
      <c r="A199" s="31">
        <v>1.5</v>
      </c>
      <c r="B199" s="30">
        <v>2123</v>
      </c>
      <c r="C199" s="29">
        <v>0</v>
      </c>
      <c r="D199" s="29">
        <v>0</v>
      </c>
      <c r="E199" s="29">
        <v>0.26287205492332344</v>
      </c>
      <c r="F199" s="29">
        <v>0.61335891395314113</v>
      </c>
      <c r="G199" s="29">
        <v>1.281607574999614E-4</v>
      </c>
      <c r="H199" s="29">
        <v>1.4447892784742221E-3</v>
      </c>
      <c r="I199" s="29">
        <v>2.551145581746115E-2</v>
      </c>
      <c r="J199" s="29">
        <v>5.9256340814307848E-2</v>
      </c>
      <c r="K199" s="29">
        <v>0.11268900188815376</v>
      </c>
      <c r="L199" s="29">
        <v>0.32814320149476811</v>
      </c>
      <c r="M199" s="29">
        <v>4.7435795957498474E-3</v>
      </c>
      <c r="N199" s="29">
        <v>8.2713475790801641E-3</v>
      </c>
      <c r="O199" s="29">
        <v>4.3900790491332466E-4</v>
      </c>
      <c r="P199" s="29">
        <v>1.4207048524592992E-4</v>
      </c>
      <c r="Q199" s="33">
        <v>1.8843978166965749</v>
      </c>
      <c r="R199" s="33">
        <v>1.0284297530828841</v>
      </c>
      <c r="S199" s="33">
        <v>-2.672100850136006</v>
      </c>
      <c r="T199" s="33">
        <v>-1.4936049100000055</v>
      </c>
      <c r="U199" s="33"/>
      <c r="V199" s="33"/>
      <c r="W199" s="30" t="s">
        <v>117</v>
      </c>
      <c r="X199" s="34"/>
    </row>
    <row r="200" spans="1:24">
      <c r="A200" s="31">
        <v>1.5</v>
      </c>
      <c r="B200" s="30">
        <v>2123</v>
      </c>
      <c r="C200" s="29">
        <v>0</v>
      </c>
      <c r="D200" s="29">
        <v>0</v>
      </c>
      <c r="E200" s="29">
        <v>0.26278845336328899</v>
      </c>
      <c r="F200" s="29">
        <v>0.610008629527519</v>
      </c>
      <c r="G200" s="29">
        <v>0</v>
      </c>
      <c r="H200" s="29">
        <v>1.282851925420842E-3</v>
      </c>
      <c r="I200" s="29">
        <v>2.6468419225819179E-2</v>
      </c>
      <c r="J200" s="29">
        <v>6.0468631372630345E-2</v>
      </c>
      <c r="K200" s="29">
        <v>0.11692115010715995</v>
      </c>
      <c r="L200" s="29">
        <v>0.32398934117575751</v>
      </c>
      <c r="M200" s="29">
        <v>4.0686346016690486E-3</v>
      </c>
      <c r="N200" s="29">
        <v>7.3525879458663096E-3</v>
      </c>
      <c r="O200" s="29">
        <v>4.4900371044254215E-4</v>
      </c>
      <c r="P200" s="29">
        <v>1.4076450869974014E-4</v>
      </c>
      <c r="Q200" s="33">
        <v>1.9155940700197858</v>
      </c>
      <c r="R200" s="33">
        <v>1.0530351746457611</v>
      </c>
      <c r="S200" s="33"/>
      <c r="T200" s="33">
        <v>-1.4757065976842496</v>
      </c>
      <c r="U200" s="33"/>
      <c r="V200" s="33"/>
      <c r="W200" s="30" t="s">
        <v>117</v>
      </c>
      <c r="X200" s="34"/>
    </row>
    <row r="201" spans="1:24">
      <c r="A201" s="31">
        <v>2</v>
      </c>
      <c r="B201" s="30">
        <v>2123</v>
      </c>
      <c r="C201" s="29">
        <v>0</v>
      </c>
      <c r="D201" s="29">
        <v>0</v>
      </c>
      <c r="E201" s="29">
        <v>0</v>
      </c>
      <c r="F201" s="29">
        <v>0.87289221884318935</v>
      </c>
      <c r="G201" s="29">
        <v>7.2494873408190453E-4</v>
      </c>
      <c r="H201" s="29">
        <v>1.876573722277731E-3</v>
      </c>
      <c r="I201" s="29">
        <v>1.0320033618113986E-2</v>
      </c>
      <c r="J201" s="29">
        <v>4.0613268031513272E-2</v>
      </c>
      <c r="K201" s="29">
        <v>4.5080430258500052E-2</v>
      </c>
      <c r="L201" s="29">
        <v>0.28284457307761496</v>
      </c>
      <c r="M201" s="29">
        <v>3.7852147424231749E-3</v>
      </c>
      <c r="N201" s="29">
        <v>3.2880534160124176E-3</v>
      </c>
      <c r="O201" s="29">
        <v>2.4467358745434439E-5</v>
      </c>
      <c r="P201" s="29">
        <v>3.8182629489604026E-5</v>
      </c>
      <c r="Q201" s="33">
        <v>1.7398295343387895</v>
      </c>
      <c r="R201" s="33">
        <v>1.3381214525904617</v>
      </c>
      <c r="S201" s="33">
        <v>-2.6482420816232612</v>
      </c>
      <c r="T201" s="33">
        <v>-1.5305458033623969</v>
      </c>
      <c r="U201" s="33"/>
      <c r="V201" s="33"/>
      <c r="W201" s="30" t="s">
        <v>117</v>
      </c>
      <c r="X201" s="34"/>
    </row>
    <row r="202" spans="1:24">
      <c r="A202" s="31">
        <v>2.5</v>
      </c>
      <c r="B202" s="30">
        <v>2473</v>
      </c>
      <c r="C202" s="29">
        <v>0</v>
      </c>
      <c r="D202" s="29">
        <v>0</v>
      </c>
      <c r="E202" s="29">
        <v>0.28529897089232664</v>
      </c>
      <c r="F202" s="29">
        <v>0.56925600589684389</v>
      </c>
      <c r="G202" s="29">
        <v>1.3799612948218038E-3</v>
      </c>
      <c r="H202" s="29">
        <v>4.1858772448740604E-3</v>
      </c>
      <c r="I202" s="29">
        <v>2.5267079295457833E-2</v>
      </c>
      <c r="J202" s="29">
        <v>5.3121154517452654E-2</v>
      </c>
      <c r="K202" s="29">
        <v>5.2028101564628421E-2</v>
      </c>
      <c r="L202" s="29">
        <v>0.29142615959164597</v>
      </c>
      <c r="M202" s="29">
        <v>3.1176143203520013E-3</v>
      </c>
      <c r="N202" s="29">
        <v>4.7144293278973629E-3</v>
      </c>
      <c r="O202" s="29">
        <v>2.8162291304888133E-4</v>
      </c>
      <c r="P202" s="29">
        <v>1.2108334732165658E-4</v>
      </c>
      <c r="Q202" s="33">
        <v>1.6031134449095239</v>
      </c>
      <c r="R202" s="33">
        <v>0.91381741492807422</v>
      </c>
      <c r="S202" s="33">
        <v>-1.9125599451032469</v>
      </c>
      <c r="T202" s="33">
        <v>-1.0907122836706094</v>
      </c>
      <c r="U202" s="33"/>
      <c r="V202" s="33"/>
      <c r="W202" s="30" t="s">
        <v>117</v>
      </c>
      <c r="X202" s="34"/>
    </row>
    <row r="203" spans="1:24">
      <c r="A203" s="31">
        <v>3</v>
      </c>
      <c r="B203" s="30">
        <v>1873</v>
      </c>
      <c r="C203" s="29">
        <v>0</v>
      </c>
      <c r="D203" s="29">
        <v>3.7437589388443769E-4</v>
      </c>
      <c r="E203" s="29">
        <v>0.2462723996631303</v>
      </c>
      <c r="F203" s="29">
        <v>0.63964357874672717</v>
      </c>
      <c r="G203" s="29">
        <v>1.1845589304067584E-3</v>
      </c>
      <c r="H203" s="29">
        <v>2.0936848053694996E-3</v>
      </c>
      <c r="I203" s="29">
        <v>6.0660037213668182E-3</v>
      </c>
      <c r="J203" s="29">
        <v>5.60401073820826E-2</v>
      </c>
      <c r="K203" s="29">
        <v>0.10876735508545009</v>
      </c>
      <c r="L203" s="29">
        <v>0.44587911940750752</v>
      </c>
      <c r="M203" s="29">
        <v>1.1241242779637556E-2</v>
      </c>
      <c r="N203" s="29">
        <v>1.0034606232256228E-2</v>
      </c>
      <c r="O203" s="29">
        <v>1.2757467150392723E-4</v>
      </c>
      <c r="P203" s="29">
        <v>5.8392968447986741E-5</v>
      </c>
      <c r="Q203" s="33">
        <v>2.2126989287113563</v>
      </c>
      <c r="R203" s="33">
        <v>0.90769873707592885</v>
      </c>
      <c r="S203" s="33">
        <v>-2.1314168711400407</v>
      </c>
      <c r="T203" s="33">
        <v>-1.4500285103964816</v>
      </c>
      <c r="U203" s="33">
        <v>-4.6147882112638881</v>
      </c>
      <c r="V203" s="33"/>
      <c r="W203" s="30" t="s">
        <v>117</v>
      </c>
      <c r="X203" s="34"/>
    </row>
    <row r="204" spans="1:24">
      <c r="A204" s="31">
        <v>3</v>
      </c>
      <c r="B204" s="30">
        <v>1873</v>
      </c>
      <c r="C204" s="29">
        <v>0</v>
      </c>
      <c r="D204" s="29">
        <v>0</v>
      </c>
      <c r="E204" s="29">
        <v>0.24853616880917331</v>
      </c>
      <c r="F204" s="29">
        <v>0.66168076272242882</v>
      </c>
      <c r="G204" s="29">
        <v>1.4943094450225541E-3</v>
      </c>
      <c r="H204" s="29">
        <v>2.3970216994349913E-3</v>
      </c>
      <c r="I204" s="29">
        <v>9.6288603493899037E-3</v>
      </c>
      <c r="J204" s="29">
        <v>2.8949677938806321E-2</v>
      </c>
      <c r="K204" s="29">
        <v>8.2559666075219029E-2</v>
      </c>
      <c r="L204" s="29">
        <v>0.47119822150729535</v>
      </c>
      <c r="M204" s="29">
        <v>8.1562233817896006E-3</v>
      </c>
      <c r="N204" s="29">
        <v>7.4852236838845116E-3</v>
      </c>
      <c r="O204" s="29">
        <v>4.1749185647120401E-5</v>
      </c>
      <c r="P204" s="29">
        <v>2.738525563492534E-5</v>
      </c>
      <c r="Q204" s="33">
        <v>2.1202463565907022</v>
      </c>
      <c r="R204" s="33">
        <v>1.4590462986954602</v>
      </c>
      <c r="S204" s="33">
        <v>-2.0928694412607114</v>
      </c>
      <c r="T204" s="33">
        <v>-1.3984133982043447</v>
      </c>
      <c r="U204" s="33"/>
      <c r="V204" s="33"/>
      <c r="W204" s="30" t="s">
        <v>117</v>
      </c>
      <c r="X204" s="34"/>
    </row>
    <row r="205" spans="1:24">
      <c r="A205" s="31">
        <v>3</v>
      </c>
      <c r="B205" s="30">
        <v>1973</v>
      </c>
      <c r="C205" s="29">
        <v>0</v>
      </c>
      <c r="D205" s="29">
        <v>0</v>
      </c>
      <c r="E205" s="29">
        <v>0.25786284048855262</v>
      </c>
      <c r="F205" s="29">
        <v>0.65095895001980575</v>
      </c>
      <c r="G205" s="29">
        <v>1.9240864452201045E-3</v>
      </c>
      <c r="H205" s="29">
        <v>2.8425074603652786E-3</v>
      </c>
      <c r="I205" s="29">
        <v>9.5027375340495275E-3</v>
      </c>
      <c r="J205" s="29">
        <v>2.8671826335878132E-2</v>
      </c>
      <c r="K205" s="29">
        <v>8.1859294653766387E-2</v>
      </c>
      <c r="L205" s="29">
        <v>0.47449369204657582</v>
      </c>
      <c r="M205" s="29">
        <v>7.7768222603663249E-3</v>
      </c>
      <c r="N205" s="29">
        <v>7.1280825826124947E-3</v>
      </c>
      <c r="O205" s="29">
        <v>4.9999528424699268E-5</v>
      </c>
      <c r="P205" s="29">
        <v>2.6274382375302519E-5</v>
      </c>
      <c r="Q205" s="33">
        <v>2.1374372372213557</v>
      </c>
      <c r="R205" s="33">
        <v>1.3783972216504994</v>
      </c>
      <c r="S205" s="33">
        <v>-1.9573059995836044</v>
      </c>
      <c r="T205" s="33">
        <v>-1.2997567136762584</v>
      </c>
      <c r="U205" s="33"/>
      <c r="V205" s="33"/>
      <c r="W205" s="30" t="s">
        <v>117</v>
      </c>
      <c r="X205" s="34"/>
    </row>
    <row r="206" spans="1:24">
      <c r="A206" s="31">
        <v>3</v>
      </c>
      <c r="B206" s="30">
        <v>2123</v>
      </c>
      <c r="C206" s="29">
        <v>0</v>
      </c>
      <c r="D206" s="29">
        <v>0</v>
      </c>
      <c r="E206" s="29">
        <v>0</v>
      </c>
      <c r="F206" s="29">
        <v>0.86817845724356679</v>
      </c>
      <c r="G206" s="29">
        <v>1.0040545818618149E-3</v>
      </c>
      <c r="H206" s="29">
        <v>1.9237768806992237E-3</v>
      </c>
      <c r="I206" s="29">
        <v>1.2712786306481065E-2</v>
      </c>
      <c r="J206" s="29">
        <v>4.0314490272936071E-2</v>
      </c>
      <c r="K206" s="29">
        <v>5.0766847676342958E-2</v>
      </c>
      <c r="L206" s="29">
        <v>0.29690604794791281</v>
      </c>
      <c r="M206" s="29">
        <v>5.2400719108589592E-3</v>
      </c>
      <c r="N206" s="29">
        <v>4.862228286151603E-3</v>
      </c>
      <c r="O206" s="29">
        <v>3.5904433263143455E-5</v>
      </c>
      <c r="P206" s="29">
        <v>2.6322161306659077E-5</v>
      </c>
      <c r="Q206" s="33">
        <v>1.952110818759734</v>
      </c>
      <c r="R206" s="33">
        <v>1.3160638628285659</v>
      </c>
      <c r="S206" s="33">
        <v>-2.5671231367291067</v>
      </c>
      <c r="T206" s="33">
        <v>-1.6357094523560594</v>
      </c>
      <c r="U206" s="33"/>
      <c r="V206" s="33"/>
      <c r="W206" s="30" t="s">
        <v>117</v>
      </c>
      <c r="X206" s="34"/>
    </row>
    <row r="207" spans="1:24">
      <c r="A207" s="31">
        <v>3</v>
      </c>
      <c r="B207" s="30">
        <v>2123</v>
      </c>
      <c r="C207" s="29">
        <v>0</v>
      </c>
      <c r="D207" s="29">
        <v>0</v>
      </c>
      <c r="E207" s="29">
        <v>0</v>
      </c>
      <c r="F207" s="29">
        <v>0.8403407442116434</v>
      </c>
      <c r="G207" s="29">
        <v>1.2893625529439995E-3</v>
      </c>
      <c r="H207" s="29">
        <v>3.288482566790818E-3</v>
      </c>
      <c r="I207" s="29">
        <v>1.443945711960086E-2</v>
      </c>
      <c r="J207" s="29">
        <v>6.2014763684467837E-2</v>
      </c>
      <c r="K207" s="29">
        <v>6.1427982285616495E-2</v>
      </c>
      <c r="L207" s="29">
        <v>0.35969886820816688</v>
      </c>
      <c r="M207" s="29">
        <v>6.9582880817265361E-3</v>
      </c>
      <c r="N207" s="29">
        <v>7.5304501472361228E-3</v>
      </c>
      <c r="O207" s="29">
        <v>5.6594906507930814E-5</v>
      </c>
      <c r="P207" s="29">
        <v>5.1870121462214096E-5</v>
      </c>
      <c r="Q207" s="33">
        <v>1.9414886575224604</v>
      </c>
      <c r="R207" s="33">
        <v>1.2706843479290808</v>
      </c>
      <c r="S207" s="33">
        <v>-2.4362611082234156</v>
      </c>
      <c r="T207" s="33">
        <v>-1.4959145645052569</v>
      </c>
      <c r="U207" s="33"/>
      <c r="V207" s="33"/>
      <c r="W207" s="30" t="s">
        <v>117</v>
      </c>
      <c r="X207" s="34"/>
    </row>
    <row r="208" spans="1:24">
      <c r="A208" s="31">
        <v>3</v>
      </c>
      <c r="B208" s="30">
        <v>2123</v>
      </c>
      <c r="C208" s="29">
        <v>0</v>
      </c>
      <c r="D208" s="29">
        <v>0</v>
      </c>
      <c r="E208" s="29">
        <v>0.26078297306129838</v>
      </c>
      <c r="F208" s="29">
        <v>0.64754060674654756</v>
      </c>
      <c r="G208" s="29">
        <v>1.5695778108108134E-3</v>
      </c>
      <c r="H208" s="29">
        <v>2.7032300073010045E-3</v>
      </c>
      <c r="I208" s="29">
        <v>8.2978403690291309E-3</v>
      </c>
      <c r="J208" s="29">
        <v>3.7218253704275929E-2</v>
      </c>
      <c r="K208" s="29">
        <v>7.1915310079758238E-2</v>
      </c>
      <c r="L208" s="29">
        <v>0.41388225531984585</v>
      </c>
      <c r="M208" s="29">
        <v>7.1662583106430451E-3</v>
      </c>
      <c r="N208" s="29">
        <v>6.2733372030065711E-3</v>
      </c>
      <c r="O208" s="29">
        <v>5.8686355887635558E-5</v>
      </c>
      <c r="P208" s="29">
        <v>4.4156193074265941E-5</v>
      </c>
      <c r="Q208" s="33">
        <v>1.9713187178503364</v>
      </c>
      <c r="R208" s="33">
        <v>1.1959822823003783</v>
      </c>
      <c r="S208" s="33">
        <v>-2.0911780837505773</v>
      </c>
      <c r="T208" s="33">
        <v>-1.3200612830753267</v>
      </c>
      <c r="U208" s="33"/>
      <c r="V208" s="33"/>
      <c r="W208" s="30" t="s">
        <v>117</v>
      </c>
      <c r="X208" s="34"/>
    </row>
    <row r="209" spans="1:29">
      <c r="A209" s="31">
        <v>3</v>
      </c>
      <c r="B209" s="30">
        <v>2123</v>
      </c>
      <c r="C209" s="29">
        <v>0</v>
      </c>
      <c r="D209" s="29">
        <v>0</v>
      </c>
      <c r="E209" s="29">
        <v>0.26080236046329058</v>
      </c>
      <c r="F209" s="29">
        <v>0.64606208655811515</v>
      </c>
      <c r="G209" s="29">
        <v>1.9165883097307891E-3</v>
      </c>
      <c r="H209" s="29">
        <v>2.9329675657725459E-3</v>
      </c>
      <c r="I209" s="29">
        <v>8.4558805641785483E-3</v>
      </c>
      <c r="J209" s="29">
        <v>3.6791981558014004E-2</v>
      </c>
      <c r="K209" s="29">
        <v>7.9374585799903419E-2</v>
      </c>
      <c r="L209" s="29">
        <v>0.44449444393564264</v>
      </c>
      <c r="M209" s="29">
        <v>7.7241714531586713E-3</v>
      </c>
      <c r="N209" s="29">
        <v>6.4918105889253015E-3</v>
      </c>
      <c r="O209" s="29">
        <v>5.7842721260186111E-5</v>
      </c>
      <c r="P209" s="29">
        <v>5.1156773367175648E-5</v>
      </c>
      <c r="Q209" s="33">
        <v>1.9462572509791793</v>
      </c>
      <c r="R209" s="33">
        <v>1.2543173399248575</v>
      </c>
      <c r="S209" s="33">
        <v>-1.9712122459001156</v>
      </c>
      <c r="T209" s="33">
        <v>-1.2556513632664634</v>
      </c>
      <c r="U209" s="33"/>
      <c r="V209" s="33"/>
      <c r="W209" s="30" t="s">
        <v>117</v>
      </c>
      <c r="X209" s="34"/>
    </row>
    <row r="210" spans="1:29">
      <c r="A210" s="31">
        <v>3</v>
      </c>
      <c r="B210" s="30">
        <v>2123</v>
      </c>
      <c r="C210" s="29">
        <v>0</v>
      </c>
      <c r="D210" s="29">
        <v>0</v>
      </c>
      <c r="E210" s="29">
        <v>0.26550228714558838</v>
      </c>
      <c r="F210" s="29">
        <v>0.63140465073535745</v>
      </c>
      <c r="G210" s="29">
        <v>2.5779599225196231E-3</v>
      </c>
      <c r="H210" s="29">
        <v>4.8032799262689467E-3</v>
      </c>
      <c r="I210" s="29">
        <v>1.0561912844604716E-2</v>
      </c>
      <c r="J210" s="29">
        <v>4.2734573599530035E-2</v>
      </c>
      <c r="K210" s="29">
        <v>6.6735560269155073E-2</v>
      </c>
      <c r="L210" s="29">
        <v>0.39119722426217679</v>
      </c>
      <c r="M210" s="29">
        <v>7.5205029026811513E-3</v>
      </c>
      <c r="N210" s="29">
        <v>8.2747927436431258E-3</v>
      </c>
      <c r="O210" s="29">
        <v>7.3610170041838447E-5</v>
      </c>
      <c r="P210" s="29">
        <v>6.2148205081623452E-5</v>
      </c>
      <c r="Q210" s="33">
        <v>1.8614003192193931</v>
      </c>
      <c r="R210" s="33">
        <v>1.1808542928930383</v>
      </c>
      <c r="S210" s="33">
        <v>-1.928896420134842</v>
      </c>
      <c r="T210" s="33">
        <v>-1.2121696932506416</v>
      </c>
      <c r="U210" s="33"/>
      <c r="V210" s="33"/>
      <c r="W210" s="30" t="s">
        <v>117</v>
      </c>
      <c r="X210" s="34"/>
    </row>
    <row r="211" spans="1:29">
      <c r="A211" s="31">
        <v>3</v>
      </c>
      <c r="B211" s="30">
        <v>2123</v>
      </c>
      <c r="C211" s="29">
        <v>0</v>
      </c>
      <c r="D211" s="29">
        <v>0</v>
      </c>
      <c r="E211" s="29">
        <v>0.26438535431543819</v>
      </c>
      <c r="F211" s="29">
        <v>0.65711101582857079</v>
      </c>
      <c r="G211" s="29">
        <v>3.9034211156969692E-3</v>
      </c>
      <c r="H211" s="29">
        <v>6.1533589920570314E-3</v>
      </c>
      <c r="I211" s="29">
        <v>1.1391403859488568E-2</v>
      </c>
      <c r="J211" s="29">
        <v>3.0903159308228682E-3</v>
      </c>
      <c r="K211" s="29">
        <v>4.7966862378942834E-2</v>
      </c>
      <c r="L211" s="29">
        <v>0.38052622263126756</v>
      </c>
      <c r="M211" s="29">
        <v>6.9089136472335862E-3</v>
      </c>
      <c r="N211" s="29">
        <v>7.0488366587650548E-3</v>
      </c>
      <c r="O211" s="29">
        <v>5.1341404514388845E-5</v>
      </c>
      <c r="P211" s="29">
        <v>2.8614651264931112E-6</v>
      </c>
      <c r="Q211" s="33">
        <v>1.8967169867480977</v>
      </c>
      <c r="R211" s="33">
        <v>1.2094120673912199</v>
      </c>
      <c r="S211" s="33">
        <v>-1.9530105123069663</v>
      </c>
      <c r="T211" s="33">
        <v>-1.1957026305088789</v>
      </c>
      <c r="U211" s="33"/>
      <c r="V211" s="33"/>
      <c r="W211" s="30" t="s">
        <v>117</v>
      </c>
      <c r="X211" s="34"/>
    </row>
    <row r="212" spans="1:29">
      <c r="A212" s="31">
        <v>3</v>
      </c>
      <c r="B212" s="30">
        <v>2123</v>
      </c>
      <c r="C212" s="29">
        <v>0</v>
      </c>
      <c r="D212" s="29">
        <v>0</v>
      </c>
      <c r="E212" s="29">
        <v>0.26423275652413625</v>
      </c>
      <c r="F212" s="29">
        <v>0.64394107948436152</v>
      </c>
      <c r="G212" s="29">
        <v>2.6886429081761165E-3</v>
      </c>
      <c r="H212" s="29">
        <v>3.3074594418807312E-3</v>
      </c>
      <c r="I212" s="29">
        <v>9.2582431760967615E-3</v>
      </c>
      <c r="J212" s="29">
        <v>2.8406870823191648E-2</v>
      </c>
      <c r="K212" s="29">
        <v>8.5071219852184396E-2</v>
      </c>
      <c r="L212" s="29">
        <v>0.4719217820450991</v>
      </c>
      <c r="M212" s="29">
        <v>6.9387249230241929E-3</v>
      </c>
      <c r="N212" s="29">
        <v>6.4372186677301166E-3</v>
      </c>
      <c r="O212" s="29">
        <v>6.8440141432184475E-5</v>
      </c>
      <c r="P212" s="29">
        <v>4.3910497121174661E-5</v>
      </c>
      <c r="Q212" s="33">
        <v>1.9317915714754608</v>
      </c>
      <c r="R212" s="33">
        <v>1.2521542143730244</v>
      </c>
      <c r="S212" s="33">
        <v>-1.7303417520220212</v>
      </c>
      <c r="T212" s="33">
        <v>-1.1682672057654997</v>
      </c>
      <c r="U212" s="33"/>
      <c r="V212" s="33"/>
      <c r="W212" s="30" t="s">
        <v>117</v>
      </c>
      <c r="X212" s="34"/>
    </row>
    <row r="213" spans="1:29">
      <c r="A213" s="31">
        <v>3</v>
      </c>
      <c r="B213" s="30">
        <v>2173</v>
      </c>
      <c r="C213" s="29">
        <v>0</v>
      </c>
      <c r="D213" s="29">
        <v>2.6401683376645014E-3</v>
      </c>
      <c r="E213" s="29">
        <v>0.26815766538599722</v>
      </c>
      <c r="F213" s="29">
        <v>0.63465562181421209</v>
      </c>
      <c r="G213" s="29">
        <v>1.3065092780926507E-3</v>
      </c>
      <c r="H213" s="29">
        <v>2.2520556872290183E-3</v>
      </c>
      <c r="I213" s="29">
        <v>9.1105349132939856E-3</v>
      </c>
      <c r="J213" s="29">
        <v>4.3881987392765096E-2</v>
      </c>
      <c r="K213" s="29">
        <v>8.1071908740494053E-2</v>
      </c>
      <c r="L213" s="29">
        <v>0.34735495912662856</v>
      </c>
      <c r="M213" s="29">
        <v>6.5037309336162313E-3</v>
      </c>
      <c r="N213" s="29">
        <v>6.5979590298566844E-3</v>
      </c>
      <c r="O213" s="29">
        <v>1.5864557761408347E-4</v>
      </c>
      <c r="P213" s="29">
        <v>1.1071675133849217E-4</v>
      </c>
      <c r="Q213" s="33">
        <v>1.7044052208037539</v>
      </c>
      <c r="R213" s="33">
        <v>0.86544817316943479</v>
      </c>
      <c r="S213" s="33">
        <v>-2.0375516675310319</v>
      </c>
      <c r="T213" s="33">
        <v>-1.3604982225516096</v>
      </c>
      <c r="U213" s="33">
        <v>-3.9064773518053451</v>
      </c>
      <c r="V213" s="33"/>
      <c r="W213" s="30" t="s">
        <v>117</v>
      </c>
      <c r="X213" s="34"/>
    </row>
    <row r="214" spans="1:29">
      <c r="A214" s="31">
        <v>3</v>
      </c>
      <c r="B214" s="30">
        <v>2173</v>
      </c>
      <c r="C214" s="29">
        <v>0</v>
      </c>
      <c r="D214" s="29">
        <v>0</v>
      </c>
      <c r="E214" s="29">
        <v>0.2658046457185409</v>
      </c>
      <c r="F214" s="29">
        <v>0.65531149692640933</v>
      </c>
      <c r="G214" s="29">
        <v>3.6765370631853867E-3</v>
      </c>
      <c r="H214" s="29">
        <v>6.1941910461010925E-3</v>
      </c>
      <c r="I214" s="29">
        <v>1.1449769067549515E-2</v>
      </c>
      <c r="J214" s="29">
        <v>3.5757104461057103E-3</v>
      </c>
      <c r="K214" s="29">
        <v>4.3984919652823362E-2</v>
      </c>
      <c r="L214" s="29">
        <v>0.38073466137754219</v>
      </c>
      <c r="M214" s="29">
        <v>6.0456118347733548E-3</v>
      </c>
      <c r="N214" s="29">
        <v>6.3038196438240154E-3</v>
      </c>
      <c r="O214" s="29">
        <v>4.8909089748594396E-5</v>
      </c>
      <c r="P214" s="29">
        <v>0</v>
      </c>
      <c r="Q214" s="33"/>
      <c r="R214" s="33">
        <v>1.1962631628007778</v>
      </c>
      <c r="S214" s="33">
        <v>-1.9757172875176714</v>
      </c>
      <c r="T214" s="33">
        <v>-1.1807631675437513</v>
      </c>
      <c r="U214" s="33"/>
      <c r="V214" s="33"/>
      <c r="W214" s="30" t="s">
        <v>117</v>
      </c>
      <c r="X214" s="34"/>
    </row>
    <row r="215" spans="1:29">
      <c r="A215" s="31">
        <v>3</v>
      </c>
      <c r="B215" s="30">
        <v>2273</v>
      </c>
      <c r="C215" s="29">
        <v>0</v>
      </c>
      <c r="D215" s="29">
        <v>3.7805661963273936E-4</v>
      </c>
      <c r="E215" s="29">
        <v>0.27369435472704745</v>
      </c>
      <c r="F215" s="29">
        <v>0.62857948973871636</v>
      </c>
      <c r="G215" s="29">
        <v>1.8932361920045836E-3</v>
      </c>
      <c r="H215" s="29">
        <v>2.1964413674615563E-3</v>
      </c>
      <c r="I215" s="29">
        <v>8.4227583457743803E-3</v>
      </c>
      <c r="J215" s="29">
        <v>4.1095055575427558E-2</v>
      </c>
      <c r="K215" s="29">
        <v>6.3943499789192865E-2</v>
      </c>
      <c r="L215" s="29">
        <v>0.35293728283953923</v>
      </c>
      <c r="M215" s="29">
        <v>6.3509940809785706E-3</v>
      </c>
      <c r="N215" s="29">
        <v>6.2633077546847488E-3</v>
      </c>
      <c r="O215" s="29">
        <v>1.4467028696485515E-4</v>
      </c>
      <c r="P215" s="29">
        <v>9.6756756439804627E-5</v>
      </c>
      <c r="Q215" s="33">
        <v>1.6355444674906938</v>
      </c>
      <c r="R215" s="33">
        <v>0.77251119430533655</v>
      </c>
      <c r="S215" s="33">
        <v>-2.0144826151226001</v>
      </c>
      <c r="T215" s="33">
        <v>-1.4476479406827518</v>
      </c>
      <c r="U215" s="33">
        <v>-4.9552682979854161</v>
      </c>
      <c r="V215" s="33"/>
      <c r="W215" s="30" t="s">
        <v>117</v>
      </c>
      <c r="X215" s="34"/>
    </row>
    <row r="216" spans="1:29">
      <c r="A216" s="31">
        <v>3</v>
      </c>
      <c r="B216" s="30">
        <v>2273</v>
      </c>
      <c r="C216" s="29">
        <v>0</v>
      </c>
      <c r="D216" s="29">
        <v>6.1911311428106618E-4</v>
      </c>
      <c r="E216" s="29">
        <v>0.27581992182232162</v>
      </c>
      <c r="F216" s="29">
        <v>0.60485870385006091</v>
      </c>
      <c r="G216" s="29">
        <v>2.6693648362604173E-3</v>
      </c>
      <c r="H216" s="29">
        <v>4.0323438435157155E-3</v>
      </c>
      <c r="I216" s="29">
        <v>6.2413023772896325E-3</v>
      </c>
      <c r="J216" s="29">
        <v>5.7199007422723977E-2</v>
      </c>
      <c r="K216" s="29">
        <v>5.6947221950173994E-2</v>
      </c>
      <c r="L216" s="29">
        <v>0.35452722406999648</v>
      </c>
      <c r="M216" s="29">
        <v>8.4658397415324493E-3</v>
      </c>
      <c r="N216" s="29">
        <v>8.6371513280089768E-3</v>
      </c>
      <c r="O216" s="29">
        <v>8.3898927114009331E-5</v>
      </c>
      <c r="P216" s="29">
        <v>9.1182549425250462E-5</v>
      </c>
      <c r="Q216" s="33">
        <v>1.7712953701147185</v>
      </c>
      <c r="R216" s="33">
        <v>0.8453374248359723</v>
      </c>
      <c r="S216" s="33">
        <v>-2.0405341953664689</v>
      </c>
      <c r="T216" s="33">
        <v>-1.3569943625407537</v>
      </c>
      <c r="U216" s="33">
        <v>-4.8102423700551142</v>
      </c>
      <c r="V216" s="33"/>
      <c r="W216" s="30" t="s">
        <v>117</v>
      </c>
      <c r="X216" s="34"/>
    </row>
    <row r="217" spans="1:29">
      <c r="A217" s="31">
        <v>3</v>
      </c>
      <c r="B217" s="30">
        <v>2273</v>
      </c>
      <c r="C217" s="29">
        <v>0</v>
      </c>
      <c r="D217" s="29">
        <v>0</v>
      </c>
      <c r="E217" s="29">
        <v>0.26736454409140775</v>
      </c>
      <c r="F217" s="29">
        <v>0.6538547147945929</v>
      </c>
      <c r="G217" s="29">
        <v>6.1676637605384181E-3</v>
      </c>
      <c r="H217" s="29">
        <v>6.4286143985572801E-3</v>
      </c>
      <c r="I217" s="29">
        <v>1.1051283250092853E-2</v>
      </c>
      <c r="J217" s="29">
        <v>3.3134789267255139E-3</v>
      </c>
      <c r="K217" s="29">
        <v>2.7986258674260439E-2</v>
      </c>
      <c r="L217" s="29">
        <v>0.30866903619031189</v>
      </c>
      <c r="M217" s="29">
        <v>3.8350115140743535E-3</v>
      </c>
      <c r="N217" s="29">
        <v>3.2434370577467939E-3</v>
      </c>
      <c r="O217" s="29">
        <v>4.6611329446759991E-5</v>
      </c>
      <c r="P217" s="29">
        <v>0</v>
      </c>
      <c r="Q217" s="33"/>
      <c r="R217" s="33">
        <v>1.0063848044785761</v>
      </c>
      <c r="S217" s="33">
        <v>-1.846450606309767</v>
      </c>
      <c r="T217" s="33">
        <v>-1.0714245134677358</v>
      </c>
      <c r="U217" s="33"/>
      <c r="V217" s="33"/>
      <c r="W217" s="30" t="s">
        <v>117</v>
      </c>
      <c r="X217" s="34"/>
    </row>
    <row r="218" spans="1:29">
      <c r="A218" s="31">
        <v>3</v>
      </c>
      <c r="B218" s="30">
        <v>2373</v>
      </c>
      <c r="C218" s="29">
        <v>0</v>
      </c>
      <c r="D218" s="29">
        <v>5.188392449650055E-3</v>
      </c>
      <c r="E218" s="29">
        <v>0.27872854075693348</v>
      </c>
      <c r="F218" s="29">
        <v>0.63429931469903467</v>
      </c>
      <c r="G218" s="29">
        <v>2.027231227566163E-3</v>
      </c>
      <c r="H218" s="29">
        <v>2.4672349529973139E-3</v>
      </c>
      <c r="I218" s="29">
        <v>8.2196265202930299E-3</v>
      </c>
      <c r="J218" s="29">
        <v>3.7553347487207477E-2</v>
      </c>
      <c r="K218" s="29">
        <v>6.5352162800672728E-2</v>
      </c>
      <c r="L218" s="29">
        <v>0.32164368277983096</v>
      </c>
      <c r="M218" s="29">
        <v>5.9130134872922499E-3</v>
      </c>
      <c r="N218" s="29">
        <v>5.2539595637525376E-3</v>
      </c>
      <c r="O218" s="29">
        <v>1.4919845529397799E-4</v>
      </c>
      <c r="P218" s="29">
        <v>9.5249542617241215E-5</v>
      </c>
      <c r="Q218" s="33">
        <v>1.608751479722947</v>
      </c>
      <c r="R218" s="33">
        <v>0.75405348071280764</v>
      </c>
      <c r="S218" s="33">
        <v>-1.9454569979908611</v>
      </c>
      <c r="T218" s="33">
        <v>-1.3153104942245935</v>
      </c>
      <c r="U218" s="33">
        <v>-3.7664107619238725</v>
      </c>
      <c r="V218" s="33"/>
      <c r="W218" s="30" t="s">
        <v>117</v>
      </c>
      <c r="X218" s="34"/>
    </row>
    <row r="219" spans="1:29">
      <c r="A219" s="31">
        <v>3</v>
      </c>
      <c r="B219" s="30">
        <v>2373</v>
      </c>
      <c r="C219" s="29">
        <v>0</v>
      </c>
      <c r="D219" s="29">
        <v>0</v>
      </c>
      <c r="E219" s="29">
        <v>0.27658871158090981</v>
      </c>
      <c r="F219" s="29">
        <v>0.64811273033765637</v>
      </c>
      <c r="G219" s="29">
        <v>3.7846634389029905E-3</v>
      </c>
      <c r="H219" s="29">
        <v>5.7906742327306351E-3</v>
      </c>
      <c r="I219" s="29">
        <v>1.1155353808995469E-2</v>
      </c>
      <c r="J219" s="29">
        <v>3.0776770481522461E-3</v>
      </c>
      <c r="K219" s="29">
        <v>4.6161121485296358E-2</v>
      </c>
      <c r="L219" s="29">
        <v>0.38488709931063281</v>
      </c>
      <c r="M219" s="29">
        <v>6.6064610126915415E-3</v>
      </c>
      <c r="N219" s="29">
        <v>5.663219872212028E-3</v>
      </c>
      <c r="O219" s="29">
        <v>5.7020154601123434E-5</v>
      </c>
      <c r="P219" s="29">
        <v>3.5752105658545497E-6</v>
      </c>
      <c r="Q219" s="33">
        <v>1.7875472201048379</v>
      </c>
      <c r="R219" s="33">
        <v>1.1440807580990415</v>
      </c>
      <c r="S219" s="33">
        <v>-1.9630029124407042</v>
      </c>
      <c r="T219" s="33">
        <v>-1.1377084903958612</v>
      </c>
      <c r="U219" s="33"/>
      <c r="V219" s="33"/>
      <c r="W219" s="30" t="s">
        <v>117</v>
      </c>
      <c r="X219" s="34"/>
    </row>
    <row r="220" spans="1:29">
      <c r="A220" s="31">
        <v>3</v>
      </c>
      <c r="B220" s="30">
        <v>2473</v>
      </c>
      <c r="C220" s="29">
        <v>0</v>
      </c>
      <c r="D220" s="29">
        <v>5.6693320552321047E-4</v>
      </c>
      <c r="E220" s="29">
        <v>0.28127507427456178</v>
      </c>
      <c r="F220" s="29">
        <v>0.64096108531503382</v>
      </c>
      <c r="G220" s="29">
        <v>8.0252112840952948E-4</v>
      </c>
      <c r="H220" s="29">
        <v>1.2918410250667162E-3</v>
      </c>
      <c r="I220" s="29">
        <v>8.7113706582066415E-3</v>
      </c>
      <c r="J220" s="29">
        <v>3.7737442003504894E-2</v>
      </c>
      <c r="K220" s="29">
        <v>0.10480056764326577</v>
      </c>
      <c r="L220" s="29">
        <v>0.29369217946449772</v>
      </c>
      <c r="M220" s="29">
        <v>3.8267328131055237E-3</v>
      </c>
      <c r="N220" s="29">
        <v>4.5033024688485709E-3</v>
      </c>
      <c r="O220" s="29">
        <v>2.0466133140496605E-4</v>
      </c>
      <c r="P220" s="29">
        <v>1.1634739903554614E-4</v>
      </c>
      <c r="Q220" s="33">
        <v>1.7245477515642953</v>
      </c>
      <c r="R220" s="33">
        <v>0.84258266975589657</v>
      </c>
      <c r="S220" s="33">
        <v>-1.8580737072312525</v>
      </c>
      <c r="T220" s="33">
        <v>-1.3287900734448028</v>
      </c>
      <c r="U220" s="33">
        <v>-4.2872965436147892</v>
      </c>
      <c r="V220" s="33"/>
      <c r="W220" s="30" t="s">
        <v>117</v>
      </c>
      <c r="X220" s="34"/>
    </row>
    <row r="221" spans="1:29">
      <c r="A221" s="31">
        <v>3</v>
      </c>
      <c r="B221" s="30">
        <v>2473</v>
      </c>
      <c r="C221" s="29">
        <v>0</v>
      </c>
      <c r="D221" s="29">
        <v>0</v>
      </c>
      <c r="E221" s="29">
        <v>0.27956211059953168</v>
      </c>
      <c r="F221" s="29">
        <v>0.61097369969699078</v>
      </c>
      <c r="G221" s="29">
        <v>4.324014697199988E-3</v>
      </c>
      <c r="H221" s="29">
        <v>4.1235309861510725E-3</v>
      </c>
      <c r="I221" s="29">
        <v>1.0349339582056609E-2</v>
      </c>
      <c r="J221" s="29">
        <v>4.5421605373260343E-2</v>
      </c>
      <c r="K221" s="29">
        <v>5.0058051362522109E-2</v>
      </c>
      <c r="L221" s="29">
        <v>0.39043869578674051</v>
      </c>
      <c r="M221" s="29">
        <v>6.3851012624841132E-3</v>
      </c>
      <c r="N221" s="29">
        <v>5.7592006243048863E-3</v>
      </c>
      <c r="O221" s="29">
        <v>8.3840160450694638E-5</v>
      </c>
      <c r="P221" s="29">
        <v>1.2049321890940249E-4</v>
      </c>
      <c r="Q221" s="33">
        <v>1.4897512971216056</v>
      </c>
      <c r="R221" s="33">
        <v>1.004911960259752</v>
      </c>
      <c r="S221" s="33">
        <v>-1.7991034920580355</v>
      </c>
      <c r="T221" s="33">
        <v>-1.2316415214208556</v>
      </c>
      <c r="U221" s="33"/>
      <c r="V221" s="33"/>
      <c r="W221" s="30" t="s">
        <v>117</v>
      </c>
      <c r="X221" s="34"/>
      <c r="AC221" s="28"/>
    </row>
    <row r="222" spans="1:29">
      <c r="A222" s="31">
        <v>3</v>
      </c>
      <c r="B222" s="30">
        <v>2473</v>
      </c>
      <c r="C222" s="29">
        <v>0</v>
      </c>
      <c r="D222" s="29">
        <v>1.553006870049428E-4</v>
      </c>
      <c r="E222" s="29">
        <v>0.28508505734463341</v>
      </c>
      <c r="F222" s="29">
        <v>0.607737246930388</v>
      </c>
      <c r="G222" s="29">
        <v>3.4162447081829031E-3</v>
      </c>
      <c r="H222" s="29">
        <v>6.4459792099117929E-3</v>
      </c>
      <c r="I222" s="29">
        <v>4.8994490421010095E-3</v>
      </c>
      <c r="J222" s="29">
        <v>5.0970899716673984E-2</v>
      </c>
      <c r="K222" s="29">
        <v>4.7455066245852183E-2</v>
      </c>
      <c r="L222" s="29">
        <v>0.3148871923656904</v>
      </c>
      <c r="M222" s="29">
        <v>6.8853694803010035E-3</v>
      </c>
      <c r="N222" s="29">
        <v>6.6958945280688326E-3</v>
      </c>
      <c r="O222" s="29">
        <v>7.4262407567593757E-5</v>
      </c>
      <c r="P222" s="29">
        <v>1.2191076655926751E-4</v>
      </c>
      <c r="Q222" s="33">
        <v>1.51384696741576</v>
      </c>
      <c r="R222" s="33">
        <v>0.71194495005487135</v>
      </c>
      <c r="S222" s="33">
        <v>-1.9655281834419716</v>
      </c>
      <c r="T222" s="33">
        <v>-1.1239529738495866</v>
      </c>
      <c r="U222" s="33" t="s">
        <v>118</v>
      </c>
      <c r="V222" s="33"/>
      <c r="W222" s="30" t="s">
        <v>117</v>
      </c>
      <c r="X222" s="34"/>
    </row>
    <row r="223" spans="1:29">
      <c r="A223" s="31">
        <v>3</v>
      </c>
      <c r="B223" s="30">
        <v>2473</v>
      </c>
      <c r="C223" s="29">
        <v>0</v>
      </c>
      <c r="D223" s="29">
        <v>0</v>
      </c>
      <c r="E223" s="29">
        <v>0.28598916284666348</v>
      </c>
      <c r="F223" s="29">
        <v>0.58760323056758101</v>
      </c>
      <c r="G223" s="29">
        <v>7.8161446951795013E-3</v>
      </c>
      <c r="H223" s="29">
        <v>8.2598433290689954E-3</v>
      </c>
      <c r="I223" s="29">
        <v>8.1000766426976185E-3</v>
      </c>
      <c r="J223" s="29">
        <v>3.3889569354681008E-2</v>
      </c>
      <c r="K223" s="29">
        <v>1.362121992354451E-2</v>
      </c>
      <c r="L223" s="29">
        <v>0.41586692925888941</v>
      </c>
      <c r="M223" s="29">
        <v>2.2750701311844909E-3</v>
      </c>
      <c r="N223" s="29">
        <v>2.4998833909518057E-3</v>
      </c>
      <c r="O223" s="29">
        <v>1.1685975665007015E-5</v>
      </c>
      <c r="P223" s="29">
        <v>1.9309334449142945E-5</v>
      </c>
      <c r="Q223" s="33">
        <v>1.6094305754461178</v>
      </c>
      <c r="R223" s="33">
        <v>1.2059559807222702</v>
      </c>
      <c r="S223" s="33">
        <v>-1.9163044529347653</v>
      </c>
      <c r="T223" s="33">
        <v>-1.1158161112009066</v>
      </c>
      <c r="U223" s="33"/>
      <c r="V223" s="33"/>
      <c r="W223" s="30" t="s">
        <v>117</v>
      </c>
      <c r="X223" s="34"/>
    </row>
    <row r="224" spans="1:29">
      <c r="A224" s="31">
        <v>3</v>
      </c>
      <c r="B224" s="30">
        <v>2473</v>
      </c>
      <c r="C224" s="29">
        <v>0</v>
      </c>
      <c r="D224" s="29">
        <v>0</v>
      </c>
      <c r="E224" s="29">
        <v>0.27946987646208415</v>
      </c>
      <c r="F224" s="29">
        <v>0.62441459092233187</v>
      </c>
      <c r="G224" s="29">
        <v>5.0612050989040872E-3</v>
      </c>
      <c r="H224" s="29">
        <v>4.9285032955020854E-3</v>
      </c>
      <c r="I224" s="29">
        <v>8.873118082699501E-3</v>
      </c>
      <c r="J224" s="29">
        <v>2.5650041394548205E-2</v>
      </c>
      <c r="K224" s="29">
        <v>3.1272292352686394E-2</v>
      </c>
      <c r="L224" s="29">
        <v>0.35173277332192987</v>
      </c>
      <c r="M224" s="29">
        <v>3.5993002000172074E-3</v>
      </c>
      <c r="N224" s="29">
        <v>3.0205628434482453E-3</v>
      </c>
      <c r="O224" s="29">
        <v>3.4351094890893242E-5</v>
      </c>
      <c r="P224" s="29">
        <v>2.1538418873416048E-5</v>
      </c>
      <c r="Q224" s="33">
        <v>1.7755609262412371</v>
      </c>
      <c r="R224" s="33">
        <v>1.1118223516642309</v>
      </c>
      <c r="S224" s="33">
        <v>-1.8024341216384474</v>
      </c>
      <c r="T224" s="33">
        <v>-1.0876861497909487</v>
      </c>
      <c r="U224" s="33"/>
      <c r="V224" s="33"/>
      <c r="W224" s="30" t="s">
        <v>117</v>
      </c>
      <c r="X224" s="34"/>
    </row>
    <row r="225" spans="1:24">
      <c r="A225" s="31">
        <v>3</v>
      </c>
      <c r="B225" s="30">
        <v>2473</v>
      </c>
      <c r="C225" s="29">
        <v>0</v>
      </c>
      <c r="D225" s="29">
        <v>0</v>
      </c>
      <c r="E225" s="29">
        <v>0.2807156339238368</v>
      </c>
      <c r="F225" s="29">
        <v>0.63967086999587952</v>
      </c>
      <c r="G225" s="29">
        <v>6.1881991560174283E-3</v>
      </c>
      <c r="H225" s="29">
        <v>7.7356297542334881E-3</v>
      </c>
      <c r="I225" s="29">
        <v>1.0450343190657406E-2</v>
      </c>
      <c r="J225" s="29">
        <v>2.9342560954567273E-3</v>
      </c>
      <c r="K225" s="29">
        <v>3.9370474244316993E-2</v>
      </c>
      <c r="L225" s="29">
        <v>0.37610954885322795</v>
      </c>
      <c r="M225" s="29">
        <v>5.9888073974794257E-3</v>
      </c>
      <c r="N225" s="29">
        <v>4.9581509166731355E-3</v>
      </c>
      <c r="O225" s="29">
        <v>4.3585466857197863E-5</v>
      </c>
      <c r="P225" s="29">
        <v>3.8788762072658794E-6</v>
      </c>
      <c r="Q225" s="33">
        <v>1.6680061683289729</v>
      </c>
      <c r="R225" s="33">
        <v>1.169002923149379</v>
      </c>
      <c r="S225" s="33">
        <v>-1.8019549554028043</v>
      </c>
      <c r="T225" s="33">
        <v>-1.0176099941451004</v>
      </c>
      <c r="U225" s="33"/>
      <c r="V225" s="33"/>
      <c r="W225" s="30" t="s">
        <v>117</v>
      </c>
      <c r="X225" s="34"/>
    </row>
    <row r="226" spans="1:24">
      <c r="A226" s="31">
        <v>3</v>
      </c>
      <c r="B226" s="30">
        <v>2573</v>
      </c>
      <c r="C226" s="29">
        <v>0</v>
      </c>
      <c r="D226" s="29">
        <v>5.0167686000290113E-3</v>
      </c>
      <c r="E226" s="29">
        <v>0.28275149111297199</v>
      </c>
      <c r="F226" s="29">
        <v>0.62608167594262476</v>
      </c>
      <c r="G226" s="29">
        <v>1.7390000592837531E-3</v>
      </c>
      <c r="H226" s="29">
        <v>4.0426044430395287E-3</v>
      </c>
      <c r="I226" s="29">
        <v>8.2245758481571726E-3</v>
      </c>
      <c r="J226" s="29">
        <v>3.898391068980385E-2</v>
      </c>
      <c r="K226" s="29">
        <v>7.2997170480425311E-2</v>
      </c>
      <c r="L226" s="29">
        <v>0.3353020744063806</v>
      </c>
      <c r="M226" s="29">
        <v>6.3083917920185011E-3</v>
      </c>
      <c r="N226" s="29">
        <v>5.9486474587734069E-3</v>
      </c>
      <c r="O226" s="29">
        <v>1.5186035274800556E-4</v>
      </c>
      <c r="P226" s="29">
        <v>1.4542338034706447E-4</v>
      </c>
      <c r="Q226" s="33">
        <v>1.4949262010792141</v>
      </c>
      <c r="R226" s="33">
        <v>0.80034413893302259</v>
      </c>
      <c r="S226" s="33">
        <v>-1.959606511397167</v>
      </c>
      <c r="T226" s="33">
        <v>-1.1010819494483568</v>
      </c>
      <c r="U226" s="33">
        <v>-3.6916621043639899</v>
      </c>
      <c r="V226" s="33"/>
      <c r="W226" s="30" t="s">
        <v>117</v>
      </c>
      <c r="X226" s="34"/>
    </row>
    <row r="227" spans="1:24">
      <c r="A227" s="31">
        <v>3</v>
      </c>
      <c r="B227" s="30">
        <v>2573</v>
      </c>
      <c r="C227" s="29">
        <v>0</v>
      </c>
      <c r="D227" s="29">
        <v>0</v>
      </c>
      <c r="E227" s="29">
        <v>0.28163641412421969</v>
      </c>
      <c r="F227" s="29">
        <v>0.61108619922318386</v>
      </c>
      <c r="G227" s="29">
        <v>3.2250834877396864E-3</v>
      </c>
      <c r="H227" s="29">
        <v>6.1936203095470438E-3</v>
      </c>
      <c r="I227" s="29">
        <v>9.7749566128190954E-3</v>
      </c>
      <c r="J227" s="29">
        <v>4.2173403154672481E-2</v>
      </c>
      <c r="K227" s="29">
        <v>5.3940441684883454E-2</v>
      </c>
      <c r="L227" s="29">
        <v>0.37603097978413447</v>
      </c>
      <c r="M227" s="29">
        <v>4.9199402515609902E-3</v>
      </c>
      <c r="N227" s="29">
        <v>5.4070862594686221E-3</v>
      </c>
      <c r="O227" s="29">
        <v>7.0592376800923502E-5</v>
      </c>
      <c r="P227" s="29">
        <v>7.2922741493219111E-5</v>
      </c>
      <c r="Q227" s="33">
        <v>1.7079876827441518</v>
      </c>
      <c r="R227" s="33">
        <v>1.0871690564266263</v>
      </c>
      <c r="S227" s="33">
        <v>-1.7647008330976239</v>
      </c>
      <c r="T227" s="33">
        <v>-0.99520669729261535</v>
      </c>
      <c r="U227" s="33"/>
      <c r="V227" s="33"/>
      <c r="W227" s="30" t="s">
        <v>117</v>
      </c>
      <c r="X227" s="34"/>
    </row>
    <row r="228" spans="1:24">
      <c r="A228" s="31">
        <v>3</v>
      </c>
      <c r="B228" s="30">
        <v>2673</v>
      </c>
      <c r="C228" s="29">
        <v>0</v>
      </c>
      <c r="D228" s="29">
        <v>0</v>
      </c>
      <c r="E228" s="29">
        <v>0.28819154228754795</v>
      </c>
      <c r="F228" s="29">
        <v>0.59988759960633153</v>
      </c>
      <c r="G228" s="29">
        <v>4.2465136760713893E-3</v>
      </c>
      <c r="H228" s="29">
        <v>6.2724704419183201E-3</v>
      </c>
      <c r="I228" s="29">
        <v>1.0334904779078776E-2</v>
      </c>
      <c r="J228" s="29">
        <v>4.2517749698346402E-2</v>
      </c>
      <c r="K228" s="29">
        <v>5.5716811089660007E-2</v>
      </c>
      <c r="L228" s="29">
        <v>0.38343152132695124</v>
      </c>
      <c r="M228" s="29">
        <v>4.743607680143971E-3</v>
      </c>
      <c r="N228" s="29">
        <v>5.2048761922976784E-3</v>
      </c>
      <c r="O228" s="29">
        <v>8.0946107346645252E-5</v>
      </c>
      <c r="P228" s="29">
        <v>9.4622875978952301E-5</v>
      </c>
      <c r="Q228" s="33">
        <v>1.620490494301132</v>
      </c>
      <c r="R228" s="33">
        <v>1.0740268782834332</v>
      </c>
      <c r="S228" s="33">
        <v>-1.5962016855051142</v>
      </c>
      <c r="T228" s="33">
        <v>-0.9510554127239037</v>
      </c>
      <c r="U228" s="33"/>
      <c r="V228" s="33"/>
      <c r="W228" s="30" t="s">
        <v>117</v>
      </c>
      <c r="X228" s="34"/>
    </row>
    <row r="229" spans="1:24">
      <c r="A229" s="31">
        <v>3</v>
      </c>
      <c r="B229" s="30">
        <v>2773</v>
      </c>
      <c r="C229" s="29">
        <v>0</v>
      </c>
      <c r="D229" s="29">
        <v>0</v>
      </c>
      <c r="E229" s="29">
        <v>0.29219338143871931</v>
      </c>
      <c r="F229" s="29">
        <v>0.60135693409200219</v>
      </c>
      <c r="G229" s="29">
        <v>2.5444267365823977E-3</v>
      </c>
      <c r="H229" s="29">
        <v>6.0070740178871339E-3</v>
      </c>
      <c r="I229" s="29">
        <v>1.042413973090355E-2</v>
      </c>
      <c r="J229" s="29">
        <v>3.9814891633315919E-2</v>
      </c>
      <c r="K229" s="29">
        <v>6.1599544850294605E-2</v>
      </c>
      <c r="L229" s="29">
        <v>0.38443303154204411</v>
      </c>
      <c r="M229" s="29">
        <v>4.1624206798709651E-3</v>
      </c>
      <c r="N229" s="29">
        <v>6.0847670622965998E-3</v>
      </c>
      <c r="O229" s="29">
        <v>1.1333530252322858E-4</v>
      </c>
      <c r="P229" s="29">
        <v>9.2563026917067887E-5</v>
      </c>
      <c r="Q229" s="33">
        <v>1.6440531700813721</v>
      </c>
      <c r="R229" s="33">
        <v>0.97412019622022283</v>
      </c>
      <c r="S229" s="33">
        <v>-1.6980882498666432</v>
      </c>
      <c r="T229" s="33">
        <v>-0.99513579374484329</v>
      </c>
      <c r="U229" s="33"/>
      <c r="V229" s="33"/>
      <c r="W229" s="30" t="s">
        <v>117</v>
      </c>
      <c r="X229" s="34"/>
    </row>
    <row r="230" spans="1:24">
      <c r="A230" s="31">
        <v>3</v>
      </c>
      <c r="B230" s="30">
        <v>2873</v>
      </c>
      <c r="C230" s="29">
        <v>0</v>
      </c>
      <c r="D230" s="29">
        <v>0</v>
      </c>
      <c r="E230" s="29">
        <v>0.29535591110598181</v>
      </c>
      <c r="F230" s="29">
        <v>0.59353623469971473</v>
      </c>
      <c r="G230" s="29">
        <v>3.7370138476160715E-3</v>
      </c>
      <c r="H230" s="29">
        <v>8.8206048076599573E-3</v>
      </c>
      <c r="I230" s="29">
        <v>9.6627607657691472E-3</v>
      </c>
      <c r="J230" s="29">
        <v>3.8619125298609218E-2</v>
      </c>
      <c r="K230" s="29">
        <v>4.7639807602272363E-2</v>
      </c>
      <c r="L230" s="29">
        <v>0.35669613131707917</v>
      </c>
      <c r="M230" s="29">
        <v>2.0228327075216433E-3</v>
      </c>
      <c r="N230" s="29">
        <v>4.3328657943765593E-3</v>
      </c>
      <c r="O230" s="29">
        <v>8.9357869561786893E-5</v>
      </c>
      <c r="P230" s="29">
        <v>8.3190550742405479E-5</v>
      </c>
      <c r="Q230" s="33">
        <v>1.5712511951850974</v>
      </c>
      <c r="R230" s="33">
        <v>0.93849118291101152</v>
      </c>
      <c r="S230" s="33">
        <v>-1.3766511176521892</v>
      </c>
      <c r="T230" s="33">
        <v>-0.78675411117953831</v>
      </c>
      <c r="U230" s="33"/>
      <c r="V230" s="33"/>
      <c r="W230" s="30" t="s">
        <v>117</v>
      </c>
      <c r="X230" s="34"/>
    </row>
    <row r="231" spans="1:24">
      <c r="A231" s="31">
        <v>5</v>
      </c>
      <c r="B231" s="30">
        <v>2123</v>
      </c>
      <c r="C231" s="29">
        <v>0</v>
      </c>
      <c r="D231" s="29">
        <v>0</v>
      </c>
      <c r="E231" s="29">
        <v>0</v>
      </c>
      <c r="F231" s="29">
        <v>0.86522254089465989</v>
      </c>
      <c r="G231" s="29">
        <v>8.21775638405145E-4</v>
      </c>
      <c r="H231" s="29">
        <v>2.2488911094730121E-3</v>
      </c>
      <c r="I231" s="29">
        <v>1.3535928656788014E-2</v>
      </c>
      <c r="J231" s="29">
        <v>4.2170605486269282E-2</v>
      </c>
      <c r="K231" s="29">
        <v>4.5781100797807117E-2</v>
      </c>
      <c r="L231" s="29">
        <v>0.26440642419974986</v>
      </c>
      <c r="M231" s="29">
        <v>2.7331851962790919E-3</v>
      </c>
      <c r="N231" s="29">
        <v>2.4336374854460954E-3</v>
      </c>
      <c r="O231" s="29">
        <v>4.5109404111763886E-5</v>
      </c>
      <c r="P231" s="29">
        <v>5.6061355866324199E-5</v>
      </c>
      <c r="Q231" s="33">
        <v>1.5999046453088133</v>
      </c>
      <c r="R231" s="33">
        <v>1.2007793722904747</v>
      </c>
      <c r="S231" s="33">
        <v>-2.4365781886973217</v>
      </c>
      <c r="T231" s="33">
        <v>-1.310729052885792</v>
      </c>
      <c r="U231" s="33"/>
      <c r="V231" s="33"/>
      <c r="W231" s="30" t="s">
        <v>117</v>
      </c>
      <c r="X231" s="34"/>
    </row>
    <row r="232" spans="1:24">
      <c r="A232" s="31">
        <v>10</v>
      </c>
      <c r="B232" s="30">
        <v>2123</v>
      </c>
      <c r="C232" s="29">
        <v>0</v>
      </c>
      <c r="D232" s="29">
        <v>0</v>
      </c>
      <c r="E232" s="29">
        <v>0</v>
      </c>
      <c r="F232" s="29">
        <v>0.87458070655873632</v>
      </c>
      <c r="G232" s="29">
        <v>1.0640321898500854E-3</v>
      </c>
      <c r="H232" s="29">
        <v>2.5965361577627638E-3</v>
      </c>
      <c r="I232" s="29">
        <v>1.2533986488593944E-2</v>
      </c>
      <c r="J232" s="29">
        <v>3.7156419557944381E-2</v>
      </c>
      <c r="K232" s="29">
        <v>4.2393344127060487E-2</v>
      </c>
      <c r="L232" s="29">
        <v>0.31239986968483013</v>
      </c>
      <c r="M232" s="29">
        <v>2.874689007953549E-3</v>
      </c>
      <c r="N232" s="29">
        <v>2.5392087730111176E-3</v>
      </c>
      <c r="O232" s="29">
        <v>4.195596194693928E-5</v>
      </c>
      <c r="P232" s="29">
        <v>6.5551203620623709E-5</v>
      </c>
      <c r="Q232" s="33">
        <v>1.4389509717511029</v>
      </c>
      <c r="R232" s="33">
        <v>1.1607933233776664</v>
      </c>
      <c r="S232" s="33">
        <v>-2.4033894255830428</v>
      </c>
      <c r="T232" s="33">
        <v>-1.3048062511981253</v>
      </c>
      <c r="U232" s="33"/>
      <c r="V232" s="33"/>
      <c r="W232" s="30" t="s">
        <v>117</v>
      </c>
      <c r="X232" s="34"/>
    </row>
    <row r="233" spans="1:24">
      <c r="A233" s="31">
        <v>10</v>
      </c>
      <c r="B233" s="30">
        <v>2173</v>
      </c>
      <c r="C233" s="29">
        <v>0</v>
      </c>
      <c r="D233" s="29">
        <v>0</v>
      </c>
      <c r="E233" s="29">
        <v>0</v>
      </c>
      <c r="F233" s="29">
        <v>0.87060887577736046</v>
      </c>
      <c r="G233" s="29">
        <v>9.0140530544948686E-4</v>
      </c>
      <c r="H233" s="29">
        <v>2.4607489222372813E-3</v>
      </c>
      <c r="I233" s="29">
        <v>1.3137430234673982E-2</v>
      </c>
      <c r="J233" s="29">
        <v>3.971209618594581E-2</v>
      </c>
      <c r="K233" s="29">
        <v>4.202096656905277E-2</v>
      </c>
      <c r="L233" s="29">
        <v>0.32248138005802562</v>
      </c>
      <c r="M233" s="29">
        <v>3.5539588748087722E-3</v>
      </c>
      <c r="N233" s="29">
        <v>3.2705633219382905E-3</v>
      </c>
      <c r="O233" s="29">
        <v>7.6813324531441865E-5</v>
      </c>
      <c r="P233" s="29">
        <v>5.4642642924423196E-5</v>
      </c>
      <c r="Q233" s="33">
        <v>1.54503406224452</v>
      </c>
      <c r="R233" s="33">
        <v>0.91671680810369272</v>
      </c>
      <c r="S233" s="33">
        <v>-2.5703278669705187</v>
      </c>
      <c r="T233" s="33">
        <v>-1.4399123110156398</v>
      </c>
      <c r="U233" s="33"/>
      <c r="V233" s="33"/>
      <c r="W233" s="30" t="s">
        <v>117</v>
      </c>
      <c r="X233" s="34"/>
    </row>
    <row r="234" spans="1:24">
      <c r="A234" s="31">
        <v>15</v>
      </c>
      <c r="B234" s="30">
        <v>2173</v>
      </c>
      <c r="C234" s="29">
        <v>0</v>
      </c>
      <c r="D234" s="29">
        <v>0</v>
      </c>
      <c r="E234" s="29">
        <v>0</v>
      </c>
      <c r="F234" s="29">
        <v>0.86495955548466796</v>
      </c>
      <c r="G234" s="29">
        <v>7.2776709909960671E-4</v>
      </c>
      <c r="H234" s="29">
        <v>2.4300798362943011E-3</v>
      </c>
      <c r="I234" s="29">
        <v>1.3387600097383342E-2</v>
      </c>
      <c r="J234" s="29">
        <v>4.5370374948717179E-2</v>
      </c>
      <c r="K234" s="29">
        <v>5.824866209920037E-2</v>
      </c>
      <c r="L234" s="29">
        <v>0.32613167919570529</v>
      </c>
      <c r="M234" s="29">
        <v>4.3077019711926616E-3</v>
      </c>
      <c r="N234" s="29">
        <v>3.9358095614777161E-3</v>
      </c>
      <c r="O234" s="29">
        <v>9.6829039857214064E-5</v>
      </c>
      <c r="P234" s="29">
        <v>1.0065973757292399E-4</v>
      </c>
      <c r="Q234" s="33">
        <v>1.4822067283094384</v>
      </c>
      <c r="R234" s="33">
        <v>0.96898725931253782</v>
      </c>
      <c r="S234" s="33">
        <v>-2.5298180001970736</v>
      </c>
      <c r="T234" s="33">
        <v>-1.381123380810316</v>
      </c>
      <c r="U234" s="33"/>
      <c r="V234" s="33"/>
      <c r="W234" s="30" t="s">
        <v>117</v>
      </c>
      <c r="X234" s="34"/>
    </row>
    <row r="235" spans="1:24">
      <c r="A235" s="31">
        <v>18</v>
      </c>
      <c r="B235" s="30">
        <v>2173</v>
      </c>
      <c r="C235" s="29">
        <v>0</v>
      </c>
      <c r="D235" s="29">
        <v>0</v>
      </c>
      <c r="E235" s="29">
        <v>0</v>
      </c>
      <c r="F235" s="29">
        <v>0.8673460064893429</v>
      </c>
      <c r="G235" s="29">
        <v>6.9654406356511975E-4</v>
      </c>
      <c r="H235" s="29">
        <v>2.6416931333413107E-3</v>
      </c>
      <c r="I235" s="29">
        <v>1.2791955532909113E-2</v>
      </c>
      <c r="J235" s="29">
        <v>4.4409831421959582E-2</v>
      </c>
      <c r="K235" s="29">
        <v>5.3343471496399654E-2</v>
      </c>
      <c r="L235" s="29">
        <v>0.33630731652094958</v>
      </c>
      <c r="M235" s="29">
        <v>4.5266047001924726E-3</v>
      </c>
      <c r="N235" s="29">
        <v>3.7783604419757734E-3</v>
      </c>
      <c r="O235" s="29">
        <v>1.0005840786640044E-4</v>
      </c>
      <c r="P235" s="29">
        <v>1.179288462430412E-4</v>
      </c>
      <c r="Q235" s="33">
        <v>1.3647479671312355</v>
      </c>
      <c r="R235" s="33">
        <v>0.89557224512638511</v>
      </c>
      <c r="S235" s="33">
        <v>-2.6294906365824051</v>
      </c>
      <c r="T235" s="33">
        <v>-1.3665321262167047</v>
      </c>
      <c r="U235" s="33"/>
      <c r="V235" s="33"/>
      <c r="W235" s="30" t="s">
        <v>117</v>
      </c>
      <c r="X235" s="34"/>
    </row>
    <row r="236" spans="1:24">
      <c r="A236" s="31">
        <v>35</v>
      </c>
      <c r="B236" s="32">
        <v>3300</v>
      </c>
      <c r="C236" s="29">
        <v>0.17291940869923736</v>
      </c>
      <c r="D236" s="29">
        <v>4.0091646857591361E-2</v>
      </c>
      <c r="E236" s="29">
        <v>0</v>
      </c>
      <c r="F236" s="29">
        <v>0.70109610403557376</v>
      </c>
      <c r="G236" s="29">
        <v>5.0464992941759738E-4</v>
      </c>
      <c r="H236" s="29">
        <v>2.2743109497915621E-3</v>
      </c>
      <c r="I236" s="29">
        <v>1.0294740389161694E-2</v>
      </c>
      <c r="J236" s="29">
        <v>6.605063221197624E-2</v>
      </c>
      <c r="K236" s="29">
        <v>0.26947135855373561</v>
      </c>
      <c r="L236" s="29">
        <v>0.37332239347809731</v>
      </c>
      <c r="M236" s="29">
        <v>1.8031383349930072E-3</v>
      </c>
      <c r="N236" s="29">
        <v>2.8002994450834966E-3</v>
      </c>
      <c r="O236" s="29">
        <v>1.639380736409902E-3</v>
      </c>
      <c r="P236" s="29">
        <v>9.4567278211889743E-3</v>
      </c>
      <c r="Q236" s="33">
        <v>0.42887114743082283</v>
      </c>
      <c r="R236" s="33">
        <v>0.38267062966962179</v>
      </c>
      <c r="S236" s="33">
        <v>-1.1759362426092888</v>
      </c>
      <c r="T236" s="33">
        <v>-0.5056195739163909</v>
      </c>
      <c r="U236" s="33">
        <v>-1.7995600290299247</v>
      </c>
      <c r="V236" s="33">
        <v>-0.34689131633838527</v>
      </c>
      <c r="W236" s="30" t="s">
        <v>115</v>
      </c>
      <c r="X236" s="34"/>
    </row>
    <row r="237" spans="1:24">
      <c r="A237" s="31">
        <v>48</v>
      </c>
      <c r="B237" s="32">
        <v>3100</v>
      </c>
      <c r="C237" s="29">
        <v>0.14566310002084745</v>
      </c>
      <c r="D237" s="29">
        <v>5.767049528769711E-3</v>
      </c>
      <c r="E237" s="29">
        <v>0</v>
      </c>
      <c r="F237" s="29">
        <v>0.72035214644372225</v>
      </c>
      <c r="G237" s="29">
        <v>9.5386160325232892E-4</v>
      </c>
      <c r="H237" s="29">
        <v>2.9073859188702518E-3</v>
      </c>
      <c r="I237" s="29">
        <v>2.7575445184429084E-2</v>
      </c>
      <c r="J237" s="29">
        <v>8.5456281670672332E-2</v>
      </c>
      <c r="K237" s="29">
        <v>0.20914362598879355</v>
      </c>
      <c r="L237" s="29">
        <v>0.33691451947505857</v>
      </c>
      <c r="M237" s="29">
        <v>3.3001579415762958E-3</v>
      </c>
      <c r="N237" s="29">
        <v>4.3469371717081784E-3</v>
      </c>
      <c r="O237" s="29">
        <v>4.1054853871916215E-3</v>
      </c>
      <c r="P237" s="29">
        <v>1.1144655243579615E-2</v>
      </c>
      <c r="Q237" s="33">
        <v>0.34757713250053041</v>
      </c>
      <c r="R237" s="33">
        <v>0.29005780051684948</v>
      </c>
      <c r="S237" s="33">
        <v>-1.3446996901405832</v>
      </c>
      <c r="T237" s="33">
        <v>-0.71178090179254072</v>
      </c>
      <c r="U237" s="33">
        <v>-2.8407664889123896</v>
      </c>
      <c r="V237" s="33">
        <v>-0.2995502302366605</v>
      </c>
      <c r="W237" s="30" t="s">
        <v>115</v>
      </c>
      <c r="X237" s="34"/>
    </row>
    <row r="238" spans="1:24">
      <c r="A238" s="31">
        <v>50</v>
      </c>
      <c r="B238" s="32">
        <v>3700</v>
      </c>
      <c r="C238" s="29">
        <v>0.20230788180082979</v>
      </c>
      <c r="D238" s="29">
        <v>9.614789519252849E-2</v>
      </c>
      <c r="E238" s="29">
        <v>0</v>
      </c>
      <c r="F238" s="29">
        <v>0.64773428137104783</v>
      </c>
      <c r="G238" s="29">
        <v>1.3732920558880218E-3</v>
      </c>
      <c r="H238" s="29">
        <v>1.8836175892573952E-3</v>
      </c>
      <c r="I238" s="29">
        <v>2.6906904982614932E-3</v>
      </c>
      <c r="J238" s="29">
        <v>2.8447237320608408E-2</v>
      </c>
      <c r="K238" s="29">
        <v>0.136239520485363</v>
      </c>
      <c r="L238" s="29">
        <v>0.35695914389332506</v>
      </c>
      <c r="M238" s="29">
        <v>2.3617511757569858E-3</v>
      </c>
      <c r="N238" s="29">
        <v>1.4986845010685915E-3</v>
      </c>
      <c r="O238" s="29">
        <v>3.5787690334035052E-4</v>
      </c>
      <c r="P238" s="29">
        <v>2.6567984414231369E-3</v>
      </c>
      <c r="Q238" s="33">
        <v>0.35258771173190928</v>
      </c>
      <c r="R238" s="33">
        <v>0.19903629797408351</v>
      </c>
      <c r="S238" s="33">
        <v>-1.2511118969303263</v>
      </c>
      <c r="T238" s="33">
        <v>-0.57781125507825126</v>
      </c>
      <c r="U238" s="33">
        <v>-1.9238662826242741</v>
      </c>
      <c r="V238" s="33">
        <v>-1.689342070646474E-2</v>
      </c>
      <c r="W238" s="30" t="s">
        <v>115</v>
      </c>
      <c r="X238" s="34"/>
    </row>
    <row r="239" spans="1:24">
      <c r="A239" s="31">
        <v>62</v>
      </c>
      <c r="B239" s="32">
        <v>4300</v>
      </c>
      <c r="C239" s="29">
        <v>0.25238899392875674</v>
      </c>
      <c r="D239" s="29">
        <v>2.1073980352190515E-2</v>
      </c>
      <c r="E239" s="29">
        <v>0</v>
      </c>
      <c r="F239" s="29">
        <v>0.65907289833382943</v>
      </c>
      <c r="G239" s="29">
        <v>1.5928843233659539E-3</v>
      </c>
      <c r="H239" s="29">
        <v>3.5801540770004055E-3</v>
      </c>
      <c r="I239" s="29">
        <v>1.9195385659111368E-2</v>
      </c>
      <c r="J239" s="29">
        <v>3.6758617747735742E-2</v>
      </c>
      <c r="K239" s="29">
        <v>0.22831226690771567</v>
      </c>
      <c r="L239" s="29">
        <v>0.32046907756593646</v>
      </c>
      <c r="M239" s="29">
        <v>3.8626160634852276E-3</v>
      </c>
      <c r="N239" s="29">
        <v>4.4345210820571261E-3</v>
      </c>
      <c r="O239" s="29">
        <v>4.9092325603768529E-3</v>
      </c>
      <c r="P239" s="29">
        <v>9.7692755322284167E-3</v>
      </c>
      <c r="Q239" s="33">
        <v>0.11509260617345109</v>
      </c>
      <c r="R239" s="33">
        <v>0.13177902879067338</v>
      </c>
      <c r="S239" s="33">
        <v>-1.0753036150498554</v>
      </c>
      <c r="T239" s="33">
        <v>-0.55334921364537193</v>
      </c>
      <c r="U239" s="33">
        <v>-2.1028479740077319</v>
      </c>
      <c r="V239" s="33">
        <v>-0.13752538028171832</v>
      </c>
      <c r="W239" s="30" t="s">
        <v>115</v>
      </c>
      <c r="X239" s="34"/>
    </row>
    <row r="240" spans="1:24">
      <c r="A240" s="31">
        <v>71</v>
      </c>
      <c r="B240" s="32">
        <v>3500</v>
      </c>
      <c r="C240" s="29">
        <v>0.12975523625984456</v>
      </c>
      <c r="D240" s="29">
        <v>4.8847838957348101E-2</v>
      </c>
      <c r="E240" s="29">
        <v>0</v>
      </c>
      <c r="F240" s="29">
        <v>0.72622869284196001</v>
      </c>
      <c r="G240" s="29">
        <v>1.1802520132676681E-3</v>
      </c>
      <c r="H240" s="29">
        <v>4.2047855383193751E-3</v>
      </c>
      <c r="I240" s="29">
        <v>1.8641948398580292E-2</v>
      </c>
      <c r="J240" s="29">
        <v>4.9728887348637209E-2</v>
      </c>
      <c r="K240" s="29">
        <v>0.16997512811490151</v>
      </c>
      <c r="L240" s="29">
        <v>0.36823483698246068</v>
      </c>
      <c r="M240" s="29">
        <v>3.1292197406140253E-3</v>
      </c>
      <c r="N240" s="29">
        <v>3.6212772399652855E-3</v>
      </c>
      <c r="O240" s="29">
        <v>3.7554395308579992E-3</v>
      </c>
      <c r="P240" s="29">
        <v>1.1459498422823042E-2</v>
      </c>
      <c r="Q240" s="33">
        <v>6.7551066820422858E-3</v>
      </c>
      <c r="R240" s="33">
        <v>6.5142501595641888E-2</v>
      </c>
      <c r="S240" s="33">
        <v>-1.3694933510490901</v>
      </c>
      <c r="T240" s="33">
        <v>-0.56580595164638647</v>
      </c>
      <c r="U240" s="33">
        <v>-2.1386555703914216</v>
      </c>
      <c r="V240" s="33">
        <v>-0.25618708078099151</v>
      </c>
      <c r="W240" s="30" t="s">
        <v>115</v>
      </c>
      <c r="X240" s="34"/>
    </row>
    <row r="241" spans="1:28">
      <c r="A241" s="31">
        <v>74</v>
      </c>
      <c r="B241" s="32">
        <v>4400</v>
      </c>
      <c r="C241" s="29">
        <v>0.41512378245872389</v>
      </c>
      <c r="D241" s="29">
        <v>9.4445500725911638E-2</v>
      </c>
      <c r="E241" s="29">
        <v>0</v>
      </c>
      <c r="F241" s="29">
        <v>0.44649894981202687</v>
      </c>
      <c r="G241" s="29">
        <v>1.3642924400632636E-3</v>
      </c>
      <c r="H241" s="29">
        <v>2.5989911796013114E-3</v>
      </c>
      <c r="I241" s="29">
        <v>5.3068054402401442E-3</v>
      </c>
      <c r="J241" s="29">
        <v>2.6182038675369328E-2</v>
      </c>
      <c r="K241" s="29">
        <v>0.22564814034545383</v>
      </c>
      <c r="L241" s="29">
        <v>0.39626777666287333</v>
      </c>
      <c r="M241" s="29">
        <v>2.4932097009719343E-3</v>
      </c>
      <c r="N241" s="29">
        <v>3.2058412472634481E-3</v>
      </c>
      <c r="O241" s="29">
        <v>2.4103439367056485E-3</v>
      </c>
      <c r="P241" s="29">
        <v>1.0256031549707707E-2</v>
      </c>
      <c r="Q241" s="33">
        <v>0.11063542883158707</v>
      </c>
      <c r="R241" s="33">
        <v>4.6365465289808165E-2</v>
      </c>
      <c r="S241" s="33">
        <v>-0.70643436005103943</v>
      </c>
      <c r="T241" s="33">
        <v>-0.38752588981707431</v>
      </c>
      <c r="U241" s="33">
        <v>-1.2155848508730596</v>
      </c>
      <c r="V241" s="33">
        <v>-8.5433702096829808E-2</v>
      </c>
      <c r="W241" s="30" t="s">
        <v>115</v>
      </c>
      <c r="X241" s="34"/>
    </row>
    <row r="242" spans="1:28">
      <c r="A242" s="31">
        <v>1.2</v>
      </c>
      <c r="B242" s="30">
        <v>2123</v>
      </c>
      <c r="C242" s="29">
        <v>0</v>
      </c>
      <c r="D242" s="29">
        <v>0</v>
      </c>
      <c r="E242" s="29">
        <v>0.20200913630457715</v>
      </c>
      <c r="F242" s="29">
        <v>0.55001326684170726</v>
      </c>
      <c r="G242" s="29">
        <v>0</v>
      </c>
      <c r="H242" s="29">
        <v>0</v>
      </c>
      <c r="I242" s="29">
        <v>0.2479775968537157</v>
      </c>
      <c r="J242" s="29">
        <v>0</v>
      </c>
      <c r="K242" s="29">
        <v>5.9882062101429885E-2</v>
      </c>
      <c r="L242" s="29">
        <v>0.4296438285234816</v>
      </c>
      <c r="M242" s="29">
        <v>0</v>
      </c>
      <c r="N242" s="29">
        <v>0</v>
      </c>
      <c r="O242" s="29">
        <v>2.380904891624526E-3</v>
      </c>
      <c r="P242" s="29">
        <v>0</v>
      </c>
      <c r="Q242" s="33"/>
      <c r="R242" s="33">
        <v>1.0545939817562844</v>
      </c>
      <c r="S242" s="33"/>
      <c r="T242" s="33"/>
      <c r="U242" s="33"/>
      <c r="V242" s="33"/>
      <c r="W242" s="30" t="s">
        <v>116</v>
      </c>
      <c r="X242" s="34"/>
      <c r="Y242" s="39"/>
      <c r="Z242" s="38"/>
      <c r="AA242" s="38"/>
      <c r="AB242" s="38"/>
    </row>
    <row r="243" spans="1:28">
      <c r="A243" s="31">
        <v>1.2</v>
      </c>
      <c r="B243" s="30">
        <v>2123</v>
      </c>
      <c r="C243" s="29">
        <v>0</v>
      </c>
      <c r="D243" s="29">
        <v>0</v>
      </c>
      <c r="E243" s="29">
        <v>0.15711079427437624</v>
      </c>
      <c r="F243" s="29">
        <v>0.60057549912991248</v>
      </c>
      <c r="G243" s="29">
        <v>0</v>
      </c>
      <c r="H243" s="29">
        <v>0</v>
      </c>
      <c r="I243" s="29">
        <v>0</v>
      </c>
      <c r="J243" s="29">
        <v>0.24231370659571128</v>
      </c>
      <c r="K243" s="29">
        <v>6.6917023412451676E-2</v>
      </c>
      <c r="L243" s="29">
        <v>0.42065584514311372</v>
      </c>
      <c r="M243" s="29">
        <v>0</v>
      </c>
      <c r="N243" s="29">
        <v>0</v>
      </c>
      <c r="O243" s="29">
        <v>0</v>
      </c>
      <c r="P243" s="29">
        <v>6.1495025408073731E-4</v>
      </c>
      <c r="Q243" s="33">
        <v>1.6425069992684012</v>
      </c>
      <c r="R243" s="33"/>
      <c r="S243" s="33"/>
      <c r="T243" s="33"/>
      <c r="U243" s="33"/>
      <c r="V243" s="33"/>
      <c r="W243" s="30" t="s">
        <v>116</v>
      </c>
      <c r="X243" s="34"/>
      <c r="Y243" s="38"/>
      <c r="Z243" s="39"/>
      <c r="AA243" s="38"/>
      <c r="AB243" s="38"/>
    </row>
    <row r="244" spans="1:28">
      <c r="A244" s="31">
        <v>1.2</v>
      </c>
      <c r="B244" s="30">
        <v>2223</v>
      </c>
      <c r="C244" s="29">
        <v>0</v>
      </c>
      <c r="D244" s="29">
        <v>0</v>
      </c>
      <c r="E244" s="29">
        <v>0.19288074902011418</v>
      </c>
      <c r="F244" s="29">
        <v>0.55869092548331101</v>
      </c>
      <c r="G244" s="29">
        <v>0</v>
      </c>
      <c r="H244" s="29">
        <v>0</v>
      </c>
      <c r="I244" s="29">
        <v>0.2484283254965747</v>
      </c>
      <c r="J244" s="29">
        <v>0</v>
      </c>
      <c r="K244" s="29">
        <v>6.569195345444416E-2</v>
      </c>
      <c r="L244" s="29">
        <v>0.42944999437132619</v>
      </c>
      <c r="M244" s="29">
        <v>0</v>
      </c>
      <c r="N244" s="29">
        <v>0</v>
      </c>
      <c r="O244" s="29">
        <v>2.8038585813420884E-3</v>
      </c>
      <c r="P244" s="29">
        <v>0</v>
      </c>
      <c r="Q244" s="33"/>
      <c r="R244" s="33">
        <v>1.0177855658802601</v>
      </c>
      <c r="S244" s="33"/>
      <c r="T244" s="33"/>
      <c r="U244" s="33"/>
      <c r="V244" s="33"/>
      <c r="W244" s="30" t="s">
        <v>116</v>
      </c>
      <c r="X244" s="34"/>
      <c r="Y244" s="38"/>
      <c r="Z244" s="39"/>
      <c r="AA244" s="38"/>
      <c r="AB244" s="38"/>
    </row>
    <row r="245" spans="1:28">
      <c r="A245" s="31">
        <v>3</v>
      </c>
      <c r="B245" s="30">
        <v>2500</v>
      </c>
      <c r="C245" s="29">
        <v>0</v>
      </c>
      <c r="D245" s="29">
        <v>0</v>
      </c>
      <c r="E245" s="29">
        <v>0.17930377040353479</v>
      </c>
      <c r="F245" s="29">
        <v>0.58359706673239209</v>
      </c>
      <c r="G245" s="29">
        <v>0</v>
      </c>
      <c r="H245" s="29">
        <v>0</v>
      </c>
      <c r="I245" s="29">
        <v>0.23709916286407323</v>
      </c>
      <c r="J245" s="29">
        <v>0</v>
      </c>
      <c r="K245" s="29">
        <v>6.3365346018416951E-2</v>
      </c>
      <c r="L245" s="29">
        <v>0.42670596581820336</v>
      </c>
      <c r="M245" s="29">
        <v>0</v>
      </c>
      <c r="N245" s="29">
        <v>0</v>
      </c>
      <c r="O245" s="29">
        <v>3.7322987362981949E-3</v>
      </c>
      <c r="P245" s="29">
        <v>0</v>
      </c>
      <c r="Q245" s="33"/>
      <c r="R245" s="33">
        <v>0.83869233321846237</v>
      </c>
      <c r="S245" s="33"/>
      <c r="T245" s="33"/>
      <c r="U245" s="33"/>
      <c r="V245" s="33"/>
      <c r="W245" s="30" t="s">
        <v>116</v>
      </c>
      <c r="X245" s="34"/>
      <c r="Y245" s="39"/>
      <c r="Z245" s="38"/>
      <c r="AA245" s="38"/>
      <c r="AB245" s="38"/>
    </row>
    <row r="246" spans="1:28">
      <c r="A246" s="31">
        <v>3</v>
      </c>
      <c r="B246" s="30">
        <v>2500</v>
      </c>
      <c r="C246" s="29">
        <v>0</v>
      </c>
      <c r="D246" s="29">
        <v>0</v>
      </c>
      <c r="E246" s="29">
        <v>0.17627527263898238</v>
      </c>
      <c r="F246" s="29">
        <v>0.59357399476803085</v>
      </c>
      <c r="G246" s="29">
        <v>0</v>
      </c>
      <c r="H246" s="29">
        <v>0</v>
      </c>
      <c r="I246" s="29">
        <v>0</v>
      </c>
      <c r="J246" s="29">
        <v>0.23015073259298688</v>
      </c>
      <c r="K246" s="29">
        <v>6.7872755123658271E-2</v>
      </c>
      <c r="L246" s="29">
        <v>0.43083251018293883</v>
      </c>
      <c r="M246" s="29">
        <v>0</v>
      </c>
      <c r="N246" s="29">
        <v>0</v>
      </c>
      <c r="O246" s="29">
        <v>0</v>
      </c>
      <c r="P246" s="29">
        <v>8.2988228582649181E-4</v>
      </c>
      <c r="Q246" s="33">
        <v>1.501216480087374</v>
      </c>
      <c r="R246" s="33"/>
      <c r="S246" s="33"/>
      <c r="T246" s="33"/>
      <c r="U246" s="33"/>
      <c r="V246" s="33"/>
      <c r="W246" s="30" t="s">
        <v>116</v>
      </c>
      <c r="X246" s="34"/>
      <c r="Y246" s="38"/>
      <c r="Z246" s="39"/>
      <c r="AA246" s="38"/>
      <c r="AB246" s="38"/>
    </row>
    <row r="247" spans="1:28">
      <c r="A247" s="31">
        <v>5</v>
      </c>
      <c r="B247" s="30">
        <v>2300</v>
      </c>
      <c r="C247" s="29">
        <v>0</v>
      </c>
      <c r="D247" s="29">
        <v>0</v>
      </c>
      <c r="E247" s="29">
        <v>0.12259526132099166</v>
      </c>
      <c r="F247" s="29">
        <v>0.60928658232691846</v>
      </c>
      <c r="G247" s="29">
        <v>0</v>
      </c>
      <c r="H247" s="29">
        <v>0</v>
      </c>
      <c r="I247" s="29">
        <v>0.26811815635208991</v>
      </c>
      <c r="J247" s="29">
        <v>0</v>
      </c>
      <c r="K247" s="29">
        <v>7.0159508338926369E-2</v>
      </c>
      <c r="L247" s="29">
        <v>0.42448672457436476</v>
      </c>
      <c r="M247" s="29">
        <v>0</v>
      </c>
      <c r="N247" s="29">
        <v>0</v>
      </c>
      <c r="O247" s="29">
        <v>3.9406535487860796E-3</v>
      </c>
      <c r="P247" s="29">
        <v>0</v>
      </c>
      <c r="Q247" s="33"/>
      <c r="R247" s="33">
        <v>0.89402289253764822</v>
      </c>
      <c r="S247" s="33"/>
      <c r="T247" s="33"/>
      <c r="U247" s="33"/>
      <c r="V247" s="33"/>
      <c r="W247" s="30" t="s">
        <v>116</v>
      </c>
      <c r="X247" s="34"/>
      <c r="Y247" s="39"/>
      <c r="Z247" s="38"/>
      <c r="AA247" s="38"/>
      <c r="AB247" s="38"/>
    </row>
    <row r="248" spans="1:28">
      <c r="A248" s="31">
        <v>5</v>
      </c>
      <c r="B248" s="30">
        <v>2300</v>
      </c>
      <c r="C248" s="29">
        <v>0</v>
      </c>
      <c r="D248" s="29">
        <v>0</v>
      </c>
      <c r="E248" s="29">
        <v>0.20795179137924483</v>
      </c>
      <c r="F248" s="29">
        <v>0.59352998797403844</v>
      </c>
      <c r="G248" s="29">
        <v>0</v>
      </c>
      <c r="H248" s="29">
        <v>0</v>
      </c>
      <c r="I248" s="29">
        <v>0</v>
      </c>
      <c r="J248" s="29">
        <v>0.19851822064671673</v>
      </c>
      <c r="K248" s="29">
        <v>6.7852814353994526E-2</v>
      </c>
      <c r="L248" s="29">
        <v>0.4269831841120027</v>
      </c>
      <c r="M248" s="29">
        <v>0</v>
      </c>
      <c r="N248" s="29">
        <v>0</v>
      </c>
      <c r="O248" s="29">
        <v>0</v>
      </c>
      <c r="P248" s="29">
        <v>9.6281190830740492E-4</v>
      </c>
      <c r="Q248" s="33">
        <v>1.3723841200509075</v>
      </c>
      <c r="R248" s="33"/>
      <c r="S248" s="33"/>
      <c r="T248" s="33"/>
      <c r="U248" s="33"/>
      <c r="V248" s="33"/>
      <c r="W248" s="30" t="s">
        <v>116</v>
      </c>
      <c r="X248" s="34"/>
      <c r="Y248" s="39"/>
      <c r="Z248" s="38"/>
      <c r="AA248" s="38"/>
      <c r="AB248" s="38"/>
    </row>
    <row r="249" spans="1:28">
      <c r="A249" s="31">
        <v>5</v>
      </c>
      <c r="B249" s="30">
        <v>2300</v>
      </c>
      <c r="C249" s="29">
        <v>0</v>
      </c>
      <c r="D249" s="29">
        <v>0</v>
      </c>
      <c r="E249" s="29">
        <v>0.16457465772066657</v>
      </c>
      <c r="F249" s="29">
        <v>0.60631059153714617</v>
      </c>
      <c r="G249" s="29">
        <v>0</v>
      </c>
      <c r="H249" s="29">
        <v>0</v>
      </c>
      <c r="I249" s="29">
        <v>0</v>
      </c>
      <c r="J249" s="29">
        <v>0.22911475074218721</v>
      </c>
      <c r="K249" s="29">
        <v>6.8138448464121426E-2</v>
      </c>
      <c r="L249" s="29">
        <v>0.43410243362866341</v>
      </c>
      <c r="M249" s="29">
        <v>0</v>
      </c>
      <c r="N249" s="29">
        <v>0</v>
      </c>
      <c r="O249" s="29">
        <v>0</v>
      </c>
      <c r="P249" s="29">
        <v>9.6993114212146645E-4</v>
      </c>
      <c r="Q249" s="33">
        <v>1.4240092323033902</v>
      </c>
      <c r="R249" s="33"/>
      <c r="S249" s="33"/>
      <c r="T249" s="33"/>
      <c r="U249" s="33"/>
      <c r="V249" s="33"/>
      <c r="W249" s="30" t="s">
        <v>116</v>
      </c>
      <c r="X249" s="34"/>
      <c r="Y249" s="39"/>
      <c r="Z249" s="38"/>
      <c r="AA249" s="38"/>
      <c r="AB249" s="38"/>
    </row>
    <row r="250" spans="1:28">
      <c r="A250" s="31">
        <v>5</v>
      </c>
      <c r="B250" s="30">
        <v>2300</v>
      </c>
      <c r="C250" s="29">
        <v>0</v>
      </c>
      <c r="D250" s="29">
        <v>0</v>
      </c>
      <c r="E250" s="29">
        <v>0.16522012447121565</v>
      </c>
      <c r="F250" s="29">
        <v>0.61404309153922232</v>
      </c>
      <c r="G250" s="29">
        <v>0</v>
      </c>
      <c r="H250" s="29">
        <v>0</v>
      </c>
      <c r="I250" s="29">
        <v>0</v>
      </c>
      <c r="J250" s="29">
        <v>0.22073678398956201</v>
      </c>
      <c r="K250" s="29">
        <v>6.4782101607862935E-2</v>
      </c>
      <c r="L250" s="29">
        <v>0.43065706864333764</v>
      </c>
      <c r="M250" s="29">
        <v>0</v>
      </c>
      <c r="N250" s="29">
        <v>0</v>
      </c>
      <c r="O250" s="29">
        <v>0</v>
      </c>
      <c r="P250" s="29">
        <v>8.2805711426166425E-4</v>
      </c>
      <c r="Q250" s="33">
        <v>1.4490706014173058</v>
      </c>
      <c r="R250" s="33"/>
      <c r="S250" s="33"/>
      <c r="T250" s="33"/>
      <c r="U250" s="33"/>
      <c r="V250" s="33"/>
      <c r="W250" s="30" t="s">
        <v>116</v>
      </c>
      <c r="X250" s="34"/>
      <c r="Y250" s="39"/>
      <c r="Z250" s="38"/>
      <c r="AA250" s="38"/>
      <c r="AB250" s="38"/>
    </row>
    <row r="251" spans="1:28">
      <c r="A251" s="31">
        <v>5</v>
      </c>
      <c r="B251" s="30">
        <v>2300</v>
      </c>
      <c r="C251" s="29">
        <v>0</v>
      </c>
      <c r="D251" s="29">
        <v>0</v>
      </c>
      <c r="E251" s="29">
        <v>0.17636682133580794</v>
      </c>
      <c r="F251" s="29">
        <v>0.58322104999806612</v>
      </c>
      <c r="G251" s="29">
        <v>0</v>
      </c>
      <c r="H251" s="29">
        <v>0</v>
      </c>
      <c r="I251" s="29">
        <v>0</v>
      </c>
      <c r="J251" s="29">
        <v>0.24041212866612607</v>
      </c>
      <c r="K251" s="29">
        <v>7.3732096408082495E-2</v>
      </c>
      <c r="L251" s="29">
        <v>0.42838662685488083</v>
      </c>
      <c r="M251" s="29">
        <v>0</v>
      </c>
      <c r="N251" s="29">
        <v>0</v>
      </c>
      <c r="O251" s="29">
        <v>0</v>
      </c>
      <c r="P251" s="29">
        <v>9.7436617271214868E-4</v>
      </c>
      <c r="Q251" s="33">
        <v>1.494057567601397</v>
      </c>
      <c r="R251" s="33"/>
      <c r="S251" s="33"/>
      <c r="T251" s="33"/>
      <c r="U251" s="33"/>
      <c r="V251" s="33"/>
      <c r="W251" s="30" t="s">
        <v>116</v>
      </c>
      <c r="X251" s="34"/>
      <c r="Y251" s="38"/>
      <c r="Z251" s="39"/>
      <c r="AA251" s="38"/>
      <c r="AB251" s="38"/>
    </row>
    <row r="252" spans="1:28">
      <c r="A252" s="31">
        <v>5</v>
      </c>
      <c r="B252" s="30">
        <v>2500</v>
      </c>
      <c r="C252" s="29">
        <v>0</v>
      </c>
      <c r="D252" s="29">
        <v>0</v>
      </c>
      <c r="E252" s="29">
        <v>0.22453962192229229</v>
      </c>
      <c r="F252" s="29">
        <v>0.49345999435607341</v>
      </c>
      <c r="G252" s="29">
        <v>0</v>
      </c>
      <c r="H252" s="29">
        <v>2.3329784848800768E-2</v>
      </c>
      <c r="I252" s="29">
        <v>0</v>
      </c>
      <c r="J252" s="29">
        <v>0.2586705988728335</v>
      </c>
      <c r="K252" s="29">
        <v>4.4156452077173204E-2</v>
      </c>
      <c r="L252" s="29">
        <v>0.42393370710521638</v>
      </c>
      <c r="M252" s="29">
        <v>0</v>
      </c>
      <c r="N252" s="29">
        <v>1.3372646516600166E-2</v>
      </c>
      <c r="O252" s="29">
        <v>0</v>
      </c>
      <c r="P252" s="29">
        <v>9.4683505171053314E-4</v>
      </c>
      <c r="Q252" s="33">
        <v>1.3882149630748775</v>
      </c>
      <c r="R252" s="33"/>
      <c r="S252" s="33"/>
      <c r="T252" s="33">
        <v>-0.80656440964266873</v>
      </c>
      <c r="U252" s="33"/>
      <c r="V252" s="33"/>
      <c r="W252" s="30" t="s">
        <v>116</v>
      </c>
      <c r="X252" s="34"/>
      <c r="Y252" s="39"/>
      <c r="Z252" s="38"/>
      <c r="AA252" s="38"/>
      <c r="AB252" s="38"/>
    </row>
    <row r="253" spans="1:28">
      <c r="A253" s="31">
        <v>5</v>
      </c>
      <c r="B253" s="30">
        <v>2500</v>
      </c>
      <c r="C253" s="29">
        <v>0</v>
      </c>
      <c r="D253" s="29">
        <v>0</v>
      </c>
      <c r="E253" s="29">
        <v>0.17687144929203075</v>
      </c>
      <c r="F253" s="29">
        <v>0.54764403237676007</v>
      </c>
      <c r="G253" s="29">
        <v>0</v>
      </c>
      <c r="H253" s="29">
        <v>0</v>
      </c>
      <c r="I253" s="29">
        <v>0.27548451833120918</v>
      </c>
      <c r="J253" s="29">
        <v>0</v>
      </c>
      <c r="K253" s="29">
        <v>0.11491660901974811</v>
      </c>
      <c r="L253" s="29">
        <v>0.39794123348140498</v>
      </c>
      <c r="M253" s="29">
        <v>0</v>
      </c>
      <c r="N253" s="29">
        <v>0</v>
      </c>
      <c r="O253" s="29">
        <v>9.4339367677254739E-3</v>
      </c>
      <c r="P253" s="29">
        <v>0</v>
      </c>
      <c r="Q253" s="33"/>
      <c r="R253" s="33">
        <v>0.78728867910945333</v>
      </c>
      <c r="S253" s="33"/>
      <c r="T253" s="33"/>
      <c r="U253" s="33"/>
      <c r="V253" s="33"/>
      <c r="W253" s="30" t="s">
        <v>116</v>
      </c>
      <c r="X253" s="34"/>
      <c r="Y253" s="39"/>
      <c r="Z253" s="38"/>
      <c r="AA253" s="38"/>
      <c r="AB253" s="38"/>
    </row>
    <row r="254" spans="1:28">
      <c r="A254" s="31">
        <v>5</v>
      </c>
      <c r="B254" s="30">
        <v>2500</v>
      </c>
      <c r="C254" s="29">
        <v>0</v>
      </c>
      <c r="D254" s="29">
        <v>0</v>
      </c>
      <c r="E254" s="29">
        <v>0.18621076446440138</v>
      </c>
      <c r="F254" s="29">
        <v>0.58018747016667505</v>
      </c>
      <c r="G254" s="29">
        <v>0</v>
      </c>
      <c r="H254" s="29">
        <v>0</v>
      </c>
      <c r="I254" s="29">
        <v>0.23360176536892366</v>
      </c>
      <c r="J254" s="29">
        <v>0</v>
      </c>
      <c r="K254" s="29">
        <v>6.1071896449684505E-2</v>
      </c>
      <c r="L254" s="29">
        <v>0.42664962109026194</v>
      </c>
      <c r="M254" s="29">
        <v>0</v>
      </c>
      <c r="N254" s="29">
        <v>0</v>
      </c>
      <c r="O254" s="29">
        <v>3.8351558818830217E-3</v>
      </c>
      <c r="P254" s="29">
        <v>0</v>
      </c>
      <c r="Q254" s="33"/>
      <c r="R254" s="33">
        <v>0.80696616049766223</v>
      </c>
      <c r="S254" s="33"/>
      <c r="T254" s="33"/>
      <c r="U254" s="33"/>
      <c r="V254" s="33"/>
      <c r="W254" s="30" t="s">
        <v>116</v>
      </c>
      <c r="X254" s="34"/>
      <c r="Y254" s="39"/>
      <c r="Z254" s="39"/>
      <c r="AA254" s="39"/>
      <c r="AB254" s="39"/>
    </row>
    <row r="255" spans="1:28">
      <c r="A255" s="31">
        <v>5</v>
      </c>
      <c r="B255" s="30">
        <v>2500</v>
      </c>
      <c r="C255" s="29">
        <v>0</v>
      </c>
      <c r="D255" s="29">
        <v>0</v>
      </c>
      <c r="E255" s="29">
        <v>0.21967794319457842</v>
      </c>
      <c r="F255" s="29">
        <v>0.65242405383690427</v>
      </c>
      <c r="G255" s="29">
        <v>0</v>
      </c>
      <c r="H255" s="29">
        <v>0</v>
      </c>
      <c r="I255" s="29">
        <v>0.12789800296851719</v>
      </c>
      <c r="J255" s="29">
        <v>0</v>
      </c>
      <c r="K255" s="29">
        <v>6.2372895317482406E-2</v>
      </c>
      <c r="L255" s="29">
        <v>0.42601138779138381</v>
      </c>
      <c r="M255" s="29">
        <v>0</v>
      </c>
      <c r="N255" s="29">
        <v>0</v>
      </c>
      <c r="O255" s="29">
        <v>1.9006306539712781E-3</v>
      </c>
      <c r="P255" s="29">
        <v>0</v>
      </c>
      <c r="Q255" s="33"/>
      <c r="R255" s="33">
        <v>0.80843197375883169</v>
      </c>
      <c r="S255" s="33"/>
      <c r="T255" s="33"/>
      <c r="U255" s="33"/>
      <c r="V255" s="33"/>
      <c r="W255" s="30" t="s">
        <v>116</v>
      </c>
      <c r="X255" s="34"/>
      <c r="Y255" s="39"/>
      <c r="Z255" s="38"/>
      <c r="AA255" s="38"/>
      <c r="AB255" s="38"/>
    </row>
    <row r="256" spans="1:28">
      <c r="A256" s="31">
        <v>5</v>
      </c>
      <c r="B256" s="30">
        <v>2500</v>
      </c>
      <c r="C256" s="29">
        <v>0</v>
      </c>
      <c r="D256" s="29">
        <v>0</v>
      </c>
      <c r="E256" s="29">
        <v>0.20150364394066453</v>
      </c>
      <c r="F256" s="29">
        <v>0.58070901611656689</v>
      </c>
      <c r="G256" s="29">
        <v>0</v>
      </c>
      <c r="H256" s="29">
        <v>0</v>
      </c>
      <c r="I256" s="29">
        <v>0</v>
      </c>
      <c r="J256" s="29">
        <v>0.21778733994276861</v>
      </c>
      <c r="K256" s="29">
        <v>6.4169284913824856E-2</v>
      </c>
      <c r="L256" s="29">
        <v>0.42584823461458909</v>
      </c>
      <c r="M256" s="29">
        <v>0</v>
      </c>
      <c r="N256" s="29">
        <v>0</v>
      </c>
      <c r="O256" s="29">
        <v>0</v>
      </c>
      <c r="P256" s="29">
        <v>1.0218850019722352E-3</v>
      </c>
      <c r="Q256" s="33">
        <v>1.3719992360110442</v>
      </c>
      <c r="R256" s="33"/>
      <c r="S256" s="33"/>
      <c r="T256" s="33"/>
      <c r="U256" s="33"/>
      <c r="V256" s="33"/>
      <c r="W256" s="30" t="s">
        <v>116</v>
      </c>
      <c r="X256" s="34"/>
      <c r="Y256" s="38"/>
      <c r="Z256" s="39"/>
      <c r="AA256" s="38"/>
      <c r="AB256" s="38"/>
    </row>
    <row r="257" spans="1:28">
      <c r="A257" s="31">
        <v>5</v>
      </c>
      <c r="B257" s="30">
        <v>2500</v>
      </c>
      <c r="C257" s="29">
        <v>0</v>
      </c>
      <c r="D257" s="29">
        <v>0</v>
      </c>
      <c r="E257" s="29">
        <v>0.17508546555785259</v>
      </c>
      <c r="F257" s="29">
        <v>0.57053533309051752</v>
      </c>
      <c r="G257" s="29">
        <v>0</v>
      </c>
      <c r="H257" s="29">
        <v>0</v>
      </c>
      <c r="I257" s="29">
        <v>0</v>
      </c>
      <c r="J257" s="29">
        <v>0.25437920135162989</v>
      </c>
      <c r="K257" s="29">
        <v>0.11472187167807359</v>
      </c>
      <c r="L257" s="29">
        <v>0.40151936479531342</v>
      </c>
      <c r="M257" s="29">
        <v>0</v>
      </c>
      <c r="N257" s="29">
        <v>0</v>
      </c>
      <c r="O257" s="29">
        <v>0</v>
      </c>
      <c r="P257" s="29">
        <v>1.9654566867339553E-3</v>
      </c>
      <c r="Q257" s="33">
        <v>1.4153818004145899</v>
      </c>
      <c r="R257" s="33"/>
      <c r="S257" s="33"/>
      <c r="T257" s="33"/>
      <c r="U257" s="33"/>
      <c r="V257" s="33"/>
      <c r="W257" s="30" t="s">
        <v>116</v>
      </c>
      <c r="X257" s="34"/>
      <c r="Y257" s="38"/>
      <c r="Z257" s="39"/>
      <c r="AA257" s="38"/>
      <c r="AB257" s="38"/>
    </row>
    <row r="258" spans="1:28">
      <c r="A258" s="31">
        <v>5</v>
      </c>
      <c r="B258" s="30">
        <v>2500</v>
      </c>
      <c r="C258" s="29">
        <v>0</v>
      </c>
      <c r="D258" s="29">
        <v>0</v>
      </c>
      <c r="E258" s="29">
        <v>0.17941669522109938</v>
      </c>
      <c r="F258" s="29">
        <v>0.59100725468623605</v>
      </c>
      <c r="G258" s="29">
        <v>0</v>
      </c>
      <c r="H258" s="29">
        <v>0</v>
      </c>
      <c r="I258" s="29">
        <v>0</v>
      </c>
      <c r="J258" s="29">
        <v>0.22957605009266438</v>
      </c>
      <c r="K258" s="29">
        <v>7.0296884888205957E-2</v>
      </c>
      <c r="L258" s="29">
        <v>0.42861045854893232</v>
      </c>
      <c r="M258" s="29">
        <v>0</v>
      </c>
      <c r="N258" s="29">
        <v>0</v>
      </c>
      <c r="O258" s="29">
        <v>0</v>
      </c>
      <c r="P258" s="29">
        <v>1.0328270784318448E-3</v>
      </c>
      <c r="Q258" s="33">
        <v>1.4222422321738908</v>
      </c>
      <c r="R258" s="33"/>
      <c r="S258" s="33"/>
      <c r="T258" s="33"/>
      <c r="U258" s="33"/>
      <c r="V258" s="33"/>
      <c r="W258" s="30" t="s">
        <v>116</v>
      </c>
      <c r="X258" s="34"/>
      <c r="Y258" s="38"/>
      <c r="Z258" s="39"/>
      <c r="AA258" s="38"/>
      <c r="AB258" s="38"/>
    </row>
    <row r="259" spans="1:28">
      <c r="A259" s="31">
        <v>5</v>
      </c>
      <c r="B259" s="30">
        <v>2750</v>
      </c>
      <c r="C259" s="29">
        <v>0</v>
      </c>
      <c r="D259" s="29">
        <v>0</v>
      </c>
      <c r="E259" s="29">
        <v>0.19506873632498795</v>
      </c>
      <c r="F259" s="29">
        <v>0.57480296769964923</v>
      </c>
      <c r="G259" s="29">
        <v>0</v>
      </c>
      <c r="H259" s="29">
        <v>0</v>
      </c>
      <c r="I259" s="29">
        <v>0.23012829597536277</v>
      </c>
      <c r="J259" s="29">
        <v>0</v>
      </c>
      <c r="K259" s="29">
        <v>5.9086350343205661E-2</v>
      </c>
      <c r="L259" s="29">
        <v>0.42124308002660721</v>
      </c>
      <c r="M259" s="29">
        <v>0</v>
      </c>
      <c r="N259" s="29">
        <v>0</v>
      </c>
      <c r="O259" s="29">
        <v>3.9116102454123131E-3</v>
      </c>
      <c r="P259" s="29">
        <v>0</v>
      </c>
      <c r="Q259" s="33"/>
      <c r="R259" s="33">
        <v>0.78158261019422137</v>
      </c>
      <c r="S259" s="33"/>
      <c r="T259" s="33"/>
      <c r="U259" s="33"/>
      <c r="V259" s="33"/>
      <c r="W259" s="30" t="s">
        <v>116</v>
      </c>
      <c r="X259" s="34"/>
      <c r="Y259" s="39"/>
      <c r="Z259" s="38"/>
      <c r="AA259" s="38"/>
      <c r="AB259" s="38"/>
    </row>
    <row r="260" spans="1:28">
      <c r="A260" s="31">
        <v>5</v>
      </c>
      <c r="B260" s="30">
        <v>2750</v>
      </c>
      <c r="C260" s="29">
        <v>0</v>
      </c>
      <c r="D260" s="29">
        <v>0</v>
      </c>
      <c r="E260" s="29">
        <v>0.18198819720306655</v>
      </c>
      <c r="F260" s="29">
        <v>0.64875445113441388</v>
      </c>
      <c r="G260" s="29">
        <v>0</v>
      </c>
      <c r="H260" s="29">
        <v>0</v>
      </c>
      <c r="I260" s="29">
        <v>0</v>
      </c>
      <c r="J260" s="29">
        <v>0.16925735166251954</v>
      </c>
      <c r="K260" s="29">
        <v>6.8268436367188906E-2</v>
      </c>
      <c r="L260" s="29">
        <v>0.42467612014826428</v>
      </c>
      <c r="M260" s="29">
        <v>0</v>
      </c>
      <c r="N260" s="29">
        <v>0</v>
      </c>
      <c r="O260" s="29">
        <v>0</v>
      </c>
      <c r="P260" s="29">
        <v>6.8400690650631643E-4</v>
      </c>
      <c r="Q260" s="33">
        <v>1.4156266596230447</v>
      </c>
      <c r="R260" s="33"/>
      <c r="S260" s="33"/>
      <c r="T260" s="33"/>
      <c r="U260" s="33"/>
      <c r="V260" s="33"/>
      <c r="W260" s="30" t="s">
        <v>116</v>
      </c>
      <c r="X260" s="34"/>
      <c r="Y260" s="38"/>
      <c r="Z260" s="39"/>
      <c r="AA260" s="38"/>
      <c r="AB260" s="38"/>
    </row>
    <row r="261" spans="1:28">
      <c r="A261" s="31">
        <v>7</v>
      </c>
      <c r="B261" s="30">
        <v>2500</v>
      </c>
      <c r="C261" s="29">
        <v>0</v>
      </c>
      <c r="D261" s="29">
        <v>0</v>
      </c>
      <c r="E261" s="29">
        <v>0.19339683997986742</v>
      </c>
      <c r="F261" s="29">
        <v>0.5904824479288231</v>
      </c>
      <c r="G261" s="29">
        <v>0</v>
      </c>
      <c r="H261" s="29">
        <v>0</v>
      </c>
      <c r="I261" s="29">
        <v>0</v>
      </c>
      <c r="J261" s="29">
        <v>0.21612071209130945</v>
      </c>
      <c r="K261" s="29">
        <v>6.8199667411426079E-2</v>
      </c>
      <c r="L261" s="29">
        <v>0.43438172908928296</v>
      </c>
      <c r="M261" s="29">
        <v>0</v>
      </c>
      <c r="N261" s="29">
        <v>0</v>
      </c>
      <c r="O261" s="29">
        <v>0</v>
      </c>
      <c r="P261" s="29">
        <v>1.4455077183360445E-3</v>
      </c>
      <c r="Q261" s="33">
        <v>1.2372512388643133</v>
      </c>
      <c r="R261" s="33"/>
      <c r="S261" s="33"/>
      <c r="T261" s="33"/>
      <c r="U261" s="33"/>
      <c r="V261" s="33"/>
      <c r="W261" s="30" t="s">
        <v>116</v>
      </c>
      <c r="X261" s="34"/>
      <c r="Y261" s="39"/>
      <c r="Z261" s="38"/>
      <c r="AA261" s="38"/>
      <c r="AB261" s="38"/>
    </row>
    <row r="262" spans="1:28">
      <c r="A262" s="31">
        <v>8</v>
      </c>
      <c r="B262" s="30">
        <v>2500</v>
      </c>
      <c r="C262" s="29">
        <v>0</v>
      </c>
      <c r="D262" s="29">
        <v>0</v>
      </c>
      <c r="E262" s="29">
        <v>0.2359423529240372</v>
      </c>
      <c r="F262" s="29">
        <v>0.5305463010989685</v>
      </c>
      <c r="G262" s="29">
        <v>0</v>
      </c>
      <c r="H262" s="29">
        <v>0</v>
      </c>
      <c r="I262" s="29">
        <v>0.23351134597699424</v>
      </c>
      <c r="J262" s="29">
        <v>0</v>
      </c>
      <c r="K262" s="29">
        <v>5.8663998685707715E-2</v>
      </c>
      <c r="L262" s="29">
        <v>0.41284599810309996</v>
      </c>
      <c r="M262" s="29">
        <v>0</v>
      </c>
      <c r="N262" s="29">
        <v>0</v>
      </c>
      <c r="O262" s="29">
        <v>4.2847590467004976E-3</v>
      </c>
      <c r="P262" s="29">
        <v>0</v>
      </c>
      <c r="Q262" s="33"/>
      <c r="R262" s="33">
        <v>0.78002995396659192</v>
      </c>
      <c r="S262" s="33"/>
      <c r="T262" s="33"/>
      <c r="U262" s="33"/>
      <c r="V262" s="33"/>
      <c r="W262" s="30" t="s">
        <v>116</v>
      </c>
      <c r="X262" s="34"/>
      <c r="Y262" s="38"/>
      <c r="Z262" s="38"/>
      <c r="AA262" s="38"/>
      <c r="AB262" s="38"/>
    </row>
    <row r="263" spans="1:28">
      <c r="A263" s="31">
        <v>12</v>
      </c>
      <c r="B263" s="30">
        <v>2500</v>
      </c>
      <c r="C263" s="29">
        <v>0</v>
      </c>
      <c r="D263" s="29">
        <v>0</v>
      </c>
      <c r="E263" s="29">
        <v>0.17874985319523812</v>
      </c>
      <c r="F263" s="29">
        <v>0.5692380508454562</v>
      </c>
      <c r="G263" s="29">
        <v>0</v>
      </c>
      <c r="H263" s="29">
        <v>0</v>
      </c>
      <c r="I263" s="29">
        <v>0.25201209595930546</v>
      </c>
      <c r="J263" s="29">
        <v>0</v>
      </c>
      <c r="K263" s="29">
        <v>7.1509290464900371E-2</v>
      </c>
      <c r="L263" s="29">
        <v>0.39133551500627117</v>
      </c>
      <c r="M263" s="29">
        <v>0</v>
      </c>
      <c r="N263" s="29">
        <v>0</v>
      </c>
      <c r="O263" s="29">
        <v>5.7534372353086234E-3</v>
      </c>
      <c r="P263" s="29">
        <v>0</v>
      </c>
      <c r="Q263" s="33"/>
      <c r="R263" s="33">
        <v>0.7405625526192201</v>
      </c>
      <c r="S263" s="33"/>
      <c r="T263" s="33"/>
      <c r="U263" s="33"/>
      <c r="V263" s="33"/>
      <c r="W263" s="30" t="s">
        <v>116</v>
      </c>
      <c r="X263" s="34"/>
      <c r="Y263" s="38"/>
      <c r="Z263" s="38"/>
      <c r="AA263" s="38"/>
      <c r="AB263" s="38"/>
    </row>
    <row r="264" spans="1:28">
      <c r="A264" s="31">
        <v>12</v>
      </c>
      <c r="B264" s="30">
        <v>2500</v>
      </c>
      <c r="C264" s="29">
        <v>0</v>
      </c>
      <c r="D264" s="29">
        <v>0</v>
      </c>
      <c r="E264" s="29">
        <v>0.25231480317638272</v>
      </c>
      <c r="F264" s="29">
        <v>0.49891149917256228</v>
      </c>
      <c r="G264" s="29">
        <v>0</v>
      </c>
      <c r="H264" s="29">
        <v>0</v>
      </c>
      <c r="I264" s="29">
        <v>0</v>
      </c>
      <c r="J264" s="29">
        <v>0.24877369765105495</v>
      </c>
      <c r="K264" s="29">
        <v>8.8142644221969435E-2</v>
      </c>
      <c r="L264" s="29">
        <v>0.40610817020069478</v>
      </c>
      <c r="M264" s="29">
        <v>0</v>
      </c>
      <c r="N264" s="29">
        <v>0</v>
      </c>
      <c r="O264" s="29">
        <v>0</v>
      </c>
      <c r="P264" s="29">
        <v>2.6859900103474105E-3</v>
      </c>
      <c r="Q264" s="33">
        <v>1.2138626292529551</v>
      </c>
      <c r="R264" s="33"/>
      <c r="S264" s="33"/>
      <c r="T264" s="33"/>
      <c r="U264" s="33"/>
      <c r="V264" s="33"/>
      <c r="W264" s="30" t="s">
        <v>116</v>
      </c>
      <c r="X264" s="34"/>
      <c r="Y264" s="38"/>
      <c r="Z264" s="38"/>
      <c r="AA264" s="38"/>
      <c r="AB264" s="38"/>
    </row>
    <row r="265" spans="1:28">
      <c r="A265" s="40">
        <v>15</v>
      </c>
      <c r="B265" s="41">
        <v>2720</v>
      </c>
      <c r="C265" s="33">
        <v>5.5357543264864684E-3</v>
      </c>
      <c r="D265" s="18">
        <v>2.5325071102399246E-2</v>
      </c>
      <c r="E265" s="29">
        <v>0</v>
      </c>
      <c r="F265" s="18">
        <v>0.86335757484136189</v>
      </c>
      <c r="G265" s="18">
        <v>1.4861075284949112E-3</v>
      </c>
      <c r="H265" s="33">
        <v>5.6979753749288034E-3</v>
      </c>
      <c r="I265" s="18">
        <v>2.8644670375914227E-2</v>
      </c>
      <c r="J265" s="18">
        <v>6.2910881212809716E-2</v>
      </c>
      <c r="K265" s="18">
        <v>3.4584467426879768E-2</v>
      </c>
      <c r="L265" s="29">
        <v>0.37409999999999999</v>
      </c>
      <c r="M265" s="18">
        <v>2.7880878369905882E-3</v>
      </c>
      <c r="N265" s="33">
        <v>3.1118704922202581E-3</v>
      </c>
      <c r="O265" s="18">
        <v>1.9679949138309052E-4</v>
      </c>
      <c r="P265" s="18">
        <v>2.6469674974211873E-4</v>
      </c>
      <c r="Q265" s="33">
        <v>0.97866754852128768</v>
      </c>
      <c r="R265" s="33">
        <v>0.76571024589844539</v>
      </c>
      <c r="S265" s="33">
        <v>-2.3692206347148401</v>
      </c>
      <c r="T265" s="33">
        <v>-1.134610557956524</v>
      </c>
      <c r="U265" s="33">
        <v>-3.964056257747623</v>
      </c>
      <c r="V265" s="33">
        <v>-0.85951358040471204</v>
      </c>
      <c r="W265" s="30" t="s">
        <v>63</v>
      </c>
      <c r="X265" s="34"/>
    </row>
    <row r="266" spans="1:28">
      <c r="A266" s="40">
        <v>15</v>
      </c>
      <c r="B266" s="41">
        <v>2802</v>
      </c>
      <c r="C266" s="33">
        <v>2.8031923673381937E-2</v>
      </c>
      <c r="D266" s="18">
        <v>2.9324588479803034E-3</v>
      </c>
      <c r="E266" s="29">
        <v>0</v>
      </c>
      <c r="F266" s="18">
        <v>0.86573499604310067</v>
      </c>
      <c r="G266" s="18">
        <v>8.6829253801600273E-4</v>
      </c>
      <c r="H266" s="33">
        <v>3.237563219374203E-3</v>
      </c>
      <c r="I266" s="18">
        <v>2.4135384545241122E-2</v>
      </c>
      <c r="J266" s="18">
        <v>6.8391199562013325E-2</v>
      </c>
      <c r="K266" s="18">
        <v>8.7627137163848262E-2</v>
      </c>
      <c r="L266" s="29">
        <v>0.34420000000000001</v>
      </c>
      <c r="M266" s="18">
        <v>3.1614340103910316E-3</v>
      </c>
      <c r="N266" s="33">
        <v>3.2917945382029477E-3</v>
      </c>
      <c r="O266" s="18">
        <v>4.3559041273728084E-4</v>
      </c>
      <c r="P266" s="18">
        <v>6.3990597906765537E-4</v>
      </c>
      <c r="Q266" s="33">
        <v>1.0341377027713459</v>
      </c>
      <c r="R266" s="33">
        <v>0.74882955996681055</v>
      </c>
      <c r="S266" s="33">
        <v>-2.0533375778129206</v>
      </c>
      <c r="T266" s="33">
        <v>-1.0019608130783282</v>
      </c>
      <c r="U266" s="33">
        <v>-4.0590716404147908</v>
      </c>
      <c r="V266" s="33">
        <v>-0.5576007476890118</v>
      </c>
      <c r="W266" s="30" t="s">
        <v>63</v>
      </c>
      <c r="X266" s="34"/>
    </row>
    <row r="267" spans="1:28">
      <c r="A267" s="40">
        <v>15</v>
      </c>
      <c r="B267" s="41">
        <v>2807</v>
      </c>
      <c r="C267" s="33">
        <v>6.6166067523717289E-3</v>
      </c>
      <c r="D267" s="18">
        <v>1.9413167932762355E-2</v>
      </c>
      <c r="E267" s="29">
        <v>0</v>
      </c>
      <c r="F267" s="18">
        <v>0.85811222354182715</v>
      </c>
      <c r="G267" s="18">
        <v>1.2248528750904509E-3</v>
      </c>
      <c r="H267" s="18">
        <v>5.4127191473772951E-3</v>
      </c>
      <c r="I267" s="18">
        <v>2.8816889613021531E-2</v>
      </c>
      <c r="J267" s="18">
        <v>7.2355062818544813E-2</v>
      </c>
      <c r="K267" s="18">
        <v>4.8452339607088023E-2</v>
      </c>
      <c r="L267" s="29">
        <v>0.33629999999999999</v>
      </c>
      <c r="M267" s="18">
        <v>1.9141033467426672E-3</v>
      </c>
      <c r="N267" s="33">
        <v>2.6942532535755704E-3</v>
      </c>
      <c r="O267" s="18">
        <v>3.2191685295345011E-4</v>
      </c>
      <c r="P267" s="18">
        <v>5.6037169304847965E-4</v>
      </c>
      <c r="Q267" s="33">
        <v>0.86276340012238661</v>
      </c>
      <c r="R267" s="33">
        <v>0.70367405364167313</v>
      </c>
      <c r="S267" s="33">
        <v>-2.0662254604134005</v>
      </c>
      <c r="T267" s="33">
        <v>-0.94525225860845208</v>
      </c>
      <c r="U267" s="33">
        <v>-3.7350891275786244</v>
      </c>
      <c r="V267" s="33">
        <v>-0.93113534036590595</v>
      </c>
      <c r="W267" s="30" t="s">
        <v>63</v>
      </c>
      <c r="X267" s="34"/>
    </row>
    <row r="268" spans="1:28">
      <c r="A268" s="40">
        <v>15</v>
      </c>
      <c r="B268" s="41">
        <v>2807</v>
      </c>
      <c r="C268" s="33">
        <v>8.0462793825424889E-3</v>
      </c>
      <c r="D268" s="18">
        <v>0.12910842148218499</v>
      </c>
      <c r="E268" s="29">
        <v>0</v>
      </c>
      <c r="F268" s="18">
        <v>0.7926461115632355</v>
      </c>
      <c r="G268" s="18">
        <v>5.737028859527319E-3</v>
      </c>
      <c r="H268" s="18">
        <v>1.2128590999229714E-2</v>
      </c>
      <c r="I268" s="18">
        <v>1.4544193898798054E-2</v>
      </c>
      <c r="J268" s="18">
        <v>3.4600642639861755E-2</v>
      </c>
      <c r="K268" s="18">
        <v>1.1844654145535398E-2</v>
      </c>
      <c r="L268" s="29">
        <v>0.37069999999999997</v>
      </c>
      <c r="M268" s="18">
        <v>2.9974508489261842E-3</v>
      </c>
      <c r="N268" s="33">
        <v>2.3833705368482019E-3</v>
      </c>
      <c r="O268" s="18">
        <v>6.5408707364072611E-5</v>
      </c>
      <c r="P268" s="18">
        <v>9.2306227965943858E-5</v>
      </c>
      <c r="Q268" s="33">
        <v>0.74829621159654103</v>
      </c>
      <c r="R268" s="33">
        <v>0.52149714002150238</v>
      </c>
      <c r="S268" s="33">
        <v>-2.4564004597923952</v>
      </c>
      <c r="T268" s="33">
        <v>-1.1189381645822558</v>
      </c>
      <c r="U268" s="33">
        <v>-4.1091819132481611</v>
      </c>
      <c r="V268" s="33">
        <v>-0.26884794266847784</v>
      </c>
      <c r="W268" s="30" t="s">
        <v>63</v>
      </c>
      <c r="X268" s="34"/>
    </row>
    <row r="269" spans="1:28">
      <c r="A269" s="40">
        <v>20.5</v>
      </c>
      <c r="B269" s="42">
        <v>2727</v>
      </c>
      <c r="C269" s="33">
        <v>4.5327149963390037E-3</v>
      </c>
      <c r="D269" s="18">
        <v>2.7985032755483051E-2</v>
      </c>
      <c r="E269" s="29">
        <v>0</v>
      </c>
      <c r="F269" s="18">
        <v>0.88323043318993988</v>
      </c>
      <c r="G269" s="18">
        <v>1.4409568515771349E-3</v>
      </c>
      <c r="H269" s="18">
        <v>5.0515315416301051E-3</v>
      </c>
      <c r="I269" s="18">
        <v>2.4125937883158113E-2</v>
      </c>
      <c r="J269" s="18">
        <v>4.8868563932440399E-2</v>
      </c>
      <c r="K269" s="18">
        <v>3.7198898024580269E-2</v>
      </c>
      <c r="L269" s="29">
        <v>0.3972</v>
      </c>
      <c r="M269" s="18">
        <v>2.999770778452811E-3</v>
      </c>
      <c r="N269" s="33">
        <v>3.0332610568885535E-3</v>
      </c>
      <c r="O269" s="18">
        <v>2.0426441703309811E-4</v>
      </c>
      <c r="P269" s="18">
        <v>2.9107944281814231E-4</v>
      </c>
      <c r="Q269" s="33">
        <v>0.84947409156739773</v>
      </c>
      <c r="R269" s="33">
        <v>0.69674753601386852</v>
      </c>
      <c r="S269" s="33">
        <v>-2.3817530194658167</v>
      </c>
      <c r="T269" s="33">
        <v>-1.1540306707147192</v>
      </c>
      <c r="U269" s="33">
        <v>-3.9031713210574419</v>
      </c>
      <c r="V269" s="33">
        <v>-0.96809763682874539</v>
      </c>
      <c r="W269" s="30" t="s">
        <v>63</v>
      </c>
      <c r="X269" s="34"/>
    </row>
    <row r="270" spans="1:28">
      <c r="A270" s="40">
        <v>25</v>
      </c>
      <c r="B270" s="41">
        <v>2740</v>
      </c>
      <c r="C270" s="33">
        <v>3.0141190102657752E-2</v>
      </c>
      <c r="D270" s="18">
        <v>3.6589350682071309E-2</v>
      </c>
      <c r="E270" s="29">
        <v>0</v>
      </c>
      <c r="F270" s="18">
        <v>0.7354784897654737</v>
      </c>
      <c r="G270" s="18">
        <v>5.8868042050386237E-4</v>
      </c>
      <c r="H270" s="29">
        <v>0</v>
      </c>
      <c r="I270" s="18">
        <v>9.5340683994535602E-3</v>
      </c>
      <c r="J270" s="18">
        <v>0.18766822062983976</v>
      </c>
      <c r="K270" s="33">
        <v>5.7029940435142611E-2</v>
      </c>
      <c r="L270" s="29">
        <v>0.44400000000000001</v>
      </c>
      <c r="M270" s="33">
        <v>2.7236749198247647E-3</v>
      </c>
      <c r="N270" s="29">
        <v>0</v>
      </c>
      <c r="O270" s="33">
        <v>9.6525616724548209E-5</v>
      </c>
      <c r="P270" s="33">
        <v>1.2351385827147228E-3</v>
      </c>
      <c r="Q270" s="33">
        <v>1.0712079904072729</v>
      </c>
      <c r="R270" s="33">
        <v>0.88416862057931311</v>
      </c>
      <c r="S270" s="33">
        <v>-2.330976266779623</v>
      </c>
      <c r="T270" s="33"/>
      <c r="U270" s="33">
        <v>-3.30496238285208</v>
      </c>
      <c r="V270" s="33">
        <v>-0.41037254625394548</v>
      </c>
      <c r="W270" s="30" t="s">
        <v>63</v>
      </c>
      <c r="X270" s="34"/>
    </row>
    <row r="271" spans="1:28">
      <c r="A271" s="40">
        <v>25</v>
      </c>
      <c r="B271" s="41">
        <v>2740</v>
      </c>
      <c r="C271" s="33">
        <v>7.8583454870113728E-2</v>
      </c>
      <c r="D271" s="29">
        <v>0</v>
      </c>
      <c r="E271" s="29">
        <v>0</v>
      </c>
      <c r="F271" s="18">
        <v>0.8445196062424587</v>
      </c>
      <c r="G271" s="18">
        <v>4.3928254407739413E-4</v>
      </c>
      <c r="H271" s="29">
        <v>0</v>
      </c>
      <c r="I271" s="18">
        <v>4.5812531187186041E-2</v>
      </c>
      <c r="J271" s="18">
        <v>2.582492895412811E-2</v>
      </c>
      <c r="K271" s="18">
        <v>3.7413842059196893E-2</v>
      </c>
      <c r="L271" s="29">
        <v>0.48799999999999999</v>
      </c>
      <c r="M271" s="18">
        <v>2.2975346039966469E-3</v>
      </c>
      <c r="N271" s="29">
        <v>0</v>
      </c>
      <c r="O271" s="18">
        <v>3.7884892436450702E-4</v>
      </c>
      <c r="P271" s="18">
        <v>1.3669153891566633E-4</v>
      </c>
      <c r="Q271" s="33">
        <v>0.92272007448196003</v>
      </c>
      <c r="R271" s="33">
        <v>0.72894080112121762</v>
      </c>
      <c r="S271" s="33"/>
      <c r="T271" s="33"/>
      <c r="U271" s="33"/>
      <c r="V271" s="33">
        <v>0.24890854635129694</v>
      </c>
      <c r="W271" s="30" t="s">
        <v>63</v>
      </c>
      <c r="X271" s="34"/>
    </row>
    <row r="272" spans="1:28">
      <c r="A272" s="43">
        <v>25</v>
      </c>
      <c r="B272" s="41">
        <v>2850</v>
      </c>
      <c r="C272" s="33">
        <v>4.8426205490501089E-3</v>
      </c>
      <c r="D272" s="18">
        <v>6.0037717895750645E-2</v>
      </c>
      <c r="E272" s="29">
        <v>0</v>
      </c>
      <c r="F272" s="18">
        <f>0.842735608591007</f>
        <v>0.84273560859100705</v>
      </c>
      <c r="G272" s="18">
        <v>1.3354963739346643E-3</v>
      </c>
      <c r="H272" s="18">
        <v>5.6374120157561963E-3</v>
      </c>
      <c r="I272" s="18">
        <v>2.2486959069607373E-2</v>
      </c>
      <c r="J272" s="18">
        <v>5.8201562737941928E-2</v>
      </c>
      <c r="K272" s="18">
        <v>3.5227193322139416E-2</v>
      </c>
      <c r="L272" s="29">
        <v>0.4405</v>
      </c>
      <c r="M272" s="18">
        <v>3.2016292346708159E-3</v>
      </c>
      <c r="N272" s="18">
        <v>3.5227510530758295E-3</v>
      </c>
      <c r="O272" s="18">
        <v>1.8774523270857977E-4</v>
      </c>
      <c r="P272" s="18">
        <v>3.2262726719388093E-4</v>
      </c>
      <c r="Q272" s="33">
        <v>0.87742027427845182</v>
      </c>
      <c r="R272" s="33">
        <v>0.69954850928179491</v>
      </c>
      <c r="S272" s="33">
        <v>-2.4479482768291412</v>
      </c>
      <c r="T272" s="33">
        <v>-1.1746154786398655</v>
      </c>
      <c r="U272" s="33">
        <v>-3.6231483410165808</v>
      </c>
      <c r="V272" s="33">
        <v>-0.93610625737478703</v>
      </c>
      <c r="W272" s="30" t="s">
        <v>63</v>
      </c>
      <c r="X272" s="34"/>
    </row>
    <row r="273" spans="1:24">
      <c r="A273" s="43">
        <v>25</v>
      </c>
      <c r="B273" s="41">
        <v>2850</v>
      </c>
      <c r="C273" s="33">
        <v>1.9701471954082533E-2</v>
      </c>
      <c r="D273" s="18">
        <v>4.3629886753934907E-2</v>
      </c>
      <c r="E273" s="29">
        <v>0</v>
      </c>
      <c r="F273" s="18">
        <v>0.91125462131841828</v>
      </c>
      <c r="G273" s="18">
        <v>9.8507543204452101E-4</v>
      </c>
      <c r="H273" s="33">
        <v>0</v>
      </c>
      <c r="I273" s="18">
        <v>6.2594965266948785E-3</v>
      </c>
      <c r="J273" s="18">
        <v>1.816944801482483E-2</v>
      </c>
      <c r="K273" s="18">
        <v>5.5647592051960917E-2</v>
      </c>
      <c r="L273" s="29">
        <v>0.43240000000000001</v>
      </c>
      <c r="M273" s="18">
        <v>3.319569742532742E-3</v>
      </c>
      <c r="N273" s="29">
        <v>0</v>
      </c>
      <c r="O273" s="18">
        <v>7.0342980904597007E-5</v>
      </c>
      <c r="P273" s="18">
        <v>1.257264288563805E-4</v>
      </c>
      <c r="Q273" s="33">
        <v>0.94572178646462135</v>
      </c>
      <c r="R273" s="33">
        <v>0.73512526719069604</v>
      </c>
      <c r="S273" s="33">
        <v>-2.3489023604406065</v>
      </c>
      <c r="T273" s="33"/>
      <c r="U273" s="33">
        <v>-3.4244883340464609</v>
      </c>
      <c r="V273" s="33">
        <v>-0.49130795797879284</v>
      </c>
      <c r="W273" s="30" t="s">
        <v>63</v>
      </c>
      <c r="X273" s="34"/>
    </row>
    <row r="274" spans="1:24">
      <c r="A274" s="40">
        <v>25</v>
      </c>
      <c r="B274" s="41">
        <v>2860</v>
      </c>
      <c r="C274" s="33">
        <v>2.9969765662160745E-2</v>
      </c>
      <c r="D274" s="18">
        <v>2.6311458239671077E-2</v>
      </c>
      <c r="E274" s="29">
        <v>0</v>
      </c>
      <c r="F274" s="18">
        <v>0.77733783586087279</v>
      </c>
      <c r="G274" s="18">
        <v>1.0720258620274797E-3</v>
      </c>
      <c r="H274" s="33">
        <v>0</v>
      </c>
      <c r="I274" s="18">
        <v>7.6279865218058501E-3</v>
      </c>
      <c r="J274" s="18">
        <v>0.15768092785346197</v>
      </c>
      <c r="K274" s="18">
        <v>5.4349539858259355E-2</v>
      </c>
      <c r="L274" s="29">
        <v>0.43659999999999999</v>
      </c>
      <c r="M274" s="18">
        <v>5.0156448832575206E-3</v>
      </c>
      <c r="N274" s="33">
        <v>0</v>
      </c>
      <c r="O274" s="18">
        <v>7.6194106143824439E-5</v>
      </c>
      <c r="P274" s="18">
        <v>9.3343697161011772E-4</v>
      </c>
      <c r="Q274" s="33">
        <v>1.0722802330263119</v>
      </c>
      <c r="R274" s="33">
        <v>0.84507460306152338</v>
      </c>
      <c r="S274" s="33">
        <v>-2.403242420519204</v>
      </c>
      <c r="T274" s="33"/>
      <c r="U274" s="33">
        <v>-3.5307666837718972</v>
      </c>
      <c r="V274" s="33">
        <v>-0.36790271749117415</v>
      </c>
      <c r="W274" s="30" t="s">
        <v>63</v>
      </c>
      <c r="X274" s="34"/>
    </row>
    <row r="275" spans="1:24">
      <c r="A275" s="40">
        <v>25</v>
      </c>
      <c r="B275" s="41">
        <v>2950</v>
      </c>
      <c r="C275" s="33">
        <v>5.2830734657114738E-3</v>
      </c>
      <c r="D275" s="18">
        <v>4.3173208825708305E-2</v>
      </c>
      <c r="E275" s="29">
        <v>0</v>
      </c>
      <c r="F275" s="18">
        <v>0.84472757580803726</v>
      </c>
      <c r="G275" s="18">
        <v>1.415281761660327E-3</v>
      </c>
      <c r="H275" s="33">
        <v>6.3343744051021526E-3</v>
      </c>
      <c r="I275" s="18">
        <v>2.4483983545506866E-2</v>
      </c>
      <c r="J275" s="18">
        <v>6.7603090170636954E-2</v>
      </c>
      <c r="K275" s="18">
        <v>4.5594309593800099E-2</v>
      </c>
      <c r="L275" s="29">
        <v>0.43709999999999999</v>
      </c>
      <c r="M275" s="18">
        <v>4.1228504588169748E-3</v>
      </c>
      <c r="N275" s="33">
        <v>4.5265949210219307E-3</v>
      </c>
      <c r="O275" s="18">
        <v>2.153431489649887E-4</v>
      </c>
      <c r="P275" s="18">
        <v>5.3949294079772372E-4</v>
      </c>
      <c r="Q275" s="33">
        <v>0.83017475389995965</v>
      </c>
      <c r="R275" s="33">
        <v>0.78794499155603059</v>
      </c>
      <c r="S275" s="33">
        <v>-2.3660637145043011</v>
      </c>
      <c r="T275" s="33">
        <v>-1.1218739301579679</v>
      </c>
      <c r="U275" s="33">
        <v>-3.5409785338226314</v>
      </c>
      <c r="V275" s="33">
        <v>-1.009307322082978</v>
      </c>
      <c r="W275" s="30" t="s">
        <v>63</v>
      </c>
      <c r="X275" s="34"/>
    </row>
    <row r="276" spans="1:24">
      <c r="A276" s="40">
        <v>25</v>
      </c>
      <c r="B276" s="42">
        <v>2950</v>
      </c>
      <c r="C276" s="33">
        <v>1.2255574005702694E-2</v>
      </c>
      <c r="D276" s="18">
        <v>4.4663294741979977E-2</v>
      </c>
      <c r="E276" s="29">
        <v>0</v>
      </c>
      <c r="F276" s="18">
        <v>0.89002628591590216</v>
      </c>
      <c r="G276" s="18">
        <v>1.0623296769266368E-3</v>
      </c>
      <c r="H276" s="18">
        <v>4.0247676606952297E-3</v>
      </c>
      <c r="I276" s="18">
        <v>9.0159200486179276E-3</v>
      </c>
      <c r="J276" s="18">
        <v>3.5287999066658388E-2</v>
      </c>
      <c r="K276" s="18">
        <v>4.6351766861827397E-2</v>
      </c>
      <c r="L276" s="29">
        <v>0.40910000000000002</v>
      </c>
      <c r="M276" s="18">
        <v>2.9655625711773152E-3</v>
      </c>
      <c r="N276" s="18">
        <v>2.7140054853225883E-3</v>
      </c>
      <c r="O276" s="18">
        <v>0</v>
      </c>
      <c r="P276" s="18">
        <v>2.4771409296832326E-4</v>
      </c>
      <c r="Q276" s="33">
        <v>0.87033977832162135</v>
      </c>
      <c r="R276" s="33"/>
      <c r="S276" s="33">
        <v>-2.3708525874290896</v>
      </c>
      <c r="T276" s="33">
        <v>-1.1122064461007934</v>
      </c>
      <c r="U276" s="33">
        <v>-3.5285518018704445</v>
      </c>
      <c r="V276" s="33">
        <v>-0.6283298034304774</v>
      </c>
      <c r="W276" s="30" t="s">
        <v>63</v>
      </c>
      <c r="X276" s="34"/>
    </row>
    <row r="277" spans="1:24">
      <c r="A277" s="40">
        <v>25</v>
      </c>
      <c r="B277" s="41">
        <v>2950</v>
      </c>
      <c r="C277" s="33">
        <v>2.062533800170448E-2</v>
      </c>
      <c r="D277" s="18">
        <v>3.2229797476428894E-2</v>
      </c>
      <c r="E277" s="29">
        <v>0</v>
      </c>
      <c r="F277" s="18">
        <v>0.72107341590081009</v>
      </c>
      <c r="G277" s="18">
        <v>0</v>
      </c>
      <c r="H277" s="33">
        <v>0</v>
      </c>
      <c r="I277" s="18">
        <v>1.4136489839669326E-2</v>
      </c>
      <c r="J277" s="18">
        <v>0.21191730982803891</v>
      </c>
      <c r="K277" s="18">
        <v>6.228085101800359E-2</v>
      </c>
      <c r="L277" s="29">
        <v>0.42799999999999999</v>
      </c>
      <c r="M277" s="18">
        <v>3.8305836799708383E-5</v>
      </c>
      <c r="N277" s="33">
        <v>0</v>
      </c>
      <c r="O277" s="18">
        <v>2.1952764507990869E-4</v>
      </c>
      <c r="P277" s="18">
        <v>2.1353873046317832E-3</v>
      </c>
      <c r="Q277" s="33">
        <v>0.93306482945733238</v>
      </c>
      <c r="R277" s="33">
        <v>0.74522742039938406</v>
      </c>
      <c r="S277" s="33"/>
      <c r="T277" s="33"/>
      <c r="U277" s="33">
        <v>-3.2504360851368244</v>
      </c>
      <c r="V277" s="33">
        <v>-0.62197397930900966</v>
      </c>
      <c r="W277" s="30" t="s">
        <v>63</v>
      </c>
      <c r="X277" s="34"/>
    </row>
    <row r="278" spans="1:24">
      <c r="A278" s="40">
        <v>25</v>
      </c>
      <c r="B278" s="42">
        <v>2950</v>
      </c>
      <c r="C278" s="33">
        <v>8.8121889266031435E-3</v>
      </c>
      <c r="D278" s="18">
        <v>0.12677880427719412</v>
      </c>
      <c r="E278" s="29">
        <v>0</v>
      </c>
      <c r="F278" s="18">
        <v>0.79057565046433897</v>
      </c>
      <c r="G278" s="18">
        <v>4.0825974062086174E-3</v>
      </c>
      <c r="H278" s="33">
        <v>1.2769680311145531E-2</v>
      </c>
      <c r="I278" s="18">
        <v>1.3324187892325466E-2</v>
      </c>
      <c r="J278" s="18">
        <v>4.0186572779119828E-2</v>
      </c>
      <c r="K278" s="18">
        <v>2.1576552547763923E-2</v>
      </c>
      <c r="L278" s="29">
        <v>0.41289999999999999</v>
      </c>
      <c r="M278" s="18">
        <v>4.939941853588382E-3</v>
      </c>
      <c r="N278" s="33">
        <v>4.2822707836185176E-3</v>
      </c>
      <c r="O278" s="18">
        <v>8.0841048201778283E-5</v>
      </c>
      <c r="P278" s="18">
        <v>1.9387900580787788E-4</v>
      </c>
      <c r="Q278" s="33">
        <v>0.7525888071725414</v>
      </c>
      <c r="R278" s="33">
        <v>0.65304743353676631</v>
      </c>
      <c r="S278" s="33">
        <v>-2.4287273498137769</v>
      </c>
      <c r="T278" s="33">
        <v>-1.0894554797516005</v>
      </c>
      <c r="U278" s="33">
        <v>-3.6407209889754748</v>
      </c>
      <c r="V278" s="33">
        <v>-0.49095482174007987</v>
      </c>
      <c r="W278" s="30" t="s">
        <v>63</v>
      </c>
      <c r="X278" s="34"/>
    </row>
    <row r="279" spans="1:24">
      <c r="A279" s="40">
        <v>25</v>
      </c>
      <c r="B279" s="41">
        <v>2950</v>
      </c>
      <c r="C279" s="33">
        <v>3.9927850906993932E-2</v>
      </c>
      <c r="D279" s="18">
        <v>6.4158315493142194E-3</v>
      </c>
      <c r="E279" s="29">
        <v>0</v>
      </c>
      <c r="F279" s="18">
        <v>0.85382860002699201</v>
      </c>
      <c r="G279" s="18">
        <v>7.6336783212482948E-4</v>
      </c>
      <c r="H279" s="33">
        <v>3.582326576956456E-3</v>
      </c>
      <c r="I279" s="18">
        <v>2.115094596536711E-2</v>
      </c>
      <c r="J279" s="18">
        <v>6.7433369708082155E-2</v>
      </c>
      <c r="K279" s="18">
        <v>9.9209302091708029E-2</v>
      </c>
      <c r="L279" s="29">
        <v>0.38019999999999998</v>
      </c>
      <c r="M279" s="18">
        <v>4.6808757656596313E-3</v>
      </c>
      <c r="N279" s="33">
        <v>4.9137901959936088E-3</v>
      </c>
      <c r="O279" s="18">
        <v>3.2629757248653021E-4</v>
      </c>
      <c r="P279" s="18">
        <v>9.5239084486318701E-4</v>
      </c>
      <c r="Q279" s="33">
        <v>0.91524134692450154</v>
      </c>
      <c r="R279" s="33">
        <v>0.87689764948749616</v>
      </c>
      <c r="S279" s="33">
        <v>-2.1898207147955175</v>
      </c>
      <c r="T279" s="33">
        <v>-1.0720697378343937</v>
      </c>
      <c r="U279" s="33">
        <v>-3.6423957665566582</v>
      </c>
      <c r="V279" s="33">
        <v>-0.46390576139752032</v>
      </c>
      <c r="W279" s="30" t="s">
        <v>63</v>
      </c>
      <c r="X279" s="34"/>
    </row>
    <row r="280" spans="1:24" s="44" customFormat="1">
      <c r="A280" s="31">
        <v>31</v>
      </c>
      <c r="B280" s="32">
        <v>4250</v>
      </c>
      <c r="C280" s="29">
        <v>0.28849999999999998</v>
      </c>
      <c r="D280" s="29">
        <v>4.9770000000000002E-2</v>
      </c>
      <c r="E280" s="29">
        <v>4.0869999999999997E-2</v>
      </c>
      <c r="F280" s="29">
        <v>0.53164999999999996</v>
      </c>
      <c r="G280" s="29">
        <v>2.5000000000000001E-3</v>
      </c>
      <c r="H280" s="29">
        <v>0</v>
      </c>
      <c r="I280" s="29">
        <v>1.7503000000000001E-2</v>
      </c>
      <c r="J280" s="29">
        <v>6.9199999999999998E-2</v>
      </c>
      <c r="K280" s="29">
        <v>0.17269999999999999</v>
      </c>
      <c r="L280" s="29">
        <v>0.42820000000000003</v>
      </c>
      <c r="M280" s="29">
        <v>5.8113312130044208E-3</v>
      </c>
      <c r="N280" s="29">
        <v>0</v>
      </c>
      <c r="O280" s="29">
        <v>2.7551794766388898E-3</v>
      </c>
      <c r="P280" s="29">
        <v>5.6110188262390708E-3</v>
      </c>
      <c r="Q280" s="33">
        <v>0.60260000000000002</v>
      </c>
      <c r="R280" s="33">
        <v>0.3145</v>
      </c>
      <c r="S280" s="33">
        <v>-1.0989</v>
      </c>
      <c r="T280" s="33"/>
      <c r="U280" s="33">
        <v>-1.8653</v>
      </c>
      <c r="V280" s="33">
        <v>-5.1400000000000001E-2</v>
      </c>
      <c r="W280" s="30" t="s">
        <v>63</v>
      </c>
      <c r="X280" s="34"/>
    </row>
    <row r="281" spans="1:24" s="44" customFormat="1">
      <c r="A281" s="31">
        <v>39.382599999999996</v>
      </c>
      <c r="B281" s="32">
        <v>3600</v>
      </c>
      <c r="C281" s="29">
        <v>0.16034999999999999</v>
      </c>
      <c r="D281" s="29">
        <v>2.5805000000000002E-2</v>
      </c>
      <c r="E281" s="29">
        <v>5.0500000000000003E-2</v>
      </c>
      <c r="F281" s="29">
        <v>0.65669999999999995</v>
      </c>
      <c r="G281" s="29">
        <v>0</v>
      </c>
      <c r="H281" s="29">
        <v>0</v>
      </c>
      <c r="I281" s="29">
        <v>2.0827999999999999E-2</v>
      </c>
      <c r="J281" s="29">
        <v>8.5766999999999996E-2</v>
      </c>
      <c r="K281" s="29">
        <v>0.17061710038688499</v>
      </c>
      <c r="L281" s="29">
        <v>0.40510000000000002</v>
      </c>
      <c r="M281" s="18">
        <v>0</v>
      </c>
      <c r="N281" s="18">
        <v>0</v>
      </c>
      <c r="O281" s="29">
        <v>2.0856140813668299E-3</v>
      </c>
      <c r="P281" s="29">
        <v>6.5735552939680799E-3</v>
      </c>
      <c r="Q281" s="33">
        <v>0.5302</v>
      </c>
      <c r="R281" s="33">
        <v>0.41410000000000002</v>
      </c>
      <c r="S281" s="33"/>
      <c r="T281" s="33"/>
      <c r="U281" s="33">
        <v>-2.3666</v>
      </c>
      <c r="V281" s="33">
        <v>-0.20960000000000001</v>
      </c>
      <c r="W281" s="30" t="s">
        <v>63</v>
      </c>
      <c r="X281" s="34"/>
    </row>
    <row r="282" spans="1:24" s="44" customFormat="1">
      <c r="A282" s="31">
        <v>56.2</v>
      </c>
      <c r="B282" s="32">
        <v>4360</v>
      </c>
      <c r="C282" s="29">
        <v>0.28539999999999999</v>
      </c>
      <c r="D282" s="29">
        <v>3.7280000000000001E-2</v>
      </c>
      <c r="E282" s="29">
        <v>6.59E-2</v>
      </c>
      <c r="F282" s="29">
        <v>0.52980000000000005</v>
      </c>
      <c r="G282" s="29">
        <v>0</v>
      </c>
      <c r="H282" s="29">
        <v>6.5499999999999998E-4</v>
      </c>
      <c r="I282" s="29">
        <v>1.5089999999999999E-2</v>
      </c>
      <c r="J282" s="29">
        <v>6.59E-2</v>
      </c>
      <c r="K282" s="29">
        <v>0.14787558115108801</v>
      </c>
      <c r="L282" s="29">
        <v>0.38129999999999997</v>
      </c>
      <c r="M282" s="18">
        <v>0</v>
      </c>
      <c r="N282" s="29">
        <v>2.6723443044107301E-4</v>
      </c>
      <c r="O282" s="29">
        <v>2.52057513193654E-3</v>
      </c>
      <c r="P282" s="29">
        <v>1.0006112671787399E-2</v>
      </c>
      <c r="Q282" s="33">
        <v>0.26450000000000001</v>
      </c>
      <c r="R282" s="33">
        <v>0.2228</v>
      </c>
      <c r="S282" s="33"/>
      <c r="T282" s="33">
        <v>-0.1648</v>
      </c>
      <c r="U282" s="33">
        <v>-2.1179999999999999</v>
      </c>
      <c r="V282" s="33">
        <v>9.5999999999999992E-3</v>
      </c>
      <c r="W282" s="30" t="s">
        <v>63</v>
      </c>
      <c r="X282" s="34"/>
    </row>
    <row r="283" spans="1:24" s="44" customFormat="1">
      <c r="A283" s="31">
        <v>57.231300000000005</v>
      </c>
      <c r="B283" s="32">
        <v>4440</v>
      </c>
      <c r="C283" s="29">
        <v>0.23497000000000001</v>
      </c>
      <c r="D283" s="29">
        <v>1.7860000000000001E-2</v>
      </c>
      <c r="E283" s="29">
        <v>0.1593</v>
      </c>
      <c r="F283" s="29">
        <v>0.52190000000000003</v>
      </c>
      <c r="G283" s="29">
        <v>6.4400000000000004E-4</v>
      </c>
      <c r="H283" s="29">
        <v>1.74E-3</v>
      </c>
      <c r="I283" s="29">
        <v>1.1599999999999999E-2</v>
      </c>
      <c r="J283" s="29">
        <v>5.1959999999999999E-2</v>
      </c>
      <c r="K283" s="29">
        <v>0.18961510269426501</v>
      </c>
      <c r="L283" s="29">
        <v>0.33900000000000002</v>
      </c>
      <c r="M283" s="29">
        <v>1.2855871591232501E-3</v>
      </c>
      <c r="N283" s="29">
        <v>1.0344524666952299E-3</v>
      </c>
      <c r="O283" s="29">
        <v>2.7287929740866502E-3</v>
      </c>
      <c r="P283" s="29">
        <v>1.0172701492216201E-2</v>
      </c>
      <c r="Q283" s="33">
        <v>0.27</v>
      </c>
      <c r="R283" s="33">
        <v>0.19</v>
      </c>
      <c r="S283" s="33">
        <v>-0.96</v>
      </c>
      <c r="T283" s="33">
        <v>-0.214</v>
      </c>
      <c r="U283" s="33">
        <v>-2.16</v>
      </c>
      <c r="V283" s="33">
        <v>-0.189</v>
      </c>
      <c r="W283" s="30" t="s">
        <v>63</v>
      </c>
      <c r="X283" s="34"/>
    </row>
    <row r="284" spans="1:24" s="44" customFormat="1">
      <c r="A284" s="31">
        <v>100</v>
      </c>
      <c r="B284" s="32">
        <v>5700</v>
      </c>
      <c r="C284" s="29">
        <v>0.28299999999999997</v>
      </c>
      <c r="D284" s="29">
        <v>0.12540000000000001</v>
      </c>
      <c r="E284" s="29">
        <v>3.0200000000000001E-2</v>
      </c>
      <c r="F284" s="29">
        <v>0.4904</v>
      </c>
      <c r="G284" s="29">
        <v>3.6489999999999999E-3</v>
      </c>
      <c r="H284" s="29">
        <v>0</v>
      </c>
      <c r="I284" s="29">
        <v>1.2840000000000001E-2</v>
      </c>
      <c r="J284" s="29">
        <v>5.4889E-2</v>
      </c>
      <c r="K284" s="29">
        <v>0.13766057182510602</v>
      </c>
      <c r="L284" s="29">
        <v>0.48599999999999999</v>
      </c>
      <c r="M284" s="29">
        <v>4.25403352827912E-3</v>
      </c>
      <c r="N284" s="29">
        <v>0</v>
      </c>
      <c r="O284" s="29">
        <v>2.4509677667618E-3</v>
      </c>
      <c r="P284" s="29">
        <v>1.1299999999999999E-2</v>
      </c>
      <c r="Q284" s="33">
        <v>0.14000000000000001</v>
      </c>
      <c r="R284" s="33">
        <v>0.17</v>
      </c>
      <c r="S284" s="33">
        <v>-0.89400000000000002</v>
      </c>
      <c r="T284" s="33"/>
      <c r="U284" s="33">
        <v>-1.56</v>
      </c>
      <c r="V284" s="33">
        <v>3.0000000000000001E-3</v>
      </c>
      <c r="W284" s="30" t="s">
        <v>63</v>
      </c>
      <c r="X284" s="34"/>
    </row>
    <row r="285" spans="1:24">
      <c r="A285" s="31">
        <v>25</v>
      </c>
      <c r="B285" s="30">
        <v>2770</v>
      </c>
      <c r="C285" s="29">
        <v>5.616833286625985E-3</v>
      </c>
      <c r="D285" s="29">
        <v>7.5291882906735427E-2</v>
      </c>
      <c r="E285" s="29">
        <v>0</v>
      </c>
      <c r="F285" s="29">
        <v>0.91909128380663851</v>
      </c>
      <c r="G285" s="29">
        <v>0</v>
      </c>
      <c r="H285" s="29">
        <v>0</v>
      </c>
      <c r="I285" s="29">
        <v>0</v>
      </c>
      <c r="J285" s="29">
        <v>0</v>
      </c>
      <c r="K285" s="29">
        <v>3.1421433273460614E-2</v>
      </c>
      <c r="L285" s="29">
        <v>0.4594267702631884</v>
      </c>
      <c r="M285" s="29">
        <v>0</v>
      </c>
      <c r="N285" s="29">
        <v>0</v>
      </c>
      <c r="O285" s="29">
        <v>0</v>
      </c>
      <c r="P285" s="29">
        <v>0</v>
      </c>
      <c r="Q285" s="29"/>
      <c r="R285" s="29"/>
      <c r="S285" s="29"/>
      <c r="T285" s="29"/>
      <c r="U285" s="29">
        <v>-3.7177334516901253</v>
      </c>
      <c r="V285" s="29">
        <v>-0.78437581003082746</v>
      </c>
      <c r="W285" s="30" t="s">
        <v>71</v>
      </c>
      <c r="X285" s="34"/>
    </row>
    <row r="286" spans="1:24">
      <c r="A286" s="31">
        <v>25</v>
      </c>
      <c r="B286" s="30">
        <v>2913</v>
      </c>
      <c r="C286" s="29">
        <v>1.344316273560241E-2</v>
      </c>
      <c r="D286" s="29">
        <v>5.5524546103965795E-2</v>
      </c>
      <c r="E286" s="29">
        <v>0</v>
      </c>
      <c r="F286" s="29">
        <v>0.93103229116043185</v>
      </c>
      <c r="G286" s="29">
        <v>0</v>
      </c>
      <c r="H286" s="29">
        <v>0</v>
      </c>
      <c r="I286" s="29">
        <v>0</v>
      </c>
      <c r="J286" s="29">
        <v>0</v>
      </c>
      <c r="K286" s="29">
        <v>3.7105460379683999E-2</v>
      </c>
      <c r="L286" s="29">
        <v>0.38761774686922351</v>
      </c>
      <c r="M286" s="29">
        <v>0</v>
      </c>
      <c r="N286" s="29">
        <v>0</v>
      </c>
      <c r="O286" s="29">
        <v>0</v>
      </c>
      <c r="P286" s="29">
        <v>0</v>
      </c>
      <c r="Q286" s="29"/>
      <c r="R286" s="29"/>
      <c r="S286" s="29"/>
      <c r="T286" s="29"/>
      <c r="U286" s="29">
        <v>-3.6429724748865762</v>
      </c>
      <c r="V286" s="29">
        <v>-0.4719716244401701</v>
      </c>
      <c r="W286" s="30" t="s">
        <v>71</v>
      </c>
      <c r="X286" s="34"/>
    </row>
    <row r="287" spans="1:24">
      <c r="A287" s="31">
        <v>25</v>
      </c>
      <c r="B287" s="30">
        <v>2913</v>
      </c>
      <c r="C287" s="29">
        <v>1.3774612445074493E-2</v>
      </c>
      <c r="D287" s="29">
        <v>5.5505891735581139E-2</v>
      </c>
      <c r="E287" s="29">
        <v>0</v>
      </c>
      <c r="F287" s="29">
        <v>0.93071949581934443</v>
      </c>
      <c r="G287" s="29">
        <v>0</v>
      </c>
      <c r="H287" s="29">
        <v>0</v>
      </c>
      <c r="I287" s="29">
        <v>0</v>
      </c>
      <c r="J287" s="29">
        <v>0</v>
      </c>
      <c r="K287" s="29">
        <v>3.7105460379683999E-2</v>
      </c>
      <c r="L287" s="29">
        <v>0.38761774686922351</v>
      </c>
      <c r="M287" s="29">
        <v>0</v>
      </c>
      <c r="N287" s="29">
        <v>0</v>
      </c>
      <c r="O287" s="29">
        <v>0</v>
      </c>
      <c r="P287" s="29">
        <v>0</v>
      </c>
      <c r="Q287" s="29"/>
      <c r="R287" s="29"/>
      <c r="S287" s="29"/>
      <c r="T287" s="29"/>
      <c r="U287" s="29">
        <v>-3.6428265421227914</v>
      </c>
      <c r="V287" s="29">
        <v>-0.46153962457596648</v>
      </c>
      <c r="W287" s="30" t="s">
        <v>71</v>
      </c>
      <c r="X287" s="34"/>
    </row>
    <row r="288" spans="1:24">
      <c r="A288" s="31">
        <v>25</v>
      </c>
      <c r="B288" s="30">
        <v>2913</v>
      </c>
      <c r="C288" s="29">
        <v>9.0198861015219886E-2</v>
      </c>
      <c r="D288" s="29">
        <v>2.5693106217616488E-2</v>
      </c>
      <c r="E288" s="29">
        <v>0</v>
      </c>
      <c r="F288" s="29">
        <v>0.88410803276716354</v>
      </c>
      <c r="G288" s="29">
        <v>0</v>
      </c>
      <c r="H288" s="29">
        <v>0</v>
      </c>
      <c r="I288" s="29">
        <v>0</v>
      </c>
      <c r="J288" s="29">
        <v>0</v>
      </c>
      <c r="K288" s="29">
        <v>0.14852922815596317</v>
      </c>
      <c r="L288" s="29">
        <v>0.38482628930980378</v>
      </c>
      <c r="M288" s="29">
        <v>0</v>
      </c>
      <c r="N288" s="29">
        <v>0</v>
      </c>
      <c r="O288" s="29">
        <v>0</v>
      </c>
      <c r="P288" s="29">
        <v>0</v>
      </c>
      <c r="Q288" s="29"/>
      <c r="R288" s="29"/>
      <c r="S288" s="29"/>
      <c r="T288" s="29"/>
      <c r="U288" s="29">
        <v>-2.7248349453050236</v>
      </c>
      <c r="V288" s="29">
        <v>-0.27010553421143951</v>
      </c>
      <c r="W288" s="30" t="s">
        <v>71</v>
      </c>
      <c r="X288" s="34"/>
    </row>
    <row r="289" spans="1:24">
      <c r="A289" s="31">
        <v>25</v>
      </c>
      <c r="B289" s="30">
        <v>2913</v>
      </c>
      <c r="C289" s="29">
        <v>0.14363510023686704</v>
      </c>
      <c r="D289" s="29">
        <v>9.749813432038219E-3</v>
      </c>
      <c r="E289" s="29">
        <v>0</v>
      </c>
      <c r="F289" s="29">
        <v>0.84661508633109472</v>
      </c>
      <c r="G289" s="29">
        <v>0</v>
      </c>
      <c r="H289" s="29">
        <v>0</v>
      </c>
      <c r="I289" s="29">
        <v>0</v>
      </c>
      <c r="J289" s="29">
        <v>0</v>
      </c>
      <c r="K289" s="29">
        <v>0.19257629356434458</v>
      </c>
      <c r="L289" s="29">
        <v>0.3807482412815732</v>
      </c>
      <c r="M289" s="29">
        <v>0</v>
      </c>
      <c r="N289" s="29">
        <v>0</v>
      </c>
      <c r="O289" s="29">
        <v>0</v>
      </c>
      <c r="P289" s="29">
        <v>0</v>
      </c>
      <c r="Q289" s="29"/>
      <c r="R289" s="29"/>
      <c r="S289" s="29"/>
      <c r="T289" s="29"/>
      <c r="U289" s="29">
        <v>-2.877807959420124</v>
      </c>
      <c r="V289" s="29">
        <v>-0.19965623880650996</v>
      </c>
      <c r="W289" s="30" t="s">
        <v>71</v>
      </c>
      <c r="X289" s="34"/>
    </row>
    <row r="290" spans="1:24">
      <c r="A290" s="31">
        <v>25</v>
      </c>
      <c r="B290" s="30">
        <v>3056</v>
      </c>
      <c r="C290" s="29">
        <v>3.6119366349370047E-2</v>
      </c>
      <c r="D290" s="29">
        <v>5.6119558637569789E-2</v>
      </c>
      <c r="E290" s="29">
        <v>0</v>
      </c>
      <c r="F290" s="29">
        <v>0.90776107501306014</v>
      </c>
      <c r="G290" s="29">
        <v>0</v>
      </c>
      <c r="H290" s="29">
        <v>0</v>
      </c>
      <c r="I290" s="29">
        <v>0</v>
      </c>
      <c r="J290" s="29">
        <v>0</v>
      </c>
      <c r="K290" s="29">
        <v>5.6948543011109021E-2</v>
      </c>
      <c r="L290" s="29">
        <v>0.43802210588423673</v>
      </c>
      <c r="M290" s="29">
        <v>0</v>
      </c>
      <c r="N290" s="29">
        <v>0</v>
      </c>
      <c r="O290" s="29">
        <v>0</v>
      </c>
      <c r="P290" s="29">
        <v>0</v>
      </c>
      <c r="Q290" s="29"/>
      <c r="R290" s="29"/>
      <c r="S290" s="29"/>
      <c r="T290" s="29"/>
      <c r="U290" s="29">
        <v>-3.2973596594994441</v>
      </c>
      <c r="V290" s="29">
        <v>-0.2397709384909959</v>
      </c>
      <c r="W290" s="30" t="s">
        <v>71</v>
      </c>
      <c r="X290" s="34"/>
    </row>
    <row r="291" spans="1:24">
      <c r="A291" s="31">
        <v>25</v>
      </c>
      <c r="B291" s="30">
        <v>3080</v>
      </c>
      <c r="C291" s="29">
        <v>7.5304047448914738E-2</v>
      </c>
      <c r="D291" s="29">
        <v>2.4248193557406116E-2</v>
      </c>
      <c r="E291" s="29">
        <v>0</v>
      </c>
      <c r="F291" s="29">
        <v>0.90044775899367901</v>
      </c>
      <c r="G291" s="29">
        <v>0</v>
      </c>
      <c r="H291" s="29">
        <v>0</v>
      </c>
      <c r="I291" s="29">
        <v>0</v>
      </c>
      <c r="J291" s="29">
        <v>0</v>
      </c>
      <c r="K291" s="29">
        <v>9.0188287763343727E-2</v>
      </c>
      <c r="L291" s="29">
        <v>0.42882295932269493</v>
      </c>
      <c r="M291" s="29">
        <v>0</v>
      </c>
      <c r="N291" s="29">
        <v>0</v>
      </c>
      <c r="O291" s="29">
        <v>0</v>
      </c>
      <c r="P291" s="29">
        <v>0</v>
      </c>
      <c r="Q291" s="29"/>
      <c r="R291" s="29"/>
      <c r="S291" s="29"/>
      <c r="T291" s="29"/>
      <c r="U291" s="29">
        <v>-3.2462153988936682</v>
      </c>
      <c r="V291" s="29">
        <v>-0.12387330098308981</v>
      </c>
      <c r="W291" s="30" t="s">
        <v>71</v>
      </c>
      <c r="X291" s="34"/>
    </row>
    <row r="292" spans="1:24">
      <c r="A292" s="31">
        <v>2</v>
      </c>
      <c r="B292" s="32">
        <v>2173</v>
      </c>
      <c r="C292" s="29">
        <v>0</v>
      </c>
      <c r="D292" s="29">
        <v>9.4135181367383691E-2</v>
      </c>
      <c r="E292" s="29">
        <v>0.17010510868591436</v>
      </c>
      <c r="F292" s="29">
        <v>0.70367950176057525</v>
      </c>
      <c r="G292" s="29">
        <v>3.5385611929792549E-3</v>
      </c>
      <c r="H292" s="29">
        <v>4.1776553558970477E-3</v>
      </c>
      <c r="I292" s="29">
        <v>4.8626301080498847E-3</v>
      </c>
      <c r="J292" s="29">
        <v>8.8987750800146332E-3</v>
      </c>
      <c r="K292" s="29">
        <v>1.8604113567953417E-3</v>
      </c>
      <c r="L292" s="29">
        <v>0.37015973327640062</v>
      </c>
      <c r="M292" s="29">
        <v>0</v>
      </c>
      <c r="N292" s="29">
        <v>2.6208089005678699E-4</v>
      </c>
      <c r="O292" s="29">
        <v>0</v>
      </c>
      <c r="P292" s="29">
        <v>0</v>
      </c>
      <c r="Q292" s="33"/>
      <c r="R292" s="33"/>
      <c r="S292" s="33"/>
      <c r="T292" s="33">
        <v>-1.3752686640746448</v>
      </c>
      <c r="U292" s="33"/>
      <c r="V292" s="33"/>
      <c r="W292" s="30" t="s">
        <v>102</v>
      </c>
      <c r="X292" s="34"/>
    </row>
    <row r="293" spans="1:24">
      <c r="A293" s="31">
        <v>2</v>
      </c>
      <c r="B293" s="32">
        <v>2173</v>
      </c>
      <c r="C293" s="29">
        <v>0</v>
      </c>
      <c r="D293" s="29">
        <v>0</v>
      </c>
      <c r="E293" s="29">
        <v>0.24341863581150816</v>
      </c>
      <c r="F293" s="29">
        <v>0.73305633411398419</v>
      </c>
      <c r="G293" s="29">
        <v>8.0575928737732416E-4</v>
      </c>
      <c r="H293" s="29">
        <v>2.7189245259505238E-3</v>
      </c>
      <c r="I293" s="29">
        <v>6.8102479583154818E-3</v>
      </c>
      <c r="J293" s="29">
        <v>9.7909095572906307E-3</v>
      </c>
      <c r="K293" s="29">
        <v>5.0237011199396046E-2</v>
      </c>
      <c r="L293" s="29">
        <v>0.27458130495535754</v>
      </c>
      <c r="M293" s="29">
        <v>1.7962126644116743E-3</v>
      </c>
      <c r="N293" s="29">
        <v>1.2372405284590048E-3</v>
      </c>
      <c r="O293" s="29">
        <v>0</v>
      </c>
      <c r="P293" s="29">
        <v>0</v>
      </c>
      <c r="Q293" s="33"/>
      <c r="R293" s="33"/>
      <c r="S293" s="33">
        <v>-2.0943227697949158</v>
      </c>
      <c r="T293" s="33">
        <v>-0.82217054266404743</v>
      </c>
      <c r="U293" s="33"/>
      <c r="V293" s="33"/>
      <c r="W293" s="30" t="s">
        <v>102</v>
      </c>
      <c r="X293" s="34"/>
    </row>
    <row r="294" spans="1:24">
      <c r="A294" s="31">
        <v>2</v>
      </c>
      <c r="B294" s="32">
        <v>2173</v>
      </c>
      <c r="C294" s="29">
        <v>0</v>
      </c>
      <c r="D294" s="29">
        <v>0</v>
      </c>
      <c r="E294" s="29">
        <v>0.2604089465155433</v>
      </c>
      <c r="F294" s="29">
        <v>0.71181401778431863</v>
      </c>
      <c r="G294" s="29">
        <v>3.875634514799252E-3</v>
      </c>
      <c r="H294" s="29">
        <v>4.2282325608357825E-3</v>
      </c>
      <c r="I294" s="29">
        <v>5.3297350541767936E-3</v>
      </c>
      <c r="J294" s="29">
        <v>7.7214914581509846E-3</v>
      </c>
      <c r="K294" s="29">
        <v>1.9261050866993746E-2</v>
      </c>
      <c r="L294" s="29">
        <v>0.31940680704760388</v>
      </c>
      <c r="M294" s="29">
        <v>8.078473516831482E-4</v>
      </c>
      <c r="N294" s="29">
        <v>6.3594218728821946E-4</v>
      </c>
      <c r="O294" s="29">
        <v>0</v>
      </c>
      <c r="P294" s="29">
        <v>0</v>
      </c>
      <c r="Q294" s="33"/>
      <c r="R294" s="33"/>
      <c r="S294" s="33">
        <v>-1.6705163279217417</v>
      </c>
      <c r="T294" s="33">
        <v>-0.74494532810727943</v>
      </c>
      <c r="U294" s="33"/>
      <c r="V294" s="33"/>
      <c r="W294" s="30" t="s">
        <v>102</v>
      </c>
      <c r="X294" s="34"/>
    </row>
    <row r="295" spans="1:24">
      <c r="A295" s="31">
        <v>2</v>
      </c>
      <c r="B295" s="32">
        <v>2173</v>
      </c>
      <c r="C295" s="29">
        <v>0</v>
      </c>
      <c r="D295" s="29">
        <v>0.14438749256226277</v>
      </c>
      <c r="E295" s="29">
        <v>0.11701575912917341</v>
      </c>
      <c r="F295" s="29">
        <v>0.67878673861120176</v>
      </c>
      <c r="G295" s="29">
        <v>7.8025077201996111E-3</v>
      </c>
      <c r="H295" s="29">
        <v>1.0919652425340895E-2</v>
      </c>
      <c r="I295" s="29">
        <v>9.1532898344194279E-3</v>
      </c>
      <c r="J295" s="29">
        <v>1.2738013097331425E-2</v>
      </c>
      <c r="K295" s="29">
        <v>1.3625261182207903E-3</v>
      </c>
      <c r="L295" s="29">
        <v>0.3480542031610952</v>
      </c>
      <c r="M295" s="29">
        <v>0</v>
      </c>
      <c r="N295" s="29">
        <v>0</v>
      </c>
      <c r="O295" s="29">
        <v>0</v>
      </c>
      <c r="P295" s="29">
        <v>0</v>
      </c>
      <c r="Q295" s="33"/>
      <c r="R295" s="33"/>
      <c r="S295" s="33"/>
      <c r="T295" s="33"/>
      <c r="U295" s="33"/>
      <c r="V295" s="33"/>
      <c r="W295" s="30" t="s">
        <v>102</v>
      </c>
      <c r="X295" s="34"/>
    </row>
    <row r="296" spans="1:24">
      <c r="A296" s="31">
        <v>2</v>
      </c>
      <c r="B296" s="32">
        <v>2173</v>
      </c>
      <c r="C296" s="29">
        <v>0</v>
      </c>
      <c r="D296" s="29">
        <v>8.8360743614775666E-2</v>
      </c>
      <c r="E296" s="29">
        <v>0.17155119036884509</v>
      </c>
      <c r="F296" s="29">
        <v>0.7094372190762489</v>
      </c>
      <c r="G296" s="29">
        <v>3.8172449675463829E-3</v>
      </c>
      <c r="H296" s="29">
        <v>4.2738042447636885E-3</v>
      </c>
      <c r="I296" s="29">
        <v>4.792344365773569E-3</v>
      </c>
      <c r="J296" s="29">
        <v>7.2573530584813806E-3</v>
      </c>
      <c r="K296" s="29">
        <v>1.9404427139215212E-3</v>
      </c>
      <c r="L296" s="29">
        <v>0.34223129124829665</v>
      </c>
      <c r="M296" s="29">
        <v>0</v>
      </c>
      <c r="N296" s="29">
        <v>0</v>
      </c>
      <c r="O296" s="29">
        <v>0</v>
      </c>
      <c r="P296" s="29">
        <v>0</v>
      </c>
      <c r="Q296" s="33"/>
      <c r="R296" s="33"/>
      <c r="S296" s="33"/>
      <c r="T296" s="33"/>
      <c r="U296" s="33"/>
      <c r="V296" s="33"/>
      <c r="W296" s="30" t="s">
        <v>102</v>
      </c>
      <c r="X296" s="34"/>
    </row>
    <row r="297" spans="1:24">
      <c r="A297" s="31">
        <v>2</v>
      </c>
      <c r="B297" s="32">
        <v>2473</v>
      </c>
      <c r="C297" s="29">
        <v>0</v>
      </c>
      <c r="D297" s="29">
        <v>4.6169130618946268E-3</v>
      </c>
      <c r="E297" s="29">
        <v>0.23444252876859648</v>
      </c>
      <c r="F297" s="29">
        <v>0.70769180825745226</v>
      </c>
      <c r="G297" s="29">
        <v>8.6362148697012187E-3</v>
      </c>
      <c r="H297" s="29">
        <v>9.9744855230647338E-3</v>
      </c>
      <c r="I297" s="29">
        <v>9.4297140190561339E-3</v>
      </c>
      <c r="J297" s="29">
        <v>1.2466559205390132E-2</v>
      </c>
      <c r="K297" s="29">
        <v>1.8285423775818651E-2</v>
      </c>
      <c r="L297" s="29">
        <v>0.37401592164628089</v>
      </c>
      <c r="M297" s="29">
        <v>1.3675709672132832E-3</v>
      </c>
      <c r="N297" s="29">
        <v>1.6442005897042439E-3</v>
      </c>
      <c r="O297" s="29">
        <v>0</v>
      </c>
      <c r="P297" s="29">
        <v>0</v>
      </c>
      <c r="Q297" s="33"/>
      <c r="R297" s="33"/>
      <c r="S297" s="33">
        <v>-1.5812351413860213</v>
      </c>
      <c r="T297" s="33">
        <v>-0.80480343401631482</v>
      </c>
      <c r="U297" s="33"/>
      <c r="V297" s="33"/>
      <c r="W297" s="30" t="s">
        <v>102</v>
      </c>
      <c r="X297" s="34"/>
    </row>
    <row r="298" spans="1:24">
      <c r="A298" s="31">
        <v>2</v>
      </c>
      <c r="B298" s="32">
        <v>3000</v>
      </c>
      <c r="C298" s="29">
        <v>0</v>
      </c>
      <c r="D298" s="29">
        <v>0</v>
      </c>
      <c r="E298" s="29">
        <v>0.23528340318449359</v>
      </c>
      <c r="F298" s="29">
        <v>0.73994198574875714</v>
      </c>
      <c r="G298" s="29">
        <v>1.7109258891277138E-3</v>
      </c>
      <c r="H298" s="29">
        <v>4.0579629409123732E-3</v>
      </c>
      <c r="I298" s="29">
        <v>6.4606041396227396E-3</v>
      </c>
      <c r="J298" s="29">
        <v>9.6914545927641836E-3</v>
      </c>
      <c r="K298" s="29">
        <v>6.5196766185888808E-2</v>
      </c>
      <c r="L298" s="29">
        <v>0.265812327188719</v>
      </c>
      <c r="M298" s="29">
        <v>2.9333298938243818E-3</v>
      </c>
      <c r="N298" s="29">
        <v>2.3624222676225967E-3</v>
      </c>
      <c r="O298" s="29">
        <v>0</v>
      </c>
      <c r="P298" s="29">
        <v>0</v>
      </c>
      <c r="Q298" s="33"/>
      <c r="R298" s="33"/>
      <c r="S298" s="33">
        <v>-1.8165871340060755</v>
      </c>
      <c r="T298" s="33">
        <v>-0.82002106682105425</v>
      </c>
      <c r="U298" s="33"/>
      <c r="V298" s="33"/>
      <c r="W298" s="30" t="s">
        <v>102</v>
      </c>
      <c r="X298" s="34"/>
    </row>
    <row r="299" spans="1:24">
      <c r="A299" s="31">
        <v>2</v>
      </c>
      <c r="B299" s="32">
        <v>3000</v>
      </c>
      <c r="C299" s="29">
        <v>0</v>
      </c>
      <c r="D299" s="29">
        <v>2.1029551504169624E-3</v>
      </c>
      <c r="E299" s="29">
        <v>0.16310639506702884</v>
      </c>
      <c r="F299" s="29">
        <v>0.80026252073221005</v>
      </c>
      <c r="G299" s="29">
        <v>5.1207173263758902E-3</v>
      </c>
      <c r="H299" s="29">
        <v>5.3004849761442213E-3</v>
      </c>
      <c r="I299" s="29">
        <v>5.9296727191182185E-3</v>
      </c>
      <c r="J299" s="29">
        <v>9.3920985044042577E-3</v>
      </c>
      <c r="K299" s="29">
        <v>2.3234339681837544E-2</v>
      </c>
      <c r="L299" s="29">
        <v>0.31476112812642176</v>
      </c>
      <c r="M299" s="29">
        <v>1.0495683999098614E-3</v>
      </c>
      <c r="N299" s="29">
        <v>8.9966876663776787E-4</v>
      </c>
      <c r="O299" s="29">
        <v>0</v>
      </c>
      <c r="P299" s="29">
        <v>0</v>
      </c>
      <c r="Q299" s="33"/>
      <c r="R299" s="33"/>
      <c r="S299" s="33">
        <v>-1.6173331590876558</v>
      </c>
      <c r="T299" s="33">
        <v>-0.76686917905237217</v>
      </c>
      <c r="U299" s="33"/>
      <c r="V299" s="33"/>
      <c r="W299" s="30" t="s">
        <v>102</v>
      </c>
      <c r="X299" s="34"/>
    </row>
    <row r="300" spans="1:24">
      <c r="A300" s="31">
        <v>2</v>
      </c>
      <c r="B300" s="32">
        <v>3000</v>
      </c>
      <c r="C300" s="29">
        <v>0</v>
      </c>
      <c r="D300" s="29">
        <v>1.0517668878520187E-3</v>
      </c>
      <c r="E300" s="29">
        <v>0.16397112921880586</v>
      </c>
      <c r="F300" s="29">
        <v>0.79246025299398459</v>
      </c>
      <c r="G300" s="29">
        <v>7.5382235890617249E-3</v>
      </c>
      <c r="H300" s="29">
        <v>8.2369477782141178E-3</v>
      </c>
      <c r="I300" s="29">
        <v>6.7666992268909836E-3</v>
      </c>
      <c r="J300" s="29">
        <v>9.394682727701777E-3</v>
      </c>
      <c r="K300" s="29">
        <v>2.2600577656243563E-2</v>
      </c>
      <c r="L300" s="29">
        <v>0.30536893375864149</v>
      </c>
      <c r="M300" s="29">
        <v>1.2543822323537925E-3</v>
      </c>
      <c r="N300" s="29">
        <v>1.2567635462173521E-3</v>
      </c>
      <c r="O300" s="29">
        <v>0</v>
      </c>
      <c r="P300" s="29">
        <v>0</v>
      </c>
      <c r="Q300" s="33"/>
      <c r="R300" s="33"/>
      <c r="S300" s="33">
        <v>-1.5384478028236264</v>
      </c>
      <c r="T300" s="33">
        <v>-0.72834521162706611</v>
      </c>
      <c r="U300" s="33"/>
      <c r="V300" s="33"/>
      <c r="W300" s="30" t="s">
        <v>102</v>
      </c>
      <c r="X300" s="34"/>
    </row>
    <row r="301" spans="1:24">
      <c r="A301" s="31">
        <v>2</v>
      </c>
      <c r="B301" s="32">
        <v>3000</v>
      </c>
      <c r="C301" s="29">
        <v>0</v>
      </c>
      <c r="D301" s="29">
        <v>4.7751895037318262E-2</v>
      </c>
      <c r="E301" s="29">
        <v>0.11835999494927142</v>
      </c>
      <c r="F301" s="29">
        <v>0.79430463963501763</v>
      </c>
      <c r="G301" s="29">
        <v>6.1133211038401549E-3</v>
      </c>
      <c r="H301" s="29">
        <v>5.9889385321504852E-3</v>
      </c>
      <c r="I301" s="29">
        <v>4.432066866237633E-3</v>
      </c>
      <c r="J301" s="29">
        <v>6.8464460216847364E-3</v>
      </c>
      <c r="K301" s="29">
        <v>3.3692996914157641E-3</v>
      </c>
      <c r="L301" s="29">
        <v>0.31956340428485203</v>
      </c>
      <c r="M301" s="29">
        <v>1.1535937140425049E-4</v>
      </c>
      <c r="N301" s="29">
        <v>0</v>
      </c>
      <c r="O301" s="29">
        <v>0</v>
      </c>
      <c r="P301" s="29">
        <v>0</v>
      </c>
      <c r="Q301" s="33"/>
      <c r="R301" s="33"/>
      <c r="S301" s="33">
        <v>-1.8344468587839899</v>
      </c>
      <c r="T301" s="33"/>
      <c r="U301" s="33"/>
      <c r="V301" s="33"/>
      <c r="W301" s="30" t="s">
        <v>102</v>
      </c>
      <c r="X301" s="34"/>
    </row>
    <row r="302" spans="1:24">
      <c r="A302" s="31">
        <v>2</v>
      </c>
      <c r="B302" s="32">
        <v>3000</v>
      </c>
      <c r="C302" s="29">
        <v>0</v>
      </c>
      <c r="D302" s="29">
        <v>6.2100438862899364E-2</v>
      </c>
      <c r="E302" s="29">
        <v>0.18859558222771841</v>
      </c>
      <c r="F302" s="29">
        <v>0.71540905062823734</v>
      </c>
      <c r="G302" s="29">
        <v>4.7475867999196954E-3</v>
      </c>
      <c r="H302" s="29">
        <v>5.2770867007873659E-3</v>
      </c>
      <c r="I302" s="29">
        <v>5.2087192255676268E-3</v>
      </c>
      <c r="J302" s="29">
        <v>6.894114718257351E-3</v>
      </c>
      <c r="K302" s="29">
        <v>2.4190550470309289E-3</v>
      </c>
      <c r="L302" s="29">
        <v>0.27451155170461189</v>
      </c>
      <c r="M302" s="29">
        <v>0</v>
      </c>
      <c r="N302" s="29">
        <v>0</v>
      </c>
      <c r="O302" s="29">
        <v>0</v>
      </c>
      <c r="P302" s="29">
        <v>0</v>
      </c>
      <c r="Q302" s="33"/>
      <c r="R302" s="33"/>
      <c r="S302" s="33"/>
      <c r="T302" s="33"/>
      <c r="U302" s="33"/>
      <c r="V302" s="33"/>
      <c r="W302" s="30" t="s">
        <v>102</v>
      </c>
      <c r="X302" s="34"/>
    </row>
    <row r="303" spans="1:24">
      <c r="A303" s="31">
        <v>2</v>
      </c>
      <c r="B303" s="32">
        <v>3000</v>
      </c>
      <c r="C303" s="29">
        <v>0</v>
      </c>
      <c r="D303" s="29">
        <v>0.19101366328680441</v>
      </c>
      <c r="E303" s="29">
        <v>0.11147961392399988</v>
      </c>
      <c r="F303" s="29">
        <v>0.65227866464523987</v>
      </c>
      <c r="G303" s="29">
        <v>5.437706018178493E-3</v>
      </c>
      <c r="H303" s="29">
        <v>7.7242509416955915E-3</v>
      </c>
      <c r="I303" s="29">
        <v>7.207252597011435E-3</v>
      </c>
      <c r="J303" s="29">
        <v>9.5965247523333141E-3</v>
      </c>
      <c r="K303" s="29">
        <v>2.1532009878331565E-3</v>
      </c>
      <c r="L303" s="29">
        <v>0.3266893933861601</v>
      </c>
      <c r="M303" s="29">
        <v>0</v>
      </c>
      <c r="N303" s="29">
        <v>0</v>
      </c>
      <c r="O303" s="29">
        <v>0</v>
      </c>
      <c r="P303" s="29">
        <v>0</v>
      </c>
      <c r="Q303" s="33"/>
      <c r="R303" s="33"/>
      <c r="S303" s="33"/>
      <c r="T303" s="33"/>
      <c r="U303" s="33"/>
      <c r="V303" s="33"/>
      <c r="W303" s="30" t="s">
        <v>102</v>
      </c>
      <c r="X303" s="34"/>
    </row>
    <row r="304" spans="1:24">
      <c r="A304" s="31">
        <v>25</v>
      </c>
      <c r="B304" s="32">
        <v>3000</v>
      </c>
      <c r="C304" s="29">
        <v>0</v>
      </c>
      <c r="D304" s="29">
        <v>1.784702153184007E-2</v>
      </c>
      <c r="E304" s="29">
        <v>6.7043085556456675E-2</v>
      </c>
      <c r="F304" s="29">
        <v>0.86681403998235695</v>
      </c>
      <c r="G304" s="29">
        <v>2.5122063217451018E-3</v>
      </c>
      <c r="H304" s="29">
        <v>6.4603680367526888E-3</v>
      </c>
      <c r="I304" s="29">
        <v>0</v>
      </c>
      <c r="J304" s="29">
        <v>0</v>
      </c>
      <c r="K304" s="29">
        <v>7.6022006284070992E-2</v>
      </c>
      <c r="L304" s="29">
        <v>0.34422453710082979</v>
      </c>
      <c r="M304" s="29">
        <v>1.3388769010756705E-2</v>
      </c>
      <c r="N304" s="29">
        <v>9.1874520526460217E-3</v>
      </c>
      <c r="O304" s="29">
        <v>0</v>
      </c>
      <c r="P304" s="29">
        <v>0</v>
      </c>
      <c r="Q304" s="33"/>
      <c r="R304" s="33"/>
      <c r="S304" s="33">
        <v>-2.3121652602237126</v>
      </c>
      <c r="T304" s="33">
        <v>-1.2099244361103441</v>
      </c>
      <c r="U304" s="33"/>
      <c r="V304" s="33"/>
      <c r="W304" s="30" t="s">
        <v>102</v>
      </c>
      <c r="X304" s="34"/>
    </row>
    <row r="305" spans="1:24">
      <c r="A305" s="31">
        <v>25</v>
      </c>
      <c r="B305" s="32">
        <v>3000</v>
      </c>
      <c r="C305" s="29">
        <v>0</v>
      </c>
      <c r="D305" s="29">
        <v>3.0426134084107895E-2</v>
      </c>
      <c r="E305" s="29">
        <v>5.4253251996223238E-2</v>
      </c>
      <c r="F305" s="29">
        <v>0.87058102983943164</v>
      </c>
      <c r="G305" s="29">
        <v>2.4113530268297626E-3</v>
      </c>
      <c r="H305" s="29">
        <v>6.0597906418670099E-3</v>
      </c>
      <c r="I305" s="29">
        <v>0</v>
      </c>
      <c r="J305" s="29">
        <v>0</v>
      </c>
      <c r="K305" s="29">
        <v>7.5386719923258239E-2</v>
      </c>
      <c r="L305" s="29">
        <v>0.34039424431180854</v>
      </c>
      <c r="M305" s="29">
        <v>9.204955746927368E-3</v>
      </c>
      <c r="N305" s="29">
        <v>5.2094268991011074E-3</v>
      </c>
      <c r="O305" s="29">
        <v>0</v>
      </c>
      <c r="P305" s="29">
        <v>0</v>
      </c>
      <c r="Q305" s="33"/>
      <c r="R305" s="33"/>
      <c r="S305" s="33">
        <v>-2.1755324363346489</v>
      </c>
      <c r="T305" s="33">
        <v>-0.99684668008648492</v>
      </c>
      <c r="U305" s="33"/>
      <c r="V305" s="33"/>
      <c r="W305" s="30" t="s">
        <v>102</v>
      </c>
      <c r="X305" s="34"/>
    </row>
    <row r="308" spans="1:24">
      <c r="A308" s="1" t="s">
        <v>142</v>
      </c>
    </row>
    <row r="315" spans="1:24" s="28" customFormat="1">
      <c r="A315" s="25"/>
      <c r="B315" s="25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7"/>
    </row>
    <row r="316" spans="1:24" s="1" customFormat="1">
      <c r="X316" s="30"/>
    </row>
    <row r="317" spans="1:24" s="1" customFormat="1">
      <c r="X317" s="34"/>
    </row>
    <row r="318" spans="1:24" s="1" customFormat="1">
      <c r="X318" s="34"/>
    </row>
    <row r="319" spans="1:24" s="1" customFormat="1">
      <c r="X319" s="34"/>
    </row>
    <row r="320" spans="1:24" s="1" customFormat="1"/>
    <row r="321" spans="24:24" s="1" customFormat="1">
      <c r="X321" s="34"/>
    </row>
    <row r="322" spans="24:24" s="1" customFormat="1">
      <c r="X322" s="30"/>
    </row>
    <row r="323" spans="24:24" s="1" customFormat="1">
      <c r="X323" s="30"/>
    </row>
    <row r="324" spans="24:24" s="1" customFormat="1">
      <c r="X324" s="30"/>
    </row>
    <row r="325" spans="24:24" s="1" customFormat="1">
      <c r="X325" s="30"/>
    </row>
  </sheetData>
  <sortState xmlns:xlrd2="http://schemas.microsoft.com/office/spreadsheetml/2017/richdata2" ref="A3:W305">
    <sortCondition ref="Q316:Q33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"/>
  <sheetViews>
    <sheetView tabSelected="1" workbookViewId="0">
      <selection activeCell="R9" sqref="R9"/>
    </sheetView>
  </sheetViews>
  <sheetFormatPr defaultColWidth="11" defaultRowHeight="15.75"/>
  <cols>
    <col min="1" max="1" width="33.625" customWidth="1"/>
  </cols>
  <sheetData>
    <row r="1" spans="1:18" ht="20.25">
      <c r="A1" s="2" t="s">
        <v>83</v>
      </c>
      <c r="B1" s="20" t="s">
        <v>167</v>
      </c>
      <c r="C1" s="20" t="s">
        <v>168</v>
      </c>
      <c r="D1" s="20" t="s">
        <v>169</v>
      </c>
      <c r="E1" s="20" t="s">
        <v>170</v>
      </c>
      <c r="F1" s="20" t="s">
        <v>171</v>
      </c>
      <c r="G1" s="20" t="s">
        <v>172</v>
      </c>
      <c r="H1" s="20" t="s">
        <v>82</v>
      </c>
      <c r="I1" s="20" t="s">
        <v>81</v>
      </c>
      <c r="J1" s="20" t="s">
        <v>80</v>
      </c>
      <c r="K1" s="20" t="s">
        <v>79</v>
      </c>
      <c r="L1" s="20" t="s">
        <v>78</v>
      </c>
      <c r="M1" s="20" t="s">
        <v>77</v>
      </c>
      <c r="N1" s="20" t="s">
        <v>173</v>
      </c>
      <c r="O1" s="20" t="s">
        <v>174</v>
      </c>
      <c r="P1" s="20" t="s">
        <v>175</v>
      </c>
      <c r="Q1" s="20" t="s">
        <v>176</v>
      </c>
      <c r="R1" s="20" t="s">
        <v>177</v>
      </c>
    </row>
    <row r="2" spans="1:18">
      <c r="A2" s="1" t="s">
        <v>178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1">
        <v>7.7</v>
      </c>
      <c r="O2" s="1" t="s">
        <v>179</v>
      </c>
      <c r="P2" s="20"/>
      <c r="Q2" s="20"/>
      <c r="R2" s="20"/>
    </row>
    <row r="3" spans="1:18">
      <c r="A3" s="1" t="s">
        <v>180</v>
      </c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7">
        <v>11.3</v>
      </c>
      <c r="O3" s="1"/>
      <c r="P3" s="21"/>
      <c r="Q3" s="21"/>
      <c r="R3" s="1"/>
    </row>
    <row r="4" spans="1:18">
      <c r="A4" s="1" t="s">
        <v>181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1"/>
      <c r="O4" s="1"/>
      <c r="P4" s="1" t="s">
        <v>182</v>
      </c>
      <c r="Q4" s="21"/>
      <c r="R4" s="1"/>
    </row>
    <row r="5" spans="1:18">
      <c r="A5" s="1" t="s">
        <v>76</v>
      </c>
      <c r="B5" s="22">
        <v>1.4</v>
      </c>
      <c r="C5" s="22">
        <v>1.2</v>
      </c>
      <c r="D5" s="1">
        <v>2.2999999999999998</v>
      </c>
      <c r="E5" s="1">
        <v>1.9</v>
      </c>
      <c r="F5" s="1">
        <v>0</v>
      </c>
      <c r="G5" s="22">
        <v>1.7</v>
      </c>
      <c r="H5" s="1" t="s">
        <v>75</v>
      </c>
      <c r="I5" s="1">
        <v>5.2</v>
      </c>
      <c r="J5" s="1" t="s">
        <v>74</v>
      </c>
      <c r="K5" s="1" t="s">
        <v>73</v>
      </c>
      <c r="L5" s="1">
        <v>0.03</v>
      </c>
      <c r="M5" s="1" t="s">
        <v>72</v>
      </c>
      <c r="N5" s="1">
        <v>12.4</v>
      </c>
      <c r="O5" s="1">
        <v>9.6999999999999993</v>
      </c>
      <c r="P5" s="1" t="s">
        <v>183</v>
      </c>
      <c r="Q5" s="1" t="s">
        <v>184</v>
      </c>
      <c r="R5" s="1" t="s">
        <v>185</v>
      </c>
    </row>
    <row r="6" spans="1:18">
      <c r="A6" s="1" t="s">
        <v>71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1"/>
      <c r="O6" s="21"/>
      <c r="P6" s="1" t="s">
        <v>186</v>
      </c>
      <c r="Q6" s="1" t="s">
        <v>70</v>
      </c>
      <c r="R6" s="21"/>
    </row>
    <row r="7" spans="1:18">
      <c r="A7" s="1" t="s">
        <v>69</v>
      </c>
      <c r="B7" s="1"/>
      <c r="C7" s="1" t="s">
        <v>187</v>
      </c>
      <c r="D7" s="1"/>
      <c r="E7" s="1"/>
      <c r="F7" s="1" t="s">
        <v>188</v>
      </c>
      <c r="G7" s="1"/>
      <c r="H7" s="1"/>
      <c r="I7" s="13" t="s">
        <v>68</v>
      </c>
      <c r="J7" s="23"/>
      <c r="K7" s="1"/>
      <c r="L7" s="1" t="s">
        <v>67</v>
      </c>
      <c r="M7" s="1"/>
      <c r="N7" s="1">
        <v>8.6</v>
      </c>
      <c r="O7" s="1"/>
      <c r="P7" s="1"/>
      <c r="Q7" s="1"/>
      <c r="R7" s="1"/>
    </row>
    <row r="8" spans="1:18">
      <c r="A8" s="1" t="s">
        <v>66</v>
      </c>
      <c r="B8" s="13"/>
      <c r="C8" s="1"/>
      <c r="D8" s="1"/>
      <c r="E8" s="1"/>
      <c r="F8" s="1"/>
      <c r="G8" s="1"/>
      <c r="H8" s="1" t="s">
        <v>65</v>
      </c>
      <c r="I8" s="1"/>
      <c r="J8" s="1"/>
      <c r="K8" s="1" t="s">
        <v>64</v>
      </c>
      <c r="L8" s="1"/>
      <c r="M8" s="1"/>
      <c r="N8" s="1"/>
      <c r="O8" s="1"/>
      <c r="P8" s="1"/>
      <c r="Q8" s="1"/>
      <c r="R8" s="1"/>
    </row>
    <row r="9" spans="1:18">
      <c r="A9" s="1" t="s">
        <v>63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 t="s">
        <v>194</v>
      </c>
      <c r="I9" s="1" t="s">
        <v>195</v>
      </c>
      <c r="J9" s="1" t="s">
        <v>196</v>
      </c>
      <c r="K9" s="1" t="s">
        <v>197</v>
      </c>
      <c r="L9" s="1">
        <v>0</v>
      </c>
      <c r="M9" s="1" t="s">
        <v>198</v>
      </c>
      <c r="N9" s="1">
        <v>0</v>
      </c>
      <c r="O9" s="1">
        <v>0</v>
      </c>
      <c r="P9" s="1" t="s">
        <v>200</v>
      </c>
      <c r="Q9" s="1" t="s">
        <v>199</v>
      </c>
      <c r="R9" s="1" t="s">
        <v>201</v>
      </c>
    </row>
    <row r="10" spans="1:18">
      <c r="N10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D4" sqref="D4"/>
    </sheetView>
  </sheetViews>
  <sheetFormatPr defaultColWidth="11" defaultRowHeight="15.75"/>
  <sheetData>
    <row r="1" spans="1:7">
      <c r="A1" s="20" t="s">
        <v>4</v>
      </c>
      <c r="B1" s="2" t="s">
        <v>202</v>
      </c>
      <c r="C1" s="2" t="s">
        <v>203</v>
      </c>
      <c r="D1" s="20" t="s">
        <v>204</v>
      </c>
      <c r="E1" s="24"/>
      <c r="F1" s="24"/>
      <c r="G1" s="24"/>
    </row>
    <row r="2" spans="1:7">
      <c r="A2" s="2" t="s">
        <v>202</v>
      </c>
      <c r="B2" s="1">
        <v>2.5999999999999999E-2</v>
      </c>
      <c r="C2" s="7">
        <v>-54.1</v>
      </c>
      <c r="D2" s="1">
        <v>-0.747</v>
      </c>
      <c r="E2" s="24"/>
      <c r="F2" s="24"/>
      <c r="G2" s="24"/>
    </row>
    <row r="3" spans="1:7">
      <c r="A3" s="2" t="s">
        <v>203</v>
      </c>
      <c r="B3" s="7">
        <f>C2</f>
        <v>-54.1</v>
      </c>
      <c r="C3" s="1">
        <v>115000</v>
      </c>
      <c r="D3" s="1">
        <v>1430</v>
      </c>
      <c r="E3" s="24"/>
      <c r="F3" s="24"/>
      <c r="G3" s="24"/>
    </row>
    <row r="4" spans="1:7">
      <c r="A4" s="20" t="s">
        <v>204</v>
      </c>
      <c r="B4" s="1">
        <f>D2</f>
        <v>-0.747</v>
      </c>
      <c r="C4" s="1">
        <f>D3</f>
        <v>1430</v>
      </c>
      <c r="D4" s="1">
        <v>30.6</v>
      </c>
      <c r="E4" s="24"/>
      <c r="F4" s="24"/>
      <c r="G4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workbookViewId="0">
      <selection activeCell="D4" sqref="D4"/>
    </sheetView>
  </sheetViews>
  <sheetFormatPr defaultColWidth="11" defaultRowHeight="15.75"/>
  <sheetData>
    <row r="1" spans="1:7">
      <c r="A1" s="20" t="s">
        <v>3</v>
      </c>
      <c r="B1" s="2" t="s">
        <v>202</v>
      </c>
      <c r="C1" s="2" t="s">
        <v>203</v>
      </c>
      <c r="D1" s="20" t="s">
        <v>204</v>
      </c>
      <c r="E1" s="24"/>
      <c r="F1" s="24"/>
      <c r="G1" s="24"/>
    </row>
    <row r="2" spans="1:7">
      <c r="A2" s="2" t="s">
        <v>202</v>
      </c>
      <c r="B2" s="1">
        <v>2.3E-2</v>
      </c>
      <c r="C2" s="7">
        <v>-47.1</v>
      </c>
      <c r="D2" s="14">
        <v>-0.69499999999999995</v>
      </c>
      <c r="E2" s="24"/>
      <c r="F2" s="24"/>
      <c r="G2" s="24"/>
    </row>
    <row r="3" spans="1:7">
      <c r="A3" s="2" t="s">
        <v>203</v>
      </c>
      <c r="B3" s="7">
        <f>C2</f>
        <v>-47.1</v>
      </c>
      <c r="C3" s="1">
        <v>99400</v>
      </c>
      <c r="D3" s="1">
        <v>1310</v>
      </c>
      <c r="E3" s="24"/>
      <c r="F3" s="24"/>
      <c r="G3" s="24"/>
    </row>
    <row r="4" spans="1:7">
      <c r="A4" s="20" t="s">
        <v>204</v>
      </c>
      <c r="B4" s="14">
        <f>D2</f>
        <v>-0.69499999999999995</v>
      </c>
      <c r="C4" s="1">
        <f>D3</f>
        <v>1310</v>
      </c>
      <c r="D4" s="1">
        <v>29.8</v>
      </c>
      <c r="E4" s="24"/>
      <c r="F4" s="24"/>
      <c r="G4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workbookViewId="0">
      <selection activeCell="A3" sqref="A3"/>
    </sheetView>
  </sheetViews>
  <sheetFormatPr defaultColWidth="11" defaultRowHeight="15.75"/>
  <sheetData>
    <row r="1" spans="1:7">
      <c r="A1" s="20" t="s">
        <v>1</v>
      </c>
      <c r="B1" s="2" t="s">
        <v>202</v>
      </c>
      <c r="C1" s="2" t="s">
        <v>203</v>
      </c>
      <c r="D1" s="20"/>
      <c r="E1" s="24"/>
      <c r="F1" s="24"/>
      <c r="G1" s="24"/>
    </row>
    <row r="2" spans="1:7">
      <c r="A2" s="2" t="s">
        <v>202</v>
      </c>
      <c r="B2" s="47">
        <v>0.106</v>
      </c>
      <c r="C2" s="47">
        <v>-295</v>
      </c>
      <c r="D2" s="1"/>
      <c r="E2" s="24"/>
      <c r="F2" s="24"/>
      <c r="G2" s="24"/>
    </row>
    <row r="3" spans="1:7">
      <c r="A3" s="2" t="s">
        <v>203</v>
      </c>
      <c r="B3" s="47">
        <f>C2</f>
        <v>-295</v>
      </c>
      <c r="C3" s="47">
        <v>843000</v>
      </c>
      <c r="D3" s="1"/>
      <c r="E3" s="24"/>
      <c r="F3" s="24"/>
      <c r="G3" s="24"/>
    </row>
    <row r="4" spans="1:7">
      <c r="A4" s="20"/>
      <c r="B4" s="1"/>
      <c r="C4" s="1"/>
      <c r="D4" s="1"/>
      <c r="E4" s="24"/>
      <c r="F4" s="24"/>
      <c r="G4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D2" sqref="D2"/>
    </sheetView>
  </sheetViews>
  <sheetFormatPr defaultColWidth="11" defaultRowHeight="15.75"/>
  <sheetData>
    <row r="1" spans="1:7">
      <c r="A1" s="20" t="s">
        <v>53</v>
      </c>
      <c r="B1" s="2" t="s">
        <v>202</v>
      </c>
      <c r="C1" s="2" t="s">
        <v>203</v>
      </c>
      <c r="D1" s="20" t="s">
        <v>204</v>
      </c>
      <c r="E1" s="24"/>
      <c r="F1" s="24"/>
      <c r="G1" s="24"/>
    </row>
    <row r="2" spans="1:7">
      <c r="A2" s="2" t="s">
        <v>202</v>
      </c>
      <c r="B2" s="47">
        <v>0.17499999999999999</v>
      </c>
      <c r="C2" s="47">
        <v>-381</v>
      </c>
      <c r="D2" s="47">
        <v>-4.91</v>
      </c>
      <c r="E2" s="24"/>
      <c r="F2" s="24"/>
      <c r="G2" s="24"/>
    </row>
    <row r="3" spans="1:7">
      <c r="A3" s="2" t="s">
        <v>203</v>
      </c>
      <c r="B3" s="47">
        <f>C2</f>
        <v>-381</v>
      </c>
      <c r="C3" s="47">
        <v>853000</v>
      </c>
      <c r="D3" s="47">
        <v>9820</v>
      </c>
      <c r="E3" s="24"/>
      <c r="F3" s="24"/>
      <c r="G3" s="24"/>
    </row>
    <row r="4" spans="1:7">
      <c r="A4" s="20" t="s">
        <v>204</v>
      </c>
      <c r="B4" s="47">
        <f>D2</f>
        <v>-4.91</v>
      </c>
      <c r="C4" s="47">
        <f>D3</f>
        <v>9820</v>
      </c>
      <c r="D4" s="47">
        <v>184</v>
      </c>
      <c r="E4" s="24"/>
      <c r="F4" s="24"/>
      <c r="G4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>
      <selection activeCell="F10" sqref="F10"/>
    </sheetView>
  </sheetViews>
  <sheetFormatPr defaultColWidth="11" defaultRowHeight="15.75"/>
  <cols>
    <col min="2" max="4" width="11" bestFit="1" customWidth="1"/>
    <col min="5" max="5" width="12.125" bestFit="1" customWidth="1"/>
    <col min="6" max="7" width="11.125" bestFit="1" customWidth="1"/>
  </cols>
  <sheetData>
    <row r="1" spans="1:7" ht="20.25">
      <c r="A1" s="20" t="s">
        <v>2</v>
      </c>
      <c r="B1" s="2" t="s">
        <v>202</v>
      </c>
      <c r="C1" s="2" t="s">
        <v>203</v>
      </c>
      <c r="D1" s="20" t="s">
        <v>204</v>
      </c>
      <c r="E1" s="46" t="s">
        <v>205</v>
      </c>
      <c r="F1" s="46" t="s">
        <v>206</v>
      </c>
      <c r="G1" s="46" t="s">
        <v>207</v>
      </c>
    </row>
    <row r="2" spans="1:7">
      <c r="A2" s="2" t="s">
        <v>202</v>
      </c>
      <c r="B2" s="47">
        <f>0.0914</f>
        <v>9.1399999999999995E-2</v>
      </c>
      <c r="C2" s="47">
        <f>-200</f>
        <v>-200</v>
      </c>
      <c r="D2" s="49">
        <f>B4</f>
        <v>-1.5</v>
      </c>
      <c r="E2" s="47">
        <f>B5</f>
        <v>1.31E-3</v>
      </c>
      <c r="F2" s="47">
        <f>B6</f>
        <v>1.7700000000000001E-3</v>
      </c>
      <c r="G2" s="50">
        <f>B7</f>
        <v>3.5E-4</v>
      </c>
    </row>
    <row r="3" spans="1:7">
      <c r="A3" s="2" t="s">
        <v>203</v>
      </c>
      <c r="B3" s="47">
        <f>C2</f>
        <v>-200</v>
      </c>
      <c r="C3" s="47">
        <f>452000</f>
        <v>452000</v>
      </c>
      <c r="D3" s="47">
        <f>C4</f>
        <v>2670</v>
      </c>
      <c r="E3" s="47">
        <f>C5</f>
        <v>-3.32</v>
      </c>
      <c r="F3" s="47">
        <f>C6</f>
        <v>-3.64</v>
      </c>
      <c r="G3" s="51">
        <f>C7</f>
        <v>-0.56000000000000005</v>
      </c>
    </row>
    <row r="4" spans="1:7">
      <c r="A4" s="20" t="s">
        <v>204</v>
      </c>
      <c r="B4" s="49">
        <f>-1.5</f>
        <v>-1.5</v>
      </c>
      <c r="C4" s="47">
        <f>2670</f>
        <v>2670</v>
      </c>
      <c r="D4" s="47">
        <v>76.400000000000006</v>
      </c>
      <c r="E4" s="47">
        <f>D5</f>
        <v>1.9099999999999999E-2</v>
      </c>
      <c r="F4" s="47">
        <f>D6</f>
        <v>-2.6899999999999998E-4</v>
      </c>
      <c r="G4" s="52">
        <f>D7</f>
        <v>-0.01</v>
      </c>
    </row>
    <row r="5" spans="1:7" ht="20.25">
      <c r="A5" s="46" t="s">
        <v>205</v>
      </c>
      <c r="B5" s="47">
        <f>0.00131</f>
        <v>1.31E-3</v>
      </c>
      <c r="C5" s="47">
        <v>-3.32</v>
      </c>
      <c r="D5" s="47">
        <f>0.0191</f>
        <v>1.9099999999999999E-2</v>
      </c>
      <c r="E5" s="48">
        <f>0.0000716</f>
        <v>7.1600000000000006E-5</v>
      </c>
      <c r="F5" s="48">
        <f>E6</f>
        <v>3.0899999999999999E-5</v>
      </c>
      <c r="G5" s="47">
        <f>E7</f>
        <v>5.0100000000000005E-7</v>
      </c>
    </row>
    <row r="6" spans="1:7" ht="20.25">
      <c r="A6" s="46" t="s">
        <v>206</v>
      </c>
      <c r="B6" s="47">
        <f>0.00177</f>
        <v>1.7700000000000001E-3</v>
      </c>
      <c r="C6" s="47">
        <v>-3.64</v>
      </c>
      <c r="D6" s="47">
        <f>-0.000269</f>
        <v>-2.6899999999999998E-4</v>
      </c>
      <c r="E6" s="48">
        <f>0.0000309</f>
        <v>3.0899999999999999E-5</v>
      </c>
      <c r="F6" s="50">
        <f>0.00019</f>
        <v>1.9000000000000001E-4</v>
      </c>
      <c r="G6" s="48">
        <f>F7</f>
        <v>1.6900000000000001E-5</v>
      </c>
    </row>
    <row r="7" spans="1:7" ht="20.25">
      <c r="A7" s="46" t="s">
        <v>207</v>
      </c>
      <c r="B7" s="50">
        <f>0.00035</f>
        <v>3.5E-4</v>
      </c>
      <c r="C7" s="51">
        <f>-0.56</f>
        <v>-0.56000000000000005</v>
      </c>
      <c r="D7" s="52">
        <f>-0.01</f>
        <v>-0.01</v>
      </c>
      <c r="E7" s="48">
        <f>0.000000501</f>
        <v>5.0100000000000005E-7</v>
      </c>
      <c r="F7" s="48">
        <f>0.0000169</f>
        <v>1.6900000000000001E-5</v>
      </c>
      <c r="G7" s="48">
        <f>0.00003</f>
        <v>3.0000000000000001E-5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 A1</vt:lpstr>
      <vt:lpstr>Table A2</vt:lpstr>
      <vt:lpstr>Table A3</vt:lpstr>
      <vt:lpstr>Table A4</vt:lpstr>
      <vt:lpstr>Table A5</vt:lpstr>
      <vt:lpstr>Table A6</vt:lpstr>
      <vt:lpstr>Table A7</vt:lpstr>
      <vt:lpstr>Table A8</vt:lpstr>
      <vt:lpstr>Table A9</vt:lpstr>
      <vt:lpstr>Table A10</vt:lpstr>
      <vt:lpstr>Table A11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Fischer</dc:creator>
  <cp:lastModifiedBy>geotu</cp:lastModifiedBy>
  <dcterms:created xsi:type="dcterms:W3CDTF">2014-06-21T23:42:21Z</dcterms:created>
  <dcterms:modified xsi:type="dcterms:W3CDTF">2020-05-28T17:32:27Z</dcterms:modified>
</cp:coreProperties>
</file>