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Data Anlytics Boot Camp\Analysis Projects\Kickstarter Project\excel-challenge\"/>
    </mc:Choice>
  </mc:AlternateContent>
  <xr:revisionPtr revIDLastSave="0" documentId="13_ncr:1_{6450C443-3E9B-434E-8E1D-52A2852C24E5}" xr6:coauthVersionLast="47" xr6:coauthVersionMax="47" xr10:uidLastSave="{00000000-0000-0000-0000-000000000000}"/>
  <bookViews>
    <workbookView xWindow="28680" yWindow="-120" windowWidth="21840" windowHeight="13140" activeTab="2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Descriptive Statistics" sheetId="9" r:id="rId6"/>
    <sheet name="Theater Outcomes by Launch Date" sheetId="11" r:id="rId7"/>
    <sheet name="Outcomes Based on Goals" sheetId="12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9"/>
  <c r="C14" i="9" s="1"/>
  <c r="B13" i="9"/>
  <c r="C12" i="9"/>
  <c r="B12" i="9"/>
  <c r="B14" i="9" s="1"/>
  <c r="C11" i="9"/>
  <c r="B11" i="9"/>
  <c r="C6" i="9"/>
  <c r="C5" i="9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9" l="1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<sst xmlns="http://schemas.openxmlformats.org/spreadsheetml/2006/main" count="33048" uniqueCount="8416">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</sst>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wrapText="1"/>
    </xf>
    <xf numFmtId="165" fontId="0" fillId="0" borderId="0" xfId="0" applyNumberFormat="1" applyBorder="1"/>
    <xf numFmtId="0" fontId="3" fillId="0" borderId="2" xfId="0" applyFont="1" applyBorder="1" applyAlignment="1">
      <alignment horizontal="center"/>
    </xf>
    <xf numFmtId="0" fontId="1" fillId="0" borderId="2" xfId="0" applyFont="1" applyBorder="1"/>
    <xf numFmtId="165" fontId="0" fillId="0" borderId="2" xfId="0" applyNumberFormat="1" applyBorder="1"/>
    <xf numFmtId="0" fontId="0" fillId="0" borderId="0" xfId="0" applyBorder="1"/>
    <xf numFmtId="0" fontId="1" fillId="0" borderId="3" xfId="0" applyFont="1" applyBorder="1"/>
    <xf numFmtId="0" fontId="1" fillId="0" borderId="0" xfId="0" applyFont="1" applyBorder="1"/>
    <xf numFmtId="0" fontId="3" fillId="0" borderId="4" xfId="0" applyFont="1" applyBorder="1" applyAlignment="1">
      <alignment horizontal="center"/>
    </xf>
    <xf numFmtId="0" fontId="0" fillId="0" borderId="1" xfId="0" applyBorder="1"/>
    <xf numFmtId="9" fontId="0" fillId="0" borderId="0" xfId="0" applyNumberFormat="1"/>
  </cellXfs>
  <cellStyles count="1">
    <cellStyle name="Normal" xfId="0" builtinId="0"/>
  </cellStyles>
  <dxfs count="8">
    <dxf>
      <numFmt numFmtId="13" formatCode="0%"/>
    </dxf>
    <dxf>
      <numFmt numFmtId="13" formatCode="0%"/>
    </dxf>
    <dxf>
      <numFmt numFmtId="13" formatCode="0%"/>
    </dxf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254528823126531"/>
          <c:y val="7.2420838542346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8-4ADC-A496-BBD35A6C94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F8-4ADC-A496-BBD35A6C94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F8-4ADC-A496-BBD35A6C94D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F8-4ADC-A496-BBD35A6C9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1706352"/>
        <c:axId val="321706680"/>
      </c:barChart>
      <c:catAx>
        <c:axId val="32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06680"/>
        <c:crosses val="autoZero"/>
        <c:auto val="1"/>
        <c:lblAlgn val="ctr"/>
        <c:lblOffset val="100"/>
        <c:noMultiLvlLbl val="0"/>
      </c:catAx>
      <c:valAx>
        <c:axId val="32170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4-4D82-A5B5-65311E42700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64-4D82-A5B5-65311E4270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64-4D82-A5B5-65311E427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727408"/>
        <c:axId val="401725440"/>
      </c:barChart>
      <c:catAx>
        <c:axId val="40172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725440"/>
        <c:crosses val="autoZero"/>
        <c:auto val="1"/>
        <c:lblAlgn val="ctr"/>
        <c:lblOffset val="100"/>
        <c:noMultiLvlLbl val="0"/>
      </c:catAx>
      <c:valAx>
        <c:axId val="4017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72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B7-4DB7-BF0F-E409CCA2175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B7-4DB7-BF0F-E409CCA2175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B7-4DB7-BF0F-E409CCA2175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B7-4DB7-BF0F-E409CCA21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337712"/>
        <c:axId val="403870240"/>
      </c:lineChart>
      <c:catAx>
        <c:axId val="40333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870240"/>
        <c:crosses val="autoZero"/>
        <c:auto val="1"/>
        <c:lblAlgn val="ctr"/>
        <c:lblOffset val="100"/>
        <c:noMultiLvlLbl val="0"/>
      </c:catAx>
      <c:valAx>
        <c:axId val="40387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33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7-4C77-A64A-2297500A556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77-4C77-A64A-2297500A556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77-4C77-A64A-2297500A5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949152"/>
        <c:axId val="484944232"/>
      </c:lineChart>
      <c:catAx>
        <c:axId val="48494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944232"/>
        <c:crosses val="autoZero"/>
        <c:auto val="1"/>
        <c:lblAlgn val="ctr"/>
        <c:lblOffset val="100"/>
        <c:noMultiLvlLbl val="0"/>
      </c:catAx>
      <c:valAx>
        <c:axId val="48494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94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4-4FE7-B2CF-2EC038A092D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04-4FE7-B2CF-2EC038A092D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4-4FE7-B2CF-2EC038A0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43696"/>
        <c:axId val="601249600"/>
      </c:lineChart>
      <c:catAx>
        <c:axId val="60124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49600"/>
        <c:crosses val="autoZero"/>
        <c:auto val="1"/>
        <c:lblAlgn val="ctr"/>
        <c:lblOffset val="100"/>
        <c:noMultiLvlLbl val="0"/>
      </c:catAx>
      <c:valAx>
        <c:axId val="60124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4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112395</xdr:colOff>
      <xdr:row>1</xdr:row>
      <xdr:rowOff>43815</xdr:rowOff>
    </xdr:from>
    <xdr:to>
      <xdr:col>15</xdr:col>
      <xdr:colOff>72390</xdr:colOff>
      <xdr:row>20</xdr:row>
      <xdr:rowOff>31432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D8F1E-1D10-4F7F-930B-FC255A1FF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230505</xdr:colOff>
      <xdr:row>5</xdr:row>
      <xdr:rowOff>43815</xdr:rowOff>
    </xdr:from>
    <xdr:to>
      <xdr:col>15</xdr:col>
      <xdr:colOff>5715</xdr:colOff>
      <xdr:row>23</xdr:row>
      <xdr:rowOff>952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66144-056C-4C9F-822E-CA9C35F94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3</xdr:row>
      <xdr:rowOff>76200</xdr:rowOff>
    </xdr:from>
    <xdr:to>
      <xdr:col>14</xdr:col>
      <xdr:colOff>59055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9ACAA-C8F8-4FC9-954C-63394FB4C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676275</xdr:colOff>
      <xdr:row>1</xdr:row>
      <xdr:rowOff>135255</xdr:rowOff>
    </xdr:from>
    <xdr:to>
      <xdr:col>13</xdr:col>
      <xdr:colOff>529590</xdr:colOff>
      <xdr:row>18</xdr:row>
      <xdr:rowOff>172402</xdr:rowOff>
    </xdr:to>
    <xdr:graphicFrame macro="">
      <xdr:nvGraphicFramePr>
        <xdr:cNvPr id="2" name="Theater Outcomes">
          <a:extLst>
            <a:ext uri="{FF2B5EF4-FFF2-40B4-BE49-F238E27FC236}">
              <a16:creationId xmlns:a16="http://schemas.microsoft.com/office/drawing/2014/main" id="{582119BA-29A1-42C5-B955-00165E7E2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399097</xdr:colOff>
      <xdr:row>13</xdr:row>
      <xdr:rowOff>63816</xdr:rowOff>
    </xdr:from>
    <xdr:to>
      <xdr:col>7</xdr:col>
      <xdr:colOff>1019175</xdr:colOff>
      <xdr:row>29</xdr:row>
      <xdr:rowOff>36194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890BDD-E314-4B22-9213-0803CA414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ee Allen" refreshedDate="44462.770248263892" createdVersion="7" refreshedVersion="7" minRefreshableVersion="3" recordCount="4114" xr:uid="{5EC3E872-5954-4C6B-9A8A-E2F105DF64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ee Allen" refreshedDate="44465.447146874998" createdVersion="7" refreshedVersion="7" minRefreshableVersion="3" recordCount="4114" xr:uid="{198B6E2F-A622-4E0E-9597-4C2E5D605B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ee Allen" refreshedDate="44465.693592013886" createdVersion="7" refreshedVersion="7" minRefreshableVersion="3" recordCount="4114" xr:uid="{DB395830-1ABF-42B5-90C8-273F831F0A3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F08E6-9E32-4033-AADE-D81912BEBA8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73753-54B6-4E27-BC3C-1DC07136B33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A775E-7F6E-4C4A-ADF5-5D201A0EDC1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9B71B-96C8-499A-9857-BE082F0C4D4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4D2DE6-5CE6-4D64-A88C-24F634C57416}" name="Table1" displayName="Table1" ref="A1:H13" totalsRowShown="0">
  <autoFilter ref="A1:H13" xr:uid="{D24D2DE6-5CE6-4D64-A88C-24F634C57416}"/>
  <tableColumns count="8">
    <tableColumn id="1" xr3:uid="{03AC7106-C893-4A96-BB86-50F1781E5EE5}" name="Goal"/>
    <tableColumn id="2" xr3:uid="{1CD8D597-A499-4B66-8A16-17593DA2E721}" name="Number Successful"/>
    <tableColumn id="3" xr3:uid="{C92B5C0B-A215-48CF-805D-C524FF214B09}" name="Number Failed"/>
    <tableColumn id="4" xr3:uid="{40A4093D-2997-4E84-9C01-A76EA62E2064}" name="Number Canceled"/>
    <tableColumn id="5" xr3:uid="{B4B7C94D-1635-491E-85F6-AF3F3ECBE34A}" name="Total Projects">
      <calculatedColumnFormula>SUM(B2+C2+D2)</calculatedColumnFormula>
    </tableColumn>
    <tableColumn id="6" xr3:uid="{ACB32272-DC3A-46ED-BD6D-2C638A39BF00}" name="Percentage Successful" dataDxfId="2">
      <calculatedColumnFormula>B2/E2</calculatedColumnFormula>
    </tableColumn>
    <tableColumn id="7" xr3:uid="{CDBAD3FF-1DA2-4B21-9C7A-17E43210522A}" name="Percentage Failed" dataDxfId="1">
      <calculatedColumnFormula>C2/E2</calculatedColumnFormula>
    </tableColumn>
    <tableColumn id="8" xr3:uid="{2EC17FE3-AF54-4B8F-8279-E41E3535C88D}" name="Percentage Canceled" dataDxfId="0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zoomScale="90" zoomScaleNormal="90" workbookViewId="0">
      <selection activeCell="R1" sqref="R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777343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bestFit="1" customWidth="1"/>
    <col min="20" max="20" width="26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7" priority="9" operator="equal">
      <formula>"failed"</formula>
    </cfRule>
    <cfRule type="cellIs" dxfId="6" priority="10" operator="equal">
      <formula>"canceled"</formula>
    </cfRule>
    <cfRule type="cellIs" dxfId="5" priority="11" operator="equal">
      <formula>"canceled"</formula>
    </cfRule>
    <cfRule type="cellIs" dxfId="4" priority="12" operator="equal">
      <formula>"successful"</formula>
    </cfRule>
    <cfRule type="cellIs" dxfId="3" priority="13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8696B"/>
        <color theme="4" tint="0.39997558519241921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max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F1D4F-A6C7-46F3-B054-995D9DB6DE10}">
  <sheetPr codeName="Sheet1"/>
  <dimension ref="A1:F6"/>
  <sheetViews>
    <sheetView workbookViewId="0">
      <selection activeCell="B20" sqref="B20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8360</v>
      </c>
    </row>
    <row r="3" spans="1:6" x14ac:dyDescent="0.3">
      <c r="A3" s="11" t="s">
        <v>8363</v>
      </c>
      <c r="B3" s="11" t="s">
        <v>8361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8362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942F-BB4F-4F5B-9482-0ACC2E899080}">
  <sheetPr codeName="Sheet2"/>
  <dimension ref="A1:E7"/>
  <sheetViews>
    <sheetView tabSelected="1" workbookViewId="0">
      <selection activeCell="J4" sqref="J4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8360</v>
      </c>
    </row>
    <row r="4" spans="1:5" x14ac:dyDescent="0.3">
      <c r="A4" s="11" t="s">
        <v>8363</v>
      </c>
      <c r="B4" s="11" t="s">
        <v>8361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3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E2115-7556-41C6-AC1B-9B917FD151D4}">
  <dimension ref="A1:F18"/>
  <sheetViews>
    <sheetView workbookViewId="0"/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8360</v>
      </c>
    </row>
    <row r="4" spans="1:6" x14ac:dyDescent="0.3">
      <c r="A4" s="11" t="s">
        <v>8363</v>
      </c>
      <c r="B4" s="11" t="s">
        <v>8361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0B474-CD8A-42BB-804C-8695F5598ACC}">
  <dimension ref="A1:D6"/>
  <sheetViews>
    <sheetView workbookViewId="0">
      <selection activeCell="D2" sqref="D2"/>
    </sheetView>
  </sheetViews>
  <sheetFormatPr defaultRowHeight="14.4" x14ac:dyDescent="0.3"/>
  <cols>
    <col min="1" max="1" width="32.6640625" bestFit="1" customWidth="1"/>
    <col min="2" max="2" width="45.5546875" customWidth="1"/>
  </cols>
  <sheetData>
    <row r="1" spans="1:4" x14ac:dyDescent="0.3">
      <c r="A1" t="s">
        <v>8380</v>
      </c>
      <c r="B1" t="s">
        <v>4110</v>
      </c>
      <c r="C1" t="s">
        <v>8381</v>
      </c>
      <c r="D1" t="s">
        <v>8382</v>
      </c>
    </row>
    <row r="2" spans="1:4" ht="53.4" x14ac:dyDescent="0.3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6">
        <f>VLOOKUP(A2, Kickstarter!B:E, 4, FALSE)</f>
        <v>2020</v>
      </c>
    </row>
    <row r="3" spans="1:4" ht="53.4" x14ac:dyDescent="0.3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6">
        <f>VLOOKUP(A3, Kickstarter!B:E, 4, FALSE)</f>
        <v>2020</v>
      </c>
    </row>
    <row r="4" spans="1:4" ht="53.4" x14ac:dyDescent="0.3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6">
        <f>VLOOKUP(A4, Kickstarter!B:E, 4, FALSE)</f>
        <v>2576</v>
      </c>
    </row>
    <row r="5" spans="1:4" ht="40.200000000000003" x14ac:dyDescent="0.3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6">
        <f>VLOOKUP(A5, Kickstarter!B:E, 4, FALSE)</f>
        <v>1168</v>
      </c>
    </row>
    <row r="6" spans="1:4" ht="53.4" x14ac:dyDescent="0.3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17545-5E84-4275-BB26-ED8AD224ECBC}">
  <dimension ref="A1:C14"/>
  <sheetViews>
    <sheetView workbookViewId="0">
      <selection activeCell="B2" sqref="B2"/>
    </sheetView>
  </sheetViews>
  <sheetFormatPr defaultRowHeight="14.4" x14ac:dyDescent="0.3"/>
  <cols>
    <col min="1" max="1" width="27.6640625" bestFit="1" customWidth="1"/>
    <col min="2" max="2" width="14.6640625" customWidth="1"/>
    <col min="3" max="3" width="14.88671875" customWidth="1"/>
  </cols>
  <sheetData>
    <row r="1" spans="1:3" ht="18" x14ac:dyDescent="0.35">
      <c r="A1" s="26"/>
      <c r="B1" s="25" t="s">
        <v>8387</v>
      </c>
      <c r="C1" s="19" t="s">
        <v>8388</v>
      </c>
    </row>
    <row r="2" spans="1:3" x14ac:dyDescent="0.3">
      <c r="A2" s="23" t="s">
        <v>8383</v>
      </c>
      <c r="B2" s="21" t="e">
        <f>AVERAGE(#REF!)</f>
        <v>#REF!</v>
      </c>
      <c r="C2" s="21" t="e">
        <f>AVERAGE(#REF!)</f>
        <v>#REF!</v>
      </c>
    </row>
    <row r="3" spans="1:3" x14ac:dyDescent="0.3">
      <c r="A3" s="20" t="s">
        <v>8384</v>
      </c>
      <c r="B3" s="21" t="e">
        <f>MEDIAN(#REF!)</f>
        <v>#REF!</v>
      </c>
      <c r="C3" s="21" t="e">
        <f>MEDIAN(#REF!)</f>
        <v>#REF!</v>
      </c>
    </row>
    <row r="4" spans="1:3" x14ac:dyDescent="0.3">
      <c r="A4" s="20" t="s">
        <v>8393</v>
      </c>
      <c r="B4" s="21" t="e">
        <f>_xlfn.STDEV.P(#REF!)</f>
        <v>#REF!</v>
      </c>
      <c r="C4" s="21" t="e">
        <f>_xlfn.STDEV.P(#REF!)</f>
        <v>#REF!</v>
      </c>
    </row>
    <row r="5" spans="1:3" x14ac:dyDescent="0.3">
      <c r="A5" s="20" t="s">
        <v>8394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3">
      <c r="A6" s="20" t="s">
        <v>8395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3">
      <c r="A7" s="20" t="s">
        <v>8396</v>
      </c>
      <c r="B7" s="21" t="e">
        <f>B5-B6</f>
        <v>#REF!</v>
      </c>
      <c r="C7" s="21" t="e">
        <f>C5-C6</f>
        <v>#REF!</v>
      </c>
    </row>
    <row r="8" spans="1:3" s="22" customFormat="1" x14ac:dyDescent="0.3">
      <c r="A8" s="24"/>
      <c r="B8" s="18"/>
      <c r="C8" s="18"/>
    </row>
    <row r="9" spans="1:3" x14ac:dyDescent="0.3">
      <c r="A9" s="20" t="s">
        <v>8385</v>
      </c>
      <c r="B9" s="21" t="e">
        <f>AVERAGE(#REF!)</f>
        <v>#REF!</v>
      </c>
      <c r="C9" s="21" t="e">
        <f>AVERAGE(#REF!)</f>
        <v>#REF!</v>
      </c>
    </row>
    <row r="10" spans="1:3" x14ac:dyDescent="0.3">
      <c r="A10" s="20" t="s">
        <v>8386</v>
      </c>
      <c r="B10" s="21" t="e">
        <f>MEDIAN(#REF!)</f>
        <v>#REF!</v>
      </c>
      <c r="C10" s="21" t="e">
        <f>MEDIAN(#REF!)</f>
        <v>#REF!</v>
      </c>
    </row>
    <row r="11" spans="1:3" x14ac:dyDescent="0.3">
      <c r="A11" s="20" t="s">
        <v>8389</v>
      </c>
      <c r="B11" s="21" t="e">
        <f>_xlfn.STDEV.P(#REF!)</f>
        <v>#REF!</v>
      </c>
      <c r="C11" s="21" t="e">
        <f>_xlfn.STDEV.P(#REF!)</f>
        <v>#REF!</v>
      </c>
    </row>
    <row r="12" spans="1:3" x14ac:dyDescent="0.3">
      <c r="A12" s="20" t="s">
        <v>8390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3">
      <c r="A13" s="20" t="s">
        <v>8391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3">
      <c r="A14" s="20" t="s">
        <v>8392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3DE13-0169-4B34-BE01-AB3C12EDF37F}">
  <dimension ref="A1:E18"/>
  <sheetViews>
    <sheetView workbookViewId="0">
      <selection activeCell="G24" sqref="G24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8360</v>
      </c>
    </row>
    <row r="4" spans="1:5" x14ac:dyDescent="0.3">
      <c r="A4" s="11" t="s">
        <v>8363</v>
      </c>
      <c r="B4" s="11" t="s">
        <v>8361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5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34DED-2229-4D55-927B-91E251C51BDC}">
  <dimension ref="A1:H13"/>
  <sheetViews>
    <sheetView workbookViewId="0">
      <selection activeCell="J26" sqref="J26"/>
    </sheetView>
  </sheetViews>
  <sheetFormatPr defaultRowHeight="14.4" x14ac:dyDescent="0.3"/>
  <cols>
    <col min="1" max="1" width="17.33203125" bestFit="1" customWidth="1"/>
    <col min="2" max="2" width="19.33203125" customWidth="1"/>
    <col min="3" max="3" width="15.6640625" customWidth="1"/>
    <col min="4" max="4" width="18.33203125" customWidth="1"/>
    <col min="5" max="5" width="14.5546875" customWidth="1"/>
    <col min="6" max="6" width="22" customWidth="1"/>
    <col min="7" max="7" width="18.33203125" customWidth="1"/>
    <col min="8" max="8" width="21" customWidth="1"/>
  </cols>
  <sheetData>
    <row r="1" spans="1:8" x14ac:dyDescent="0.3">
      <c r="A1" t="s">
        <v>8381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3">
      <c r="A2" t="s">
        <v>8404</v>
      </c>
      <c r="B2">
        <f>COUNTIFS(Kickstarter!$D:$D,"&lt;1000",Kickstarter!F:F,"Successful",Kickstarter!R:R,"plays")</f>
        <v>141</v>
      </c>
      <c r="C2">
        <f>COUNTIFS(Kickstarter!D:D,"&lt;1000", Kickstarter!F:F, "failed",Kickstarter!R:R,"plays")</f>
        <v>45</v>
      </c>
      <c r="D2">
        <f>COUNTIFS(Kickstarter!D:D,"&lt;1000", Kickstarter!F:F, "canceled",Kickstarter!R:R,"plays")</f>
        <v>0</v>
      </c>
      <c r="E2">
        <f>SUM(B2+C2+D2)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3">
      <c r="A3" t="s">
        <v>8405</v>
      </c>
      <c r="B3">
        <f>COUNTIFS(Kickstarter!$D:$D, "&gt;=1000",Kickstarter!$D:$D, "&lt;=4999", Kickstarter!F:F, "Successful",Kickstarter!R:R,"plays")</f>
        <v>388</v>
      </c>
      <c r="C3">
        <f>COUNTIFS(Kickstarter!$D:$D, "&gt;=1000",Kickstarter!$D:$D, "&lt;=4999", Kickstarter!F:F, "failed",Kickstarter!R:R,"plays")</f>
        <v>146</v>
      </c>
      <c r="D3">
        <f>COUNTIFS(Kickstarter!$D:$D, "&gt;=1000",Kickstarter!$D:$D, "&lt;=4999", Kickstarter!F:F, "canceled",Kickstarter!R:R,"plays")</f>
        <v>0</v>
      </c>
      <c r="E3">
        <f t="shared" ref="E3:E13" si="0">SUM(B3+C3+D3)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3">
      <c r="A4" t="s">
        <v>8406</v>
      </c>
      <c r="B4">
        <f>COUNTIFS(Kickstarter!$D:$D, "&gt;=5000",Kickstarter!$D:$D, "&lt;=9999", Kickstarter!F:F, "Successful",Kickstarter!R:R,"plays")</f>
        <v>93</v>
      </c>
      <c r="C4">
        <f>COUNTIFS(Kickstarter!$D:$D, "&gt;=5000",Kickstarter!$D:$D, "&lt;=9999", Kickstarter!F:F, "failed",Kickstarter!R:R,"plays")</f>
        <v>76</v>
      </c>
      <c r="D4">
        <f>COUNTIFS(Kickstarter!$D:$D, "&gt;=5000",Kickstarter!$D:$D, "&lt;=9999", Kickstarter!F:F, "canceled",Kickstarter!R:R,"plays")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">
      <c r="A5" t="s">
        <v>8407</v>
      </c>
      <c r="B5">
        <f>COUNTIFS(Kickstarter!$D:$D, "&gt;=10000",Kickstarter!$D:$D, "&lt;=14999", Kickstarter!F:F, "Successful",Kickstarter!R:R,"plays")</f>
        <v>39</v>
      </c>
      <c r="C5">
        <f>COUNTIFS(Kickstarter!$D:$D, "&gt;=10000",Kickstarter!$D:$D, "&lt;=14999", Kickstarter!F:F, "failed",Kickstarter!R:R,"plays")</f>
        <v>33</v>
      </c>
      <c r="D5">
        <f>COUNTIFS(Kickstarter!$D:$D, "&gt;=10000",Kickstarter!$D:$D, "&lt;=14999", Kickstarter!F:F, "canceled",Kickstarter!R:R,"plays")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">
      <c r="A6" t="s">
        <v>8409</v>
      </c>
      <c r="B6">
        <f>COUNTIFS(Kickstarter!$D:$D, "&gt;=15000",Kickstarter!$D:$D, "&lt;=19999", Kickstarter!F:F, "Successful",Kickstarter!R:R,"plays")</f>
        <v>12</v>
      </c>
      <c r="C6">
        <f>COUNTIFS(Kickstarter!$D:$D, "&gt;=15000",Kickstarter!$D:$D, "&lt;=19999", Kickstarter!F:F, "failed",Kickstarter!R:R,"plays")</f>
        <v>12</v>
      </c>
      <c r="D6">
        <f>COUNTIFS(Kickstarter!$D:$D, "&gt;=15000",Kickstarter!$D:$D, "&lt;=19999", Kickstarter!F:F, "canceled",Kickstarter!R:R,"plays")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">
      <c r="A7" t="s">
        <v>8408</v>
      </c>
      <c r="B7">
        <f>COUNTIFS(Kickstarter!$D:$D, "&gt;=20000",Kickstarter!$D:$D, "&lt;=24999", Kickstarter!F:F, "Successful",Kickstarter!R:R,"plays")</f>
        <v>9</v>
      </c>
      <c r="C7">
        <f>COUNTIFS(Kickstarter!$D:$D, "&gt;=20000",Kickstarter!$D:$D, "&lt;=24999", Kickstarter!F:F, "failed",Kickstarter!R:R,"plays")</f>
        <v>11</v>
      </c>
      <c r="D7">
        <f>COUNTIFS(Kickstarter!$D:$D, "&gt;=20000",Kickstarter!$D:$D, "&lt;=24999", Kickstarter!F:F, "canceled",Kickstarter!R:R,"plays")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">
      <c r="A8" t="s">
        <v>8410</v>
      </c>
      <c r="B8">
        <f>COUNTIFS(Kickstarter!$D:$D, "&gt;=25000",Kickstarter!$D:$D, "&lt;=29999", Kickstarter!F:F, "Successful",Kickstarter!R:R,"plays")</f>
        <v>1</v>
      </c>
      <c r="C8">
        <f>COUNTIFS(Kickstarter!$D:$D, "&gt;=25000",Kickstarter!$D:$D, "&lt;=29999", Kickstarter!F:F, "failed",Kickstarter!R:R,"plays")</f>
        <v>4</v>
      </c>
      <c r="D8">
        <f>COUNTIFS(Kickstarter!$D:$D, "&gt;=25000",Kickstarter!$D:$D, "&lt;=29999", Kickstarter!F:F, "canceled",Kickstarter!R:R,"plays")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">
      <c r="A9" t="s">
        <v>8411</v>
      </c>
      <c r="B9">
        <f>COUNTIFS(Kickstarter!$D:$D, "&gt;=30000",Kickstarter!$D:$D, "&lt;=34999", Kickstarter!F:F, "Successful",Kickstarter!R:R,"plays")</f>
        <v>3</v>
      </c>
      <c r="C9">
        <f>COUNTIFS(Kickstarter!$D:$D, "&gt;=30000",Kickstarter!$D:$D, "&lt;=34999", Kickstarter!F:F, "failed",Kickstarter!R:R,"plays")</f>
        <v>8</v>
      </c>
      <c r="D9">
        <f>COUNTIFS(Kickstarter!$D:$D, "&gt;=30000",Kickstarter!$D:$D, "&lt;=34999", Kickstarter!F:F, "canceled",Kickstarter!R:R,"plays")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">
      <c r="A10" t="s">
        <v>8412</v>
      </c>
      <c r="B10">
        <f>COUNTIFS(Kickstarter!$D:$D, "&gt;=35000",Kickstarter!$D:$D, "&lt;=39999", Kickstarter!F:F, "Successful",Kickstarter!R:R,"plays")</f>
        <v>4</v>
      </c>
      <c r="C10">
        <f>COUNTIFS(Kickstarter!$D:$D, "&gt;=35000",Kickstarter!$D:$D, "&lt;=39999", Kickstarter!F:F, "failed",Kickstarter!R:R,"plays")</f>
        <v>2</v>
      </c>
      <c r="D10">
        <f>COUNTIFS(Kickstarter!$D:$D, "&gt;=35000",Kickstarter!$D:$D, "&lt;=39999", Kickstarter!F:F, "canceled",Kickstarter!R:R,"plays")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">
      <c r="A11" t="s">
        <v>8413</v>
      </c>
      <c r="B11">
        <f>COUNTIFS(Kickstarter!$D:$D, "&gt;=40000",Kickstarter!$D:$D, "&lt;=44999", Kickstarter!F:F, "Successful",Kickstarter!R:R,"plays")</f>
        <v>2</v>
      </c>
      <c r="C11">
        <f>COUNTIFS(Kickstarter!$D:$D, "&gt;=40000",Kickstarter!$D:$D, "&lt;=44999", Kickstarter!F:F, "failed",Kickstarter!R:R,"plays",Kickstarter!R:R,"plays")</f>
        <v>1</v>
      </c>
      <c r="D11">
        <f>COUNTIFS(Kickstarter!$D:$D, "&gt;=40000",Kickstarter!$D:$D, "&lt;=44999", Kickstarter!F:F, "canceled",Kickstarter!R:R,"plays")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">
      <c r="A12" t="s">
        <v>8414</v>
      </c>
      <c r="B12">
        <f>COUNTIFS(Kickstarter!$D:$D, "&gt;=45000",Kickstarter!$D:$D, "&lt;=49999", Kickstarter!F:F, "Successful",Kickstarter!R:R,"plays")</f>
        <v>0</v>
      </c>
      <c r="C12">
        <f>COUNTIFS(Kickstarter!$D:$D, "&gt;=45000",Kickstarter!$D:$D, "&lt;=49999", Kickstarter!F:F, "failed",Kickstarter!R:R,"plays")</f>
        <v>1</v>
      </c>
      <c r="D12">
        <f>COUNTIFS(Kickstarter!$D:$D, "&gt;=45000",Kickstarter!$D:$D, "&lt;=49999", Kickstarter!F:F, "canceled",Kickstarter!R:R,"plays")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">
      <c r="A13" t="s">
        <v>8415</v>
      </c>
      <c r="B13">
        <f>COUNTIFS(Kickstarter!$D:$D, "&gt;=50000", Kickstarter!F:F, "Successful",Kickstarter!R:R,"plays")</f>
        <v>2</v>
      </c>
      <c r="C13">
        <f>COUNTIFS(Kickstarter!$D:$D, "&gt;=50000", Kickstarter!F:F, "failed",Kickstarter!R:R,"plays")</f>
        <v>14</v>
      </c>
      <c r="D13">
        <f>COUNTIFS(Kickstarter!$D:$D, "&gt;=50000", Kickstarter!F:F, "canceled",Kickstarter!R:R,"plays")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Kaylee Allen</cp:lastModifiedBy>
  <cp:lastPrinted>2021-09-26T19:27:30Z</cp:lastPrinted>
  <dcterms:created xsi:type="dcterms:W3CDTF">2017-04-20T15:17:24Z</dcterms:created>
  <dcterms:modified xsi:type="dcterms:W3CDTF">2021-09-27T00:06:15Z</dcterms:modified>
</cp:coreProperties>
</file>