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aylee2.0/16S_dissertation_projects/Metadata/"/>
    </mc:Choice>
  </mc:AlternateContent>
  <xr:revisionPtr revIDLastSave="0" documentId="13_ncr:1_{5EB72552-4F08-EC4B-8BA4-17407629BA5E}" xr6:coauthVersionLast="45" xr6:coauthVersionMax="45" xr10:uidLastSave="{00000000-0000-0000-0000-000000000000}"/>
  <bookViews>
    <workbookView xWindow="-100" yWindow="460" windowWidth="28800" windowHeight="17540" activeTab="2" xr2:uid="{30BA2CD4-8777-1D41-92BF-02744CFE4404}"/>
  </bookViews>
  <sheets>
    <sheet name="P1_otu_table_mc2_w_tax_L5" sheetId="2" r:id="rId1"/>
    <sheet name="P2_otu_table_mc2_w_tax_L5" sheetId="3" r:id="rId2"/>
    <sheet name="P3_otu_table_mc2_w_tax_L5" sheetId="4" r:id="rId3"/>
    <sheet name="P4_otu_table_mc2_w_tax_L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5" l="1"/>
  <c r="C20" i="5"/>
  <c r="D20" i="5"/>
  <c r="E20" i="5"/>
  <c r="F20" i="5"/>
  <c r="G20" i="5"/>
  <c r="H20" i="5"/>
  <c r="I20" i="5"/>
  <c r="J20" i="5"/>
  <c r="K20" i="5"/>
  <c r="L20" i="5"/>
  <c r="M20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N20" i="5"/>
  <c r="O20" i="5"/>
  <c r="P20" i="5"/>
  <c r="Q20" i="5"/>
  <c r="R20" i="5"/>
  <c r="S20" i="5"/>
  <c r="T20" i="5"/>
  <c r="U20" i="5"/>
  <c r="V20" i="5"/>
  <c r="W20" i="5"/>
  <c r="X20" i="5"/>
  <c r="Y20" i="5"/>
  <c r="N23" i="5"/>
  <c r="O23" i="5"/>
  <c r="P23" i="5"/>
  <c r="Q23" i="5"/>
  <c r="R23" i="5"/>
  <c r="S23" i="5"/>
  <c r="T23" i="5"/>
  <c r="U23" i="5"/>
  <c r="V23" i="5"/>
  <c r="W23" i="5"/>
  <c r="X23" i="5"/>
  <c r="Y23" i="5"/>
  <c r="N24" i="5"/>
  <c r="O24" i="5"/>
  <c r="P24" i="5"/>
  <c r="Q24" i="5"/>
  <c r="R24" i="5"/>
  <c r="S24" i="5"/>
  <c r="T24" i="5"/>
  <c r="U24" i="5"/>
  <c r="V24" i="5"/>
  <c r="W24" i="5"/>
  <c r="X24" i="5"/>
  <c r="Y24" i="5"/>
  <c r="N25" i="5"/>
  <c r="O25" i="5"/>
  <c r="P25" i="5"/>
  <c r="Q25" i="5"/>
  <c r="R25" i="5"/>
  <c r="S25" i="5"/>
  <c r="T25" i="5"/>
  <c r="U25" i="5"/>
  <c r="V25" i="5"/>
  <c r="W25" i="5"/>
  <c r="X25" i="5"/>
  <c r="Y25" i="5"/>
  <c r="N26" i="5"/>
  <c r="O26" i="5"/>
  <c r="P26" i="5"/>
  <c r="Q26" i="5"/>
  <c r="R26" i="5"/>
  <c r="S26" i="5"/>
  <c r="T26" i="5"/>
  <c r="U26" i="5"/>
  <c r="V26" i="5"/>
  <c r="W26" i="5"/>
  <c r="X26" i="5"/>
  <c r="Y26" i="5"/>
  <c r="N27" i="5"/>
  <c r="O27" i="5"/>
  <c r="P27" i="5"/>
  <c r="Q27" i="5"/>
  <c r="R27" i="5"/>
  <c r="S27" i="5"/>
  <c r="T27" i="5"/>
  <c r="U27" i="5"/>
  <c r="V27" i="5"/>
  <c r="W27" i="5"/>
  <c r="X27" i="5"/>
  <c r="Y27" i="5"/>
  <c r="N28" i="5"/>
  <c r="O28" i="5"/>
  <c r="P28" i="5"/>
  <c r="Q28" i="5"/>
  <c r="R28" i="5"/>
  <c r="S28" i="5"/>
  <c r="T28" i="5"/>
  <c r="U28" i="5"/>
  <c r="V28" i="5"/>
  <c r="W28" i="5"/>
  <c r="X28" i="5"/>
  <c r="Y28" i="5"/>
  <c r="N29" i="5"/>
  <c r="O29" i="5"/>
  <c r="P29" i="5"/>
  <c r="Q29" i="5"/>
  <c r="R29" i="5"/>
  <c r="S29" i="5"/>
  <c r="T29" i="5"/>
  <c r="U29" i="5"/>
  <c r="V29" i="5"/>
  <c r="W29" i="5"/>
  <c r="X29" i="5"/>
  <c r="Y29" i="5"/>
  <c r="N30" i="5"/>
  <c r="O30" i="5"/>
  <c r="P30" i="5"/>
  <c r="Q30" i="5"/>
  <c r="R30" i="5"/>
  <c r="S30" i="5"/>
  <c r="T30" i="5"/>
  <c r="U30" i="5"/>
  <c r="V30" i="5"/>
  <c r="W30" i="5"/>
  <c r="X30" i="5"/>
  <c r="Y30" i="5"/>
  <c r="N31" i="5"/>
  <c r="O31" i="5"/>
  <c r="P31" i="5"/>
  <c r="Q31" i="5"/>
  <c r="R31" i="5"/>
  <c r="S31" i="5"/>
  <c r="T31" i="5"/>
  <c r="U31" i="5"/>
  <c r="V31" i="5"/>
  <c r="W31" i="5"/>
  <c r="X31" i="5"/>
  <c r="Y31" i="5"/>
  <c r="N32" i="5"/>
  <c r="O32" i="5"/>
  <c r="P32" i="5"/>
  <c r="Q32" i="5"/>
  <c r="R32" i="5"/>
  <c r="S32" i="5"/>
  <c r="T32" i="5"/>
  <c r="U32" i="5"/>
  <c r="V32" i="5"/>
  <c r="W32" i="5"/>
  <c r="X32" i="5"/>
  <c r="Y32" i="5"/>
  <c r="N33" i="5"/>
  <c r="O33" i="5"/>
  <c r="P33" i="5"/>
  <c r="Q33" i="5"/>
  <c r="R33" i="5"/>
  <c r="S33" i="5"/>
  <c r="T33" i="5"/>
  <c r="U33" i="5"/>
  <c r="V33" i="5"/>
  <c r="W33" i="5"/>
  <c r="X33" i="5"/>
  <c r="Y33" i="5"/>
  <c r="N34" i="5"/>
  <c r="O34" i="5"/>
  <c r="P34" i="5"/>
  <c r="Q34" i="5"/>
  <c r="R34" i="5"/>
  <c r="S34" i="5"/>
  <c r="T34" i="5"/>
  <c r="U34" i="5"/>
  <c r="V34" i="5"/>
  <c r="W34" i="5"/>
  <c r="X34" i="5"/>
  <c r="Y34" i="5"/>
  <c r="N35" i="5"/>
  <c r="O35" i="5"/>
  <c r="P35" i="5"/>
  <c r="Q35" i="5"/>
  <c r="R35" i="5"/>
  <c r="S35" i="5"/>
  <c r="T35" i="5"/>
  <c r="U35" i="5"/>
  <c r="V35" i="5"/>
  <c r="W35" i="5"/>
  <c r="X35" i="5"/>
  <c r="Y35" i="5"/>
  <c r="N36" i="5"/>
  <c r="O36" i="5"/>
  <c r="P36" i="5"/>
  <c r="Q36" i="5"/>
  <c r="R36" i="5"/>
  <c r="S36" i="5"/>
  <c r="T36" i="5"/>
  <c r="U36" i="5"/>
  <c r="V36" i="5"/>
  <c r="W36" i="5"/>
  <c r="X36" i="5"/>
  <c r="Y36" i="5"/>
  <c r="N37" i="5"/>
  <c r="O37" i="5"/>
  <c r="P37" i="5"/>
  <c r="Q37" i="5"/>
  <c r="R37" i="5"/>
  <c r="S37" i="5"/>
  <c r="T37" i="5"/>
  <c r="U37" i="5"/>
  <c r="V37" i="5"/>
  <c r="W37" i="5"/>
  <c r="X37" i="5"/>
  <c r="Y37" i="5"/>
  <c r="N38" i="5"/>
  <c r="O38" i="5"/>
  <c r="P38" i="5"/>
  <c r="Q38" i="5"/>
  <c r="R38" i="5"/>
  <c r="S38" i="5"/>
  <c r="T38" i="5"/>
  <c r="U38" i="5"/>
  <c r="V38" i="5"/>
  <c r="W38" i="5"/>
  <c r="X38" i="5"/>
  <c r="Y38" i="5"/>
  <c r="N39" i="5"/>
  <c r="O39" i="5"/>
  <c r="P39" i="5"/>
  <c r="Q39" i="5"/>
  <c r="R39" i="5"/>
  <c r="S39" i="5"/>
  <c r="T39" i="5"/>
  <c r="U39" i="5"/>
  <c r="V39" i="5"/>
  <c r="W39" i="5"/>
  <c r="X39" i="5"/>
  <c r="Y39" i="5"/>
  <c r="N40" i="5"/>
  <c r="O40" i="5"/>
  <c r="P40" i="5"/>
  <c r="Q40" i="5"/>
  <c r="R40" i="5"/>
  <c r="S40" i="5"/>
  <c r="T40" i="5"/>
  <c r="U40" i="5"/>
  <c r="V40" i="5"/>
  <c r="W40" i="5"/>
  <c r="X40" i="5"/>
  <c r="Y4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Z39" i="5"/>
  <c r="AA39" i="5"/>
  <c r="AB39" i="5"/>
  <c r="AC39" i="5"/>
  <c r="AD39" i="5"/>
  <c r="AE39" i="5"/>
  <c r="AF39" i="5"/>
  <c r="AG39" i="5"/>
  <c r="AH39" i="5"/>
  <c r="AI39" i="5"/>
  <c r="AI40" i="5" s="1"/>
  <c r="AJ39" i="5"/>
  <c r="AK39" i="5"/>
  <c r="Z40" i="5"/>
  <c r="AA40" i="5"/>
  <c r="AB40" i="5"/>
  <c r="AD40" i="5"/>
  <c r="AE40" i="5"/>
  <c r="AF40" i="5"/>
  <c r="AH40" i="5"/>
  <c r="AJ4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L23" i="5"/>
  <c r="AM23" i="5"/>
  <c r="AN23" i="5"/>
  <c r="AO23" i="5"/>
  <c r="AP23" i="5"/>
  <c r="AQ23" i="5"/>
  <c r="AR23" i="5"/>
  <c r="AS23" i="5"/>
  <c r="AS40" i="5" s="1"/>
  <c r="AT23" i="5"/>
  <c r="AU23" i="5"/>
  <c r="AV23" i="5"/>
  <c r="AW23" i="5"/>
  <c r="AW40" i="5" s="1"/>
  <c r="AL24" i="5"/>
  <c r="AM24" i="5"/>
  <c r="AN24" i="5"/>
  <c r="AO24" i="5"/>
  <c r="AP24" i="5"/>
  <c r="AQ24" i="5"/>
  <c r="AR24" i="5"/>
  <c r="AS24" i="5"/>
  <c r="AT24" i="5"/>
  <c r="AU24" i="5"/>
  <c r="AV24" i="5"/>
  <c r="AW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L40" i="5"/>
  <c r="AM40" i="5"/>
  <c r="AN40" i="5"/>
  <c r="AP40" i="5"/>
  <c r="AQ40" i="5"/>
  <c r="AR40" i="5"/>
  <c r="AT40" i="5"/>
  <c r="AU40" i="5"/>
  <c r="AV4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P37" i="4"/>
  <c r="CP66" i="4" s="1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O37" i="4"/>
  <c r="CO66" i="4" s="1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CN60" i="4"/>
  <c r="CN61" i="4"/>
  <c r="CN62" i="4"/>
  <c r="CN63" i="4"/>
  <c r="CN64" i="4"/>
  <c r="CN65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L37" i="4"/>
  <c r="CL38" i="4"/>
  <c r="CL39" i="4"/>
  <c r="CL40" i="4"/>
  <c r="CL66" i="4" s="1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K37" i="4"/>
  <c r="CK66" i="4" s="1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J37" i="4"/>
  <c r="CJ38" i="4"/>
  <c r="CJ39" i="4"/>
  <c r="CJ40" i="4"/>
  <c r="CJ66" i="4" s="1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I37" i="4"/>
  <c r="CI38" i="4"/>
  <c r="CI39" i="4"/>
  <c r="CI40" i="4"/>
  <c r="CI66" i="4" s="1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H37" i="4"/>
  <c r="CH38" i="4"/>
  <c r="CH39" i="4"/>
  <c r="CH40" i="4"/>
  <c r="CH66" i="4" s="1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D37" i="4"/>
  <c r="CD38" i="4"/>
  <c r="CD66" i="4" s="1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B37" i="4"/>
  <c r="CB38" i="4"/>
  <c r="CB39" i="4"/>
  <c r="CB40" i="4"/>
  <c r="CB66" i="4" s="1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A37" i="4"/>
  <c r="CA38" i="4"/>
  <c r="CA39" i="4"/>
  <c r="CA40" i="4"/>
  <c r="CA66" i="4" s="1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Y37" i="4"/>
  <c r="BY66" i="4" s="1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X37" i="4"/>
  <c r="BX38" i="4"/>
  <c r="BX39" i="4"/>
  <c r="BX66" i="4" s="1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V37" i="4"/>
  <c r="BV38" i="4"/>
  <c r="BV39" i="4"/>
  <c r="BV40" i="4"/>
  <c r="BV66" i="4" s="1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U37" i="4"/>
  <c r="BU38" i="4"/>
  <c r="BU39" i="4"/>
  <c r="BU66" i="4" s="1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T37" i="4"/>
  <c r="BT38" i="4"/>
  <c r="BT39" i="4"/>
  <c r="BT40" i="4"/>
  <c r="BT66" i="4" s="1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S37" i="4"/>
  <c r="BS38" i="4"/>
  <c r="BS66" i="4" s="1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R37" i="4"/>
  <c r="BR38" i="4"/>
  <c r="BR66" i="4" s="1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P37" i="4"/>
  <c r="BP38" i="4"/>
  <c r="BP39" i="4"/>
  <c r="BP40" i="4"/>
  <c r="BP66" i="4" s="1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O37" i="4"/>
  <c r="BO38" i="4"/>
  <c r="BO39" i="4"/>
  <c r="BO40" i="4"/>
  <c r="BO66" i="4" s="1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N37" i="4"/>
  <c r="BN38" i="4"/>
  <c r="BN39" i="4"/>
  <c r="BN40" i="4"/>
  <c r="BN66" i="4" s="1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M37" i="4"/>
  <c r="BM38" i="4"/>
  <c r="BM39" i="4"/>
  <c r="BM40" i="4"/>
  <c r="BM66" i="4" s="1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L37" i="4"/>
  <c r="BL38" i="4"/>
  <c r="BL39" i="4"/>
  <c r="BL40" i="4"/>
  <c r="BL66" i="4" s="1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66" i="4" s="1"/>
  <c r="BE57" i="4"/>
  <c r="BE58" i="4"/>
  <c r="BE59" i="4"/>
  <c r="BE60" i="4"/>
  <c r="BE61" i="4"/>
  <c r="BE62" i="4"/>
  <c r="BE63" i="4"/>
  <c r="BE64" i="4"/>
  <c r="BE65" i="4"/>
  <c r="BD37" i="4"/>
  <c r="BD38" i="4"/>
  <c r="BD39" i="4"/>
  <c r="BD40" i="4"/>
  <c r="BD66" i="4" s="1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C37" i="4"/>
  <c r="BC38" i="4"/>
  <c r="BC39" i="4"/>
  <c r="BC40" i="4"/>
  <c r="BC66" i="4" s="1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AZ37" i="4"/>
  <c r="AZ38" i="4"/>
  <c r="AZ39" i="4"/>
  <c r="AZ40" i="4"/>
  <c r="AZ66" i="4" s="1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Y37" i="4"/>
  <c r="AY38" i="4"/>
  <c r="AY39" i="4"/>
  <c r="AY40" i="4"/>
  <c r="AY66" i="4" s="1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X37" i="4"/>
  <c r="AX66" i="4" s="1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BI66" i="4"/>
  <c r="CN66" i="4"/>
  <c r="CQ66" i="4"/>
  <c r="CR66" i="4"/>
  <c r="CS66" i="4"/>
  <c r="CE66" i="4"/>
  <c r="CG66" i="4"/>
  <c r="BW66" i="4"/>
  <c r="BZ66" i="4"/>
  <c r="CC66" i="4"/>
  <c r="BQ66" i="4"/>
  <c r="BK66" i="4"/>
  <c r="AO66" i="4"/>
  <c r="AP66" i="4"/>
  <c r="AQ66" i="4"/>
  <c r="AR66" i="4"/>
  <c r="AS66" i="4"/>
  <c r="AT66" i="4"/>
  <c r="AU66" i="4"/>
  <c r="AV66" i="4"/>
  <c r="AW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C66" i="4"/>
  <c r="D66" i="4"/>
  <c r="E66" i="4"/>
  <c r="F66" i="4"/>
  <c r="G66" i="4"/>
  <c r="H66" i="4"/>
  <c r="I66" i="4"/>
  <c r="J66" i="4"/>
  <c r="K66" i="4"/>
  <c r="L6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L36" i="4"/>
  <c r="K36" i="4"/>
  <c r="J36" i="4"/>
  <c r="I36" i="4"/>
  <c r="H36" i="4"/>
  <c r="G36" i="4"/>
  <c r="F36" i="4"/>
  <c r="E36" i="4"/>
  <c r="D36" i="4"/>
  <c r="C36" i="4"/>
  <c r="B6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6" i="4"/>
  <c r="CL46" i="3"/>
  <c r="CL84" i="3" s="1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K46" i="3"/>
  <c r="CK47" i="3"/>
  <c r="CK48" i="3"/>
  <c r="CK84" i="3" s="1"/>
  <c r="CK49" i="3"/>
  <c r="CK50" i="3"/>
  <c r="CK51" i="3"/>
  <c r="CK52" i="3"/>
  <c r="CK53" i="3"/>
  <c r="CK54" i="3"/>
  <c r="CK55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J46" i="3"/>
  <c r="CJ84" i="3" s="1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I46" i="3"/>
  <c r="CI84" i="3" s="1"/>
  <c r="CI47" i="3"/>
  <c r="CI48" i="3"/>
  <c r="CI49" i="3"/>
  <c r="CI50" i="3"/>
  <c r="CI51" i="3"/>
  <c r="CI52" i="3"/>
  <c r="CI53" i="3"/>
  <c r="CI54" i="3"/>
  <c r="CI55" i="3"/>
  <c r="CI56" i="3"/>
  <c r="CI57" i="3"/>
  <c r="CI58" i="3"/>
  <c r="CI59" i="3"/>
  <c r="CI60" i="3"/>
  <c r="CI61" i="3"/>
  <c r="CI62" i="3"/>
  <c r="CI63" i="3"/>
  <c r="CI64" i="3"/>
  <c r="CI65" i="3"/>
  <c r="CI66" i="3"/>
  <c r="CI67" i="3"/>
  <c r="CI68" i="3"/>
  <c r="CI69" i="3"/>
  <c r="CI70" i="3"/>
  <c r="CI71" i="3"/>
  <c r="CI72" i="3"/>
  <c r="CI73" i="3"/>
  <c r="CI74" i="3"/>
  <c r="CI75" i="3"/>
  <c r="CI76" i="3"/>
  <c r="CI77" i="3"/>
  <c r="CI78" i="3"/>
  <c r="CI79" i="3"/>
  <c r="CI80" i="3"/>
  <c r="CI81" i="3"/>
  <c r="CI82" i="3"/>
  <c r="CI83" i="3"/>
  <c r="CH46" i="3"/>
  <c r="CH84" i="3" s="1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G46" i="3"/>
  <c r="CG47" i="3"/>
  <c r="CG48" i="3"/>
  <c r="CG84" i="3" s="1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F46" i="3"/>
  <c r="CF84" i="3" s="1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E46" i="3"/>
  <c r="CE84" i="3" s="1"/>
  <c r="CE47" i="3"/>
  <c r="CE48" i="3"/>
  <c r="CE49" i="3"/>
  <c r="CE50" i="3"/>
  <c r="CE51" i="3"/>
  <c r="CE52" i="3"/>
  <c r="CE53" i="3"/>
  <c r="CE54" i="3"/>
  <c r="CE55" i="3"/>
  <c r="CE56" i="3"/>
  <c r="CE57" i="3"/>
  <c r="CE58" i="3"/>
  <c r="CE59" i="3"/>
  <c r="CE60" i="3"/>
  <c r="CE61" i="3"/>
  <c r="CE62" i="3"/>
  <c r="CE63" i="3"/>
  <c r="CE64" i="3"/>
  <c r="CE65" i="3"/>
  <c r="CE66" i="3"/>
  <c r="CE67" i="3"/>
  <c r="CE68" i="3"/>
  <c r="CE69" i="3"/>
  <c r="CE70" i="3"/>
  <c r="CE71" i="3"/>
  <c r="CE72" i="3"/>
  <c r="CE73" i="3"/>
  <c r="CE74" i="3"/>
  <c r="CE75" i="3"/>
  <c r="CE76" i="3"/>
  <c r="CE77" i="3"/>
  <c r="CE78" i="3"/>
  <c r="CE79" i="3"/>
  <c r="CE80" i="3"/>
  <c r="CE81" i="3"/>
  <c r="CE82" i="3"/>
  <c r="CE83" i="3"/>
  <c r="CD46" i="3"/>
  <c r="CD84" i="3" s="1"/>
  <c r="CD47" i="3"/>
  <c r="CD48" i="3"/>
  <c r="CD49" i="3"/>
  <c r="CD50" i="3"/>
  <c r="CD51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72" i="3"/>
  <c r="CD73" i="3"/>
  <c r="CD74" i="3"/>
  <c r="CD75" i="3"/>
  <c r="CD76" i="3"/>
  <c r="CD77" i="3"/>
  <c r="CD78" i="3"/>
  <c r="CD79" i="3"/>
  <c r="CD80" i="3"/>
  <c r="CD81" i="3"/>
  <c r="CD82" i="3"/>
  <c r="CD83" i="3"/>
  <c r="CC46" i="3"/>
  <c r="CC47" i="3"/>
  <c r="CC48" i="3"/>
  <c r="CC84" i="3" s="1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B46" i="3"/>
  <c r="CB84" i="3" s="1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A46" i="3"/>
  <c r="CA84" i="3" s="1"/>
  <c r="CA47" i="3"/>
  <c r="CA48" i="3"/>
  <c r="CA49" i="3"/>
  <c r="CA50" i="3"/>
  <c r="CA51" i="3"/>
  <c r="CA52" i="3"/>
  <c r="CA53" i="3"/>
  <c r="CA54" i="3"/>
  <c r="CA55" i="3"/>
  <c r="CA56" i="3"/>
  <c r="CA57" i="3"/>
  <c r="CA58" i="3"/>
  <c r="CA59" i="3"/>
  <c r="CA60" i="3"/>
  <c r="CA61" i="3"/>
  <c r="CA62" i="3"/>
  <c r="CA63" i="3"/>
  <c r="CA64" i="3"/>
  <c r="CA65" i="3"/>
  <c r="CA66" i="3"/>
  <c r="CA67" i="3"/>
  <c r="CA68" i="3"/>
  <c r="CA69" i="3"/>
  <c r="CA70" i="3"/>
  <c r="CA71" i="3"/>
  <c r="CA72" i="3"/>
  <c r="CA73" i="3"/>
  <c r="CA74" i="3"/>
  <c r="CA75" i="3"/>
  <c r="CA76" i="3"/>
  <c r="CA77" i="3"/>
  <c r="CA78" i="3"/>
  <c r="CA79" i="3"/>
  <c r="CA80" i="3"/>
  <c r="CA81" i="3"/>
  <c r="CA82" i="3"/>
  <c r="CA83" i="3"/>
  <c r="BZ46" i="3"/>
  <c r="BZ84" i="3" s="1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Y46" i="3"/>
  <c r="BY47" i="3"/>
  <c r="BY48" i="3"/>
  <c r="BY84" i="3" s="1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X46" i="3"/>
  <c r="BX84" i="3" s="1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W46" i="3"/>
  <c r="BW84" i="3" s="1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V46" i="3"/>
  <c r="BV84" i="3" s="1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U46" i="3"/>
  <c r="BU47" i="3"/>
  <c r="BU48" i="3"/>
  <c r="BU84" i="3" s="1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U69" i="3"/>
  <c r="BU70" i="3"/>
  <c r="BU71" i="3"/>
  <c r="BU72" i="3"/>
  <c r="BU73" i="3"/>
  <c r="BU74" i="3"/>
  <c r="BU75" i="3"/>
  <c r="BU76" i="3"/>
  <c r="BU77" i="3"/>
  <c r="BU78" i="3"/>
  <c r="BU79" i="3"/>
  <c r="BU80" i="3"/>
  <c r="BU81" i="3"/>
  <c r="BU82" i="3"/>
  <c r="BU83" i="3"/>
  <c r="BT46" i="3"/>
  <c r="BT84" i="3" s="1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S46" i="3"/>
  <c r="BS84" i="3" s="1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R46" i="3"/>
  <c r="BR84" i="3" s="1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Q46" i="3"/>
  <c r="BQ47" i="3"/>
  <c r="BQ48" i="3"/>
  <c r="BQ84" i="3" s="1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P46" i="3"/>
  <c r="BP84" i="3" s="1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O46" i="3"/>
  <c r="BO84" i="3" s="1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N46" i="3"/>
  <c r="BN84" i="3" s="1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M46" i="3"/>
  <c r="BM47" i="3"/>
  <c r="BM48" i="3"/>
  <c r="BM84" i="3" s="1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L46" i="3"/>
  <c r="BL84" i="3" s="1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K46" i="3"/>
  <c r="BK84" i="3" s="1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J46" i="3"/>
  <c r="BJ84" i="3" s="1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I46" i="3"/>
  <c r="BI84" i="3" s="1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H46" i="3"/>
  <c r="BH84" i="3" s="1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G46" i="3"/>
  <c r="BG84" i="3" s="1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F46" i="3"/>
  <c r="BF84" i="3" s="1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E81" i="3"/>
  <c r="BE82" i="3"/>
  <c r="BE83" i="3"/>
  <c r="BE46" i="3"/>
  <c r="BE84" i="3" s="1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D46" i="3"/>
  <c r="BD84" i="3" s="1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C46" i="3"/>
  <c r="BC84" i="3" s="1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B46" i="3"/>
  <c r="BB84" i="3" s="1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A46" i="3"/>
  <c r="BA84" i="3" s="1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AZ46" i="3"/>
  <c r="AZ84" i="3" s="1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Y46" i="3"/>
  <c r="AY84" i="3" s="1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X46" i="3"/>
  <c r="AX84" i="3" s="1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W46" i="3"/>
  <c r="AW84" i="3" s="1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V46" i="3"/>
  <c r="AV84" i="3" s="1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U46" i="3"/>
  <c r="AU84" i="3" s="1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T46" i="3"/>
  <c r="AT84" i="3" s="1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S46" i="3"/>
  <c r="AS84" i="3" s="1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R46" i="3"/>
  <c r="AR84" i="3" s="1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Q46" i="3"/>
  <c r="AQ84" i="3" s="1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P46" i="3"/>
  <c r="AP84" i="3" s="1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O46" i="3"/>
  <c r="AO84" i="3" s="1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N46" i="3"/>
  <c r="AN84" i="3" s="1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M46" i="3"/>
  <c r="AM84" i="3" s="1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L46" i="3"/>
  <c r="AL84" i="3" s="1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K46" i="3"/>
  <c r="AK84" i="3" s="1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J46" i="3"/>
  <c r="AJ84" i="3" s="1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I46" i="3"/>
  <c r="AI84" i="3" s="1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H46" i="3"/>
  <c r="AH84" i="3" s="1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G46" i="3"/>
  <c r="AG84" i="3" s="1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V46" i="3"/>
  <c r="V84" i="3" s="1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U46" i="3"/>
  <c r="U84" i="3" s="1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T46" i="3"/>
  <c r="T84" i="3" s="1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S46" i="3"/>
  <c r="S84" i="3" s="1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R46" i="3"/>
  <c r="R84" i="3" s="1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Q46" i="3"/>
  <c r="Q84" i="3" s="1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P46" i="3"/>
  <c r="P84" i="3" s="1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O46" i="3"/>
  <c r="O84" i="3" s="1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N46" i="3"/>
  <c r="N84" i="3" s="1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M46" i="3"/>
  <c r="M84" i="3" s="1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L46" i="3"/>
  <c r="L84" i="3" s="1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K46" i="3"/>
  <c r="K84" i="3" s="1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J46" i="3"/>
  <c r="J84" i="3" s="1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46" i="3"/>
  <c r="I84" i="3" s="1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H46" i="3"/>
  <c r="H84" i="3" s="1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G46" i="3"/>
  <c r="G84" i="3" s="1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F46" i="3"/>
  <c r="F84" i="3" s="1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E46" i="3"/>
  <c r="E84" i="3" s="1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D46" i="3"/>
  <c r="D84" i="3" s="1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C46" i="3"/>
  <c r="C84" i="3" s="1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23" i="5"/>
  <c r="CP37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8" i="5"/>
  <c r="CP39" i="5"/>
  <c r="CP23" i="5"/>
  <c r="CO24" i="5"/>
  <c r="CO25" i="5"/>
  <c r="CO26" i="5"/>
  <c r="CO27" i="5"/>
  <c r="CO28" i="5"/>
  <c r="CO29" i="5"/>
  <c r="CO30" i="5"/>
  <c r="CO31" i="5"/>
  <c r="CO32" i="5"/>
  <c r="CO33" i="5"/>
  <c r="CO34" i="5"/>
  <c r="CO35" i="5"/>
  <c r="CO36" i="5"/>
  <c r="CO37" i="5"/>
  <c r="CO38" i="5"/>
  <c r="CO39" i="5"/>
  <c r="CO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23" i="5"/>
  <c r="CI24" i="5"/>
  <c r="CI25" i="5"/>
  <c r="CI26" i="5"/>
  <c r="CI27" i="5"/>
  <c r="CI28" i="5"/>
  <c r="CI29" i="5"/>
  <c r="CI30" i="5"/>
  <c r="CI31" i="5"/>
  <c r="CI32" i="5"/>
  <c r="CI33" i="5"/>
  <c r="CI34" i="5"/>
  <c r="CI35" i="5"/>
  <c r="CI36" i="5"/>
  <c r="CI37" i="5"/>
  <c r="CI38" i="5"/>
  <c r="CI39" i="5"/>
  <c r="CI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7" i="5"/>
  <c r="CE38" i="5"/>
  <c r="CE39" i="5"/>
  <c r="CE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23" i="5"/>
  <c r="BL39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J39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K23" i="5"/>
  <c r="BJ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23" i="5"/>
  <c r="BD39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23" i="5"/>
  <c r="BA39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23" i="5"/>
  <c r="B38" i="2"/>
  <c r="AO40" i="5" l="1"/>
  <c r="AC40" i="5"/>
  <c r="AG40" i="5"/>
  <c r="AK40" i="5"/>
  <c r="AZ40" i="5"/>
  <c r="BD40" i="5"/>
  <c r="BH40" i="5"/>
  <c r="BL40" i="5"/>
  <c r="BP40" i="5"/>
  <c r="BT40" i="5"/>
  <c r="BX40" i="5"/>
  <c r="CB40" i="5"/>
  <c r="CF40" i="5"/>
  <c r="CJ40" i="5"/>
  <c r="CN40" i="5"/>
  <c r="CR40" i="5"/>
  <c r="BA40" i="5"/>
  <c r="BE40" i="5"/>
  <c r="BI40" i="5"/>
  <c r="BM40" i="5"/>
  <c r="BY40" i="5"/>
  <c r="CC40" i="5"/>
  <c r="CG40" i="5"/>
  <c r="CK40" i="5"/>
  <c r="AX40" i="5"/>
  <c r="BB40" i="5"/>
  <c r="BF40" i="5"/>
  <c r="BJ40" i="5"/>
  <c r="BN40" i="5"/>
  <c r="BR40" i="5"/>
  <c r="BV40" i="5"/>
  <c r="CP40" i="5"/>
  <c r="CQ40" i="5"/>
  <c r="CT40" i="5"/>
  <c r="AY40" i="5"/>
  <c r="BC40" i="5"/>
  <c r="BG40" i="5"/>
  <c r="BK40" i="5"/>
  <c r="BO40" i="5"/>
  <c r="BQ40" i="5"/>
  <c r="BS40" i="5"/>
  <c r="BU40" i="5"/>
  <c r="BW40" i="5"/>
  <c r="CA40" i="5"/>
  <c r="CE40" i="5"/>
  <c r="CI40" i="5"/>
  <c r="CM40" i="5"/>
  <c r="BZ40" i="5"/>
  <c r="CD40" i="5"/>
  <c r="CH40" i="5"/>
  <c r="CL40" i="5"/>
  <c r="CO40" i="5"/>
  <c r="CS40" i="5"/>
  <c r="CM66" i="4"/>
  <c r="CF66" i="4"/>
  <c r="BJ66" i="4"/>
  <c r="BH66" i="4"/>
  <c r="BG66" i="4"/>
  <c r="BF66" i="4"/>
  <c r="BB66" i="4"/>
  <c r="BA6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65" i="4"/>
  <c r="CS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36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36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B33" i="4"/>
  <c r="CN46" i="3"/>
  <c r="CO46" i="3"/>
  <c r="CP46" i="3"/>
  <c r="CQ46" i="3"/>
  <c r="CR46" i="3"/>
  <c r="CS46" i="3"/>
  <c r="CN47" i="3"/>
  <c r="CO47" i="3"/>
  <c r="CP47" i="3"/>
  <c r="CQ47" i="3"/>
  <c r="CR47" i="3"/>
  <c r="CS47" i="3"/>
  <c r="CN48" i="3"/>
  <c r="CO48" i="3"/>
  <c r="CP48" i="3"/>
  <c r="CQ48" i="3"/>
  <c r="CR48" i="3"/>
  <c r="CS48" i="3"/>
  <c r="CN49" i="3"/>
  <c r="CO49" i="3"/>
  <c r="CP49" i="3"/>
  <c r="CQ49" i="3"/>
  <c r="CR49" i="3"/>
  <c r="CS49" i="3"/>
  <c r="CN50" i="3"/>
  <c r="CO50" i="3"/>
  <c r="CP50" i="3"/>
  <c r="CQ50" i="3"/>
  <c r="CR50" i="3"/>
  <c r="CS50" i="3"/>
  <c r="CN51" i="3"/>
  <c r="CO51" i="3"/>
  <c r="CP51" i="3"/>
  <c r="CQ51" i="3"/>
  <c r="CR51" i="3"/>
  <c r="CS51" i="3"/>
  <c r="CN52" i="3"/>
  <c r="CO52" i="3"/>
  <c r="CP52" i="3"/>
  <c r="CQ52" i="3"/>
  <c r="CR52" i="3"/>
  <c r="CS52" i="3"/>
  <c r="CN53" i="3"/>
  <c r="CO53" i="3"/>
  <c r="CP53" i="3"/>
  <c r="CQ53" i="3"/>
  <c r="CR53" i="3"/>
  <c r="CS53" i="3"/>
  <c r="CN54" i="3"/>
  <c r="CO54" i="3"/>
  <c r="CP54" i="3"/>
  <c r="CQ54" i="3"/>
  <c r="CR54" i="3"/>
  <c r="CS54" i="3"/>
  <c r="CN55" i="3"/>
  <c r="CO55" i="3"/>
  <c r="CP55" i="3"/>
  <c r="CQ55" i="3"/>
  <c r="CR55" i="3"/>
  <c r="CS55" i="3"/>
  <c r="CN56" i="3"/>
  <c r="CO56" i="3"/>
  <c r="CP56" i="3"/>
  <c r="CQ56" i="3"/>
  <c r="CR56" i="3"/>
  <c r="CS56" i="3"/>
  <c r="CN57" i="3"/>
  <c r="CO57" i="3"/>
  <c r="CP57" i="3"/>
  <c r="CQ57" i="3"/>
  <c r="CR57" i="3"/>
  <c r="CS57" i="3"/>
  <c r="CN58" i="3"/>
  <c r="CO58" i="3"/>
  <c r="CP58" i="3"/>
  <c r="CQ58" i="3"/>
  <c r="CR58" i="3"/>
  <c r="CS58" i="3"/>
  <c r="CN59" i="3"/>
  <c r="CO59" i="3"/>
  <c r="CP59" i="3"/>
  <c r="CQ59" i="3"/>
  <c r="CR59" i="3"/>
  <c r="CS59" i="3"/>
  <c r="CN60" i="3"/>
  <c r="CO60" i="3"/>
  <c r="CP60" i="3"/>
  <c r="CQ60" i="3"/>
  <c r="CR60" i="3"/>
  <c r="CS60" i="3"/>
  <c r="CN61" i="3"/>
  <c r="CO61" i="3"/>
  <c r="CP61" i="3"/>
  <c r="CQ61" i="3"/>
  <c r="CR61" i="3"/>
  <c r="CS61" i="3"/>
  <c r="CN62" i="3"/>
  <c r="CO62" i="3"/>
  <c r="CP62" i="3"/>
  <c r="CQ62" i="3"/>
  <c r="CR62" i="3"/>
  <c r="CS62" i="3"/>
  <c r="CN63" i="3"/>
  <c r="CO63" i="3"/>
  <c r="CP63" i="3"/>
  <c r="CQ63" i="3"/>
  <c r="CR63" i="3"/>
  <c r="CS63" i="3"/>
  <c r="CN64" i="3"/>
  <c r="CO64" i="3"/>
  <c r="CP64" i="3"/>
  <c r="CQ64" i="3"/>
  <c r="CR64" i="3"/>
  <c r="CS64" i="3"/>
  <c r="CN65" i="3"/>
  <c r="CO65" i="3"/>
  <c r="CP65" i="3"/>
  <c r="CQ65" i="3"/>
  <c r="CR65" i="3"/>
  <c r="CS65" i="3"/>
  <c r="CN66" i="3"/>
  <c r="CO66" i="3"/>
  <c r="CP66" i="3"/>
  <c r="CQ66" i="3"/>
  <c r="CR66" i="3"/>
  <c r="CS66" i="3"/>
  <c r="CN67" i="3"/>
  <c r="CO67" i="3"/>
  <c r="CP67" i="3"/>
  <c r="CQ67" i="3"/>
  <c r="CR67" i="3"/>
  <c r="CS67" i="3"/>
  <c r="CN68" i="3"/>
  <c r="CO68" i="3"/>
  <c r="CP68" i="3"/>
  <c r="CQ68" i="3"/>
  <c r="CR68" i="3"/>
  <c r="CS68" i="3"/>
  <c r="CN69" i="3"/>
  <c r="CO69" i="3"/>
  <c r="CP69" i="3"/>
  <c r="CQ69" i="3"/>
  <c r="CR69" i="3"/>
  <c r="CS69" i="3"/>
  <c r="CN70" i="3"/>
  <c r="CO70" i="3"/>
  <c r="CP70" i="3"/>
  <c r="CQ70" i="3"/>
  <c r="CR70" i="3"/>
  <c r="CS70" i="3"/>
  <c r="CN71" i="3"/>
  <c r="CO71" i="3"/>
  <c r="CP71" i="3"/>
  <c r="CQ71" i="3"/>
  <c r="CR71" i="3"/>
  <c r="CS71" i="3"/>
  <c r="CN72" i="3"/>
  <c r="CO72" i="3"/>
  <c r="CP72" i="3"/>
  <c r="CQ72" i="3"/>
  <c r="CR72" i="3"/>
  <c r="CS72" i="3"/>
  <c r="CN73" i="3"/>
  <c r="CO73" i="3"/>
  <c r="CP73" i="3"/>
  <c r="CQ73" i="3"/>
  <c r="CR73" i="3"/>
  <c r="CS73" i="3"/>
  <c r="CN74" i="3"/>
  <c r="CO74" i="3"/>
  <c r="CP74" i="3"/>
  <c r="CQ74" i="3"/>
  <c r="CR74" i="3"/>
  <c r="CS74" i="3"/>
  <c r="CN75" i="3"/>
  <c r="CO75" i="3"/>
  <c r="CP75" i="3"/>
  <c r="CQ75" i="3"/>
  <c r="CR75" i="3"/>
  <c r="CS75" i="3"/>
  <c r="CN76" i="3"/>
  <c r="CO76" i="3"/>
  <c r="CP76" i="3"/>
  <c r="CQ76" i="3"/>
  <c r="CR76" i="3"/>
  <c r="CS76" i="3"/>
  <c r="CN77" i="3"/>
  <c r="CO77" i="3"/>
  <c r="CP77" i="3"/>
  <c r="CQ77" i="3"/>
  <c r="CR77" i="3"/>
  <c r="CS77" i="3"/>
  <c r="CN78" i="3"/>
  <c r="CO78" i="3"/>
  <c r="CP78" i="3"/>
  <c r="CQ78" i="3"/>
  <c r="CR78" i="3"/>
  <c r="CS78" i="3"/>
  <c r="CN79" i="3"/>
  <c r="CO79" i="3"/>
  <c r="CP79" i="3"/>
  <c r="CQ79" i="3"/>
  <c r="CR79" i="3"/>
  <c r="CS79" i="3"/>
  <c r="CN80" i="3"/>
  <c r="CO80" i="3"/>
  <c r="CP80" i="3"/>
  <c r="CQ80" i="3"/>
  <c r="CR80" i="3"/>
  <c r="CS80" i="3"/>
  <c r="CN81" i="3"/>
  <c r="CO81" i="3"/>
  <c r="CP81" i="3"/>
  <c r="CQ81" i="3"/>
  <c r="CR81" i="3"/>
  <c r="CS81" i="3"/>
  <c r="CN82" i="3"/>
  <c r="CO82" i="3"/>
  <c r="CP82" i="3"/>
  <c r="CQ82" i="3"/>
  <c r="CR82" i="3"/>
  <c r="CS82" i="3"/>
  <c r="CN83" i="3"/>
  <c r="CO83" i="3"/>
  <c r="CP83" i="3"/>
  <c r="CQ83" i="3"/>
  <c r="CR83" i="3"/>
  <c r="CS83" i="3"/>
  <c r="CS45" i="3"/>
  <c r="CR45" i="3"/>
  <c r="CQ45" i="3"/>
  <c r="CP45" i="3"/>
  <c r="CO45" i="3"/>
  <c r="CN45" i="3"/>
  <c r="CM46" i="3"/>
  <c r="CM47" i="3"/>
  <c r="CM48" i="3"/>
  <c r="CM49" i="3"/>
  <c r="CM50" i="3"/>
  <c r="CM51" i="3"/>
  <c r="CM52" i="3"/>
  <c r="CM53" i="3"/>
  <c r="CM54" i="3"/>
  <c r="CM55" i="3"/>
  <c r="CM56" i="3"/>
  <c r="CM57" i="3"/>
  <c r="CM58" i="3"/>
  <c r="CM59" i="3"/>
  <c r="CM60" i="3"/>
  <c r="CM61" i="3"/>
  <c r="CM62" i="3"/>
  <c r="CM63" i="3"/>
  <c r="CM64" i="3"/>
  <c r="CM65" i="3"/>
  <c r="CM66" i="3"/>
  <c r="CM67" i="3"/>
  <c r="CM68" i="3"/>
  <c r="CM69" i="3"/>
  <c r="CM70" i="3"/>
  <c r="CM71" i="3"/>
  <c r="CM72" i="3"/>
  <c r="CM73" i="3"/>
  <c r="CM74" i="3"/>
  <c r="CM75" i="3"/>
  <c r="CM76" i="3"/>
  <c r="CM77" i="3"/>
  <c r="CM78" i="3"/>
  <c r="CM79" i="3"/>
  <c r="CM80" i="3"/>
  <c r="CM81" i="3"/>
  <c r="CM82" i="3"/>
  <c r="CM83" i="3"/>
  <c r="CM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AF45" i="3"/>
  <c r="AE45" i="3"/>
  <c r="AD45" i="3"/>
  <c r="AC45" i="3"/>
  <c r="AB45" i="3"/>
  <c r="AA45" i="3"/>
  <c r="Z45" i="3"/>
  <c r="Y45" i="3"/>
  <c r="X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45" i="3"/>
  <c r="B46" i="3"/>
  <c r="B84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CM84" i="3" l="1"/>
  <c r="X84" i="3"/>
  <c r="Z84" i="3"/>
  <c r="AB84" i="3"/>
  <c r="AD84" i="3"/>
  <c r="AF84" i="3"/>
  <c r="CS84" i="3"/>
  <c r="CO84" i="3"/>
  <c r="CP84" i="3"/>
  <c r="W84" i="3"/>
  <c r="CR84" i="3"/>
  <c r="CN84" i="3"/>
  <c r="Y84" i="3"/>
  <c r="AA84" i="3"/>
  <c r="AC84" i="3"/>
  <c r="AE84" i="3"/>
  <c r="CQ84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B42" i="3"/>
  <c r="CL39" i="2"/>
  <c r="CM39" i="2"/>
  <c r="CN39" i="2"/>
  <c r="CO39" i="2"/>
  <c r="CP39" i="2"/>
  <c r="CQ39" i="2"/>
  <c r="CR39" i="2"/>
  <c r="CS39" i="2"/>
  <c r="CL40" i="2"/>
  <c r="CM40" i="2"/>
  <c r="CN40" i="2"/>
  <c r="CO40" i="2"/>
  <c r="CP40" i="2"/>
  <c r="CQ40" i="2"/>
  <c r="CR40" i="2"/>
  <c r="CS40" i="2"/>
  <c r="CL41" i="2"/>
  <c r="CM41" i="2"/>
  <c r="CN41" i="2"/>
  <c r="CO41" i="2"/>
  <c r="CP41" i="2"/>
  <c r="CQ41" i="2"/>
  <c r="CR41" i="2"/>
  <c r="CS41" i="2"/>
  <c r="CL42" i="2"/>
  <c r="CM42" i="2"/>
  <c r="CN42" i="2"/>
  <c r="CO42" i="2"/>
  <c r="CP42" i="2"/>
  <c r="CQ42" i="2"/>
  <c r="CR42" i="2"/>
  <c r="CS42" i="2"/>
  <c r="CL43" i="2"/>
  <c r="CM43" i="2"/>
  <c r="CN43" i="2"/>
  <c r="CO43" i="2"/>
  <c r="CP43" i="2"/>
  <c r="CQ43" i="2"/>
  <c r="CR43" i="2"/>
  <c r="CS43" i="2"/>
  <c r="CL44" i="2"/>
  <c r="CM44" i="2"/>
  <c r="CN44" i="2"/>
  <c r="CO44" i="2"/>
  <c r="CP44" i="2"/>
  <c r="CQ44" i="2"/>
  <c r="CR44" i="2"/>
  <c r="CS44" i="2"/>
  <c r="CL45" i="2"/>
  <c r="CM45" i="2"/>
  <c r="CN45" i="2"/>
  <c r="CO45" i="2"/>
  <c r="CP45" i="2"/>
  <c r="CQ45" i="2"/>
  <c r="CR45" i="2"/>
  <c r="CS45" i="2"/>
  <c r="CL46" i="2"/>
  <c r="CM46" i="2"/>
  <c r="CN46" i="2"/>
  <c r="CO46" i="2"/>
  <c r="CP46" i="2"/>
  <c r="CQ46" i="2"/>
  <c r="CR46" i="2"/>
  <c r="CS46" i="2"/>
  <c r="CL47" i="2"/>
  <c r="CM47" i="2"/>
  <c r="CN47" i="2"/>
  <c r="CO47" i="2"/>
  <c r="CP47" i="2"/>
  <c r="CQ47" i="2"/>
  <c r="CR47" i="2"/>
  <c r="CS47" i="2"/>
  <c r="CL48" i="2"/>
  <c r="CM48" i="2"/>
  <c r="CN48" i="2"/>
  <c r="CO48" i="2"/>
  <c r="CP48" i="2"/>
  <c r="CQ48" i="2"/>
  <c r="CR48" i="2"/>
  <c r="CS48" i="2"/>
  <c r="CL49" i="2"/>
  <c r="CM49" i="2"/>
  <c r="CN49" i="2"/>
  <c r="CO49" i="2"/>
  <c r="CP49" i="2"/>
  <c r="CQ49" i="2"/>
  <c r="CR49" i="2"/>
  <c r="CS49" i="2"/>
  <c r="CL50" i="2"/>
  <c r="CM50" i="2"/>
  <c r="CN50" i="2"/>
  <c r="CO50" i="2"/>
  <c r="CP50" i="2"/>
  <c r="CQ50" i="2"/>
  <c r="CR50" i="2"/>
  <c r="CS50" i="2"/>
  <c r="CL51" i="2"/>
  <c r="CM51" i="2"/>
  <c r="CN51" i="2"/>
  <c r="CO51" i="2"/>
  <c r="CP51" i="2"/>
  <c r="CQ51" i="2"/>
  <c r="CR51" i="2"/>
  <c r="CS51" i="2"/>
  <c r="CL52" i="2"/>
  <c r="CM52" i="2"/>
  <c r="CN52" i="2"/>
  <c r="CO52" i="2"/>
  <c r="CP52" i="2"/>
  <c r="CQ52" i="2"/>
  <c r="CR52" i="2"/>
  <c r="CS52" i="2"/>
  <c r="CL53" i="2"/>
  <c r="CM53" i="2"/>
  <c r="CN53" i="2"/>
  <c r="CO53" i="2"/>
  <c r="CP53" i="2"/>
  <c r="CQ53" i="2"/>
  <c r="CR53" i="2"/>
  <c r="CS53" i="2"/>
  <c r="CL54" i="2"/>
  <c r="CM54" i="2"/>
  <c r="CN54" i="2"/>
  <c r="CO54" i="2"/>
  <c r="CP54" i="2"/>
  <c r="CQ54" i="2"/>
  <c r="CR54" i="2"/>
  <c r="CS54" i="2"/>
  <c r="CL55" i="2"/>
  <c r="CM55" i="2"/>
  <c r="CN55" i="2"/>
  <c r="CO55" i="2"/>
  <c r="CP55" i="2"/>
  <c r="CQ55" i="2"/>
  <c r="CR55" i="2"/>
  <c r="CS55" i="2"/>
  <c r="CL56" i="2"/>
  <c r="CM56" i="2"/>
  <c r="CN56" i="2"/>
  <c r="CO56" i="2"/>
  <c r="CP56" i="2"/>
  <c r="CQ56" i="2"/>
  <c r="CR56" i="2"/>
  <c r="CS56" i="2"/>
  <c r="CL57" i="2"/>
  <c r="CM57" i="2"/>
  <c r="CN57" i="2"/>
  <c r="CO57" i="2"/>
  <c r="CP57" i="2"/>
  <c r="CQ57" i="2"/>
  <c r="CR57" i="2"/>
  <c r="CS57" i="2"/>
  <c r="CL58" i="2"/>
  <c r="CM58" i="2"/>
  <c r="CN58" i="2"/>
  <c r="CO58" i="2"/>
  <c r="CP58" i="2"/>
  <c r="CQ58" i="2"/>
  <c r="CR58" i="2"/>
  <c r="CS58" i="2"/>
  <c r="CL59" i="2"/>
  <c r="CM59" i="2"/>
  <c r="CN59" i="2"/>
  <c r="CO59" i="2"/>
  <c r="CP59" i="2"/>
  <c r="CQ59" i="2"/>
  <c r="CR59" i="2"/>
  <c r="CS59" i="2"/>
  <c r="CL60" i="2"/>
  <c r="CM60" i="2"/>
  <c r="CN60" i="2"/>
  <c r="CO60" i="2"/>
  <c r="CP60" i="2"/>
  <c r="CQ60" i="2"/>
  <c r="CR60" i="2"/>
  <c r="CS60" i="2"/>
  <c r="CL61" i="2"/>
  <c r="CM61" i="2"/>
  <c r="CN61" i="2"/>
  <c r="CO61" i="2"/>
  <c r="CP61" i="2"/>
  <c r="CQ61" i="2"/>
  <c r="CR61" i="2"/>
  <c r="CS61" i="2"/>
  <c r="CL62" i="2"/>
  <c r="CM62" i="2"/>
  <c r="CN62" i="2"/>
  <c r="CO62" i="2"/>
  <c r="CP62" i="2"/>
  <c r="CQ62" i="2"/>
  <c r="CR62" i="2"/>
  <c r="CS62" i="2"/>
  <c r="CL63" i="2"/>
  <c r="CM63" i="2"/>
  <c r="CN63" i="2"/>
  <c r="CO63" i="2"/>
  <c r="CP63" i="2"/>
  <c r="CQ63" i="2"/>
  <c r="CR63" i="2"/>
  <c r="CS63" i="2"/>
  <c r="CL64" i="2"/>
  <c r="CM64" i="2"/>
  <c r="CN64" i="2"/>
  <c r="CO64" i="2"/>
  <c r="CP64" i="2"/>
  <c r="CQ64" i="2"/>
  <c r="CR64" i="2"/>
  <c r="CS64" i="2"/>
  <c r="CL65" i="2"/>
  <c r="CM65" i="2"/>
  <c r="CN65" i="2"/>
  <c r="CO65" i="2"/>
  <c r="CP65" i="2"/>
  <c r="CQ65" i="2"/>
  <c r="CR65" i="2"/>
  <c r="CS65" i="2"/>
  <c r="CL66" i="2"/>
  <c r="CM66" i="2"/>
  <c r="CN66" i="2"/>
  <c r="CO66" i="2"/>
  <c r="CP66" i="2"/>
  <c r="CQ66" i="2"/>
  <c r="CR66" i="2"/>
  <c r="CS66" i="2"/>
  <c r="CL67" i="2"/>
  <c r="CM67" i="2"/>
  <c r="CN67" i="2"/>
  <c r="CO67" i="2"/>
  <c r="CP67" i="2"/>
  <c r="CQ67" i="2"/>
  <c r="CR67" i="2"/>
  <c r="CS67" i="2"/>
  <c r="CL68" i="2"/>
  <c r="CM68" i="2"/>
  <c r="CN68" i="2"/>
  <c r="CO68" i="2"/>
  <c r="CP68" i="2"/>
  <c r="CQ68" i="2"/>
  <c r="CR68" i="2"/>
  <c r="CS68" i="2"/>
  <c r="CL69" i="2"/>
  <c r="CM69" i="2"/>
  <c r="CN69" i="2"/>
  <c r="CO69" i="2"/>
  <c r="CP69" i="2"/>
  <c r="CQ69" i="2"/>
  <c r="CR69" i="2"/>
  <c r="CS69" i="2"/>
  <c r="CS38" i="2"/>
  <c r="CR38" i="2"/>
  <c r="CQ38" i="2"/>
  <c r="CP38" i="2"/>
  <c r="CO38" i="2"/>
  <c r="CN38" i="2"/>
  <c r="CM38" i="2"/>
  <c r="CL38" i="2"/>
  <c r="CF39" i="2"/>
  <c r="CG39" i="2"/>
  <c r="CH39" i="2"/>
  <c r="CI39" i="2"/>
  <c r="CJ39" i="2"/>
  <c r="CK39" i="2"/>
  <c r="CF40" i="2"/>
  <c r="CG40" i="2"/>
  <c r="CH40" i="2"/>
  <c r="CI40" i="2"/>
  <c r="CJ40" i="2"/>
  <c r="CK40" i="2"/>
  <c r="CF41" i="2"/>
  <c r="CG41" i="2"/>
  <c r="CH41" i="2"/>
  <c r="CI41" i="2"/>
  <c r="CJ41" i="2"/>
  <c r="CK41" i="2"/>
  <c r="CF42" i="2"/>
  <c r="CG42" i="2"/>
  <c r="CH42" i="2"/>
  <c r="CI42" i="2"/>
  <c r="CJ42" i="2"/>
  <c r="CK42" i="2"/>
  <c r="CF43" i="2"/>
  <c r="CG43" i="2"/>
  <c r="CH43" i="2"/>
  <c r="CI43" i="2"/>
  <c r="CJ43" i="2"/>
  <c r="CK43" i="2"/>
  <c r="CF44" i="2"/>
  <c r="CG44" i="2"/>
  <c r="CH44" i="2"/>
  <c r="CI44" i="2"/>
  <c r="CJ44" i="2"/>
  <c r="CK44" i="2"/>
  <c r="CF45" i="2"/>
  <c r="CG45" i="2"/>
  <c r="CH45" i="2"/>
  <c r="CI45" i="2"/>
  <c r="CJ45" i="2"/>
  <c r="CK45" i="2"/>
  <c r="CF46" i="2"/>
  <c r="CG46" i="2"/>
  <c r="CH46" i="2"/>
  <c r="CI46" i="2"/>
  <c r="CJ46" i="2"/>
  <c r="CK46" i="2"/>
  <c r="CF47" i="2"/>
  <c r="CG47" i="2"/>
  <c r="CH47" i="2"/>
  <c r="CI47" i="2"/>
  <c r="CJ47" i="2"/>
  <c r="CK47" i="2"/>
  <c r="CF48" i="2"/>
  <c r="CG48" i="2"/>
  <c r="CH48" i="2"/>
  <c r="CI48" i="2"/>
  <c r="CJ48" i="2"/>
  <c r="CK48" i="2"/>
  <c r="CF49" i="2"/>
  <c r="CG49" i="2"/>
  <c r="CH49" i="2"/>
  <c r="CI49" i="2"/>
  <c r="CJ49" i="2"/>
  <c r="CK49" i="2"/>
  <c r="CF50" i="2"/>
  <c r="CG50" i="2"/>
  <c r="CH50" i="2"/>
  <c r="CI50" i="2"/>
  <c r="CJ50" i="2"/>
  <c r="CK50" i="2"/>
  <c r="CF51" i="2"/>
  <c r="CG51" i="2"/>
  <c r="CH51" i="2"/>
  <c r="CI51" i="2"/>
  <c r="CJ51" i="2"/>
  <c r="CK51" i="2"/>
  <c r="CF52" i="2"/>
  <c r="CG52" i="2"/>
  <c r="CH52" i="2"/>
  <c r="CI52" i="2"/>
  <c r="CJ52" i="2"/>
  <c r="CK52" i="2"/>
  <c r="CF53" i="2"/>
  <c r="CG53" i="2"/>
  <c r="CH53" i="2"/>
  <c r="CI53" i="2"/>
  <c r="CJ53" i="2"/>
  <c r="CK53" i="2"/>
  <c r="CF54" i="2"/>
  <c r="CG54" i="2"/>
  <c r="CH54" i="2"/>
  <c r="CI54" i="2"/>
  <c r="CJ54" i="2"/>
  <c r="CK54" i="2"/>
  <c r="CF55" i="2"/>
  <c r="CG55" i="2"/>
  <c r="CH55" i="2"/>
  <c r="CI55" i="2"/>
  <c r="CJ55" i="2"/>
  <c r="CK55" i="2"/>
  <c r="CF56" i="2"/>
  <c r="CG56" i="2"/>
  <c r="CH56" i="2"/>
  <c r="CI56" i="2"/>
  <c r="CJ56" i="2"/>
  <c r="CK56" i="2"/>
  <c r="CF57" i="2"/>
  <c r="CG57" i="2"/>
  <c r="CH57" i="2"/>
  <c r="CI57" i="2"/>
  <c r="CJ57" i="2"/>
  <c r="CK57" i="2"/>
  <c r="CF58" i="2"/>
  <c r="CG58" i="2"/>
  <c r="CH58" i="2"/>
  <c r="CI58" i="2"/>
  <c r="CJ58" i="2"/>
  <c r="CK58" i="2"/>
  <c r="CF59" i="2"/>
  <c r="CG59" i="2"/>
  <c r="CH59" i="2"/>
  <c r="CI59" i="2"/>
  <c r="CJ59" i="2"/>
  <c r="CK59" i="2"/>
  <c r="CF60" i="2"/>
  <c r="CG60" i="2"/>
  <c r="CH60" i="2"/>
  <c r="CI60" i="2"/>
  <c r="CJ60" i="2"/>
  <c r="CK60" i="2"/>
  <c r="CF61" i="2"/>
  <c r="CG61" i="2"/>
  <c r="CH61" i="2"/>
  <c r="CI61" i="2"/>
  <c r="CJ61" i="2"/>
  <c r="CK61" i="2"/>
  <c r="CF62" i="2"/>
  <c r="CG62" i="2"/>
  <c r="CH62" i="2"/>
  <c r="CI62" i="2"/>
  <c r="CJ62" i="2"/>
  <c r="CK62" i="2"/>
  <c r="CF63" i="2"/>
  <c r="CG63" i="2"/>
  <c r="CH63" i="2"/>
  <c r="CI63" i="2"/>
  <c r="CJ63" i="2"/>
  <c r="CK63" i="2"/>
  <c r="CF64" i="2"/>
  <c r="CG64" i="2"/>
  <c r="CH64" i="2"/>
  <c r="CI64" i="2"/>
  <c r="CJ64" i="2"/>
  <c r="CK64" i="2"/>
  <c r="CF65" i="2"/>
  <c r="CG65" i="2"/>
  <c r="CH65" i="2"/>
  <c r="CI65" i="2"/>
  <c r="CJ65" i="2"/>
  <c r="CK65" i="2"/>
  <c r="CF66" i="2"/>
  <c r="CG66" i="2"/>
  <c r="CH66" i="2"/>
  <c r="CI66" i="2"/>
  <c r="CJ66" i="2"/>
  <c r="CK66" i="2"/>
  <c r="CF67" i="2"/>
  <c r="CG67" i="2"/>
  <c r="CH67" i="2"/>
  <c r="CI67" i="2"/>
  <c r="CJ67" i="2"/>
  <c r="CK67" i="2"/>
  <c r="CF68" i="2"/>
  <c r="CG68" i="2"/>
  <c r="CH68" i="2"/>
  <c r="CI68" i="2"/>
  <c r="CJ68" i="2"/>
  <c r="CK68" i="2"/>
  <c r="CF69" i="2"/>
  <c r="CG69" i="2"/>
  <c r="CH69" i="2"/>
  <c r="CI69" i="2"/>
  <c r="CJ69" i="2"/>
  <c r="CK69" i="2"/>
  <c r="CK38" i="2"/>
  <c r="CJ38" i="2"/>
  <c r="CI38" i="2"/>
  <c r="CH38" i="2"/>
  <c r="CG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F38" i="2"/>
  <c r="CE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D38" i="2"/>
  <c r="CC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CA38" i="2"/>
  <c r="BZ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38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39" i="2"/>
  <c r="BD38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39" i="2"/>
  <c r="BC38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39" i="2"/>
  <c r="BB38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39" i="2"/>
  <c r="BA38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39" i="2"/>
  <c r="AZ38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39" i="2"/>
  <c r="AY38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39" i="2"/>
  <c r="AX38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39" i="2"/>
  <c r="AW38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39" i="2"/>
  <c r="AV38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39" i="2"/>
  <c r="AU38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39" i="2"/>
  <c r="AT38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40" i="2"/>
  <c r="AS41" i="2"/>
  <c r="AS42" i="2"/>
  <c r="AS43" i="2"/>
  <c r="AS44" i="2"/>
  <c r="AS45" i="2"/>
  <c r="AS46" i="2"/>
  <c r="AS47" i="2"/>
  <c r="AS48" i="2"/>
  <c r="AS49" i="2"/>
  <c r="AS50" i="2"/>
  <c r="AS39" i="2"/>
  <c r="AS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J38" i="2"/>
  <c r="I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8" i="2"/>
  <c r="C35" i="2"/>
  <c r="C70" i="2" s="1"/>
  <c r="D35" i="2"/>
  <c r="D70" i="2" s="1"/>
  <c r="E35" i="2"/>
  <c r="E70" i="2" s="1"/>
  <c r="F35" i="2"/>
  <c r="F70" i="2" s="1"/>
  <c r="G35" i="2"/>
  <c r="G70" i="2" s="1"/>
  <c r="H35" i="2"/>
  <c r="H70" i="2" s="1"/>
  <c r="I35" i="2"/>
  <c r="I70" i="2" s="1"/>
  <c r="J35" i="2"/>
  <c r="J70" i="2" s="1"/>
  <c r="K35" i="2"/>
  <c r="K70" i="2" s="1"/>
  <c r="L35" i="2"/>
  <c r="L70" i="2" s="1"/>
  <c r="M35" i="2"/>
  <c r="M70" i="2" s="1"/>
  <c r="N35" i="2"/>
  <c r="N70" i="2" s="1"/>
  <c r="O35" i="2"/>
  <c r="O70" i="2" s="1"/>
  <c r="P35" i="2"/>
  <c r="P70" i="2" s="1"/>
  <c r="Q35" i="2"/>
  <c r="Q70" i="2" s="1"/>
  <c r="R35" i="2"/>
  <c r="R70" i="2" s="1"/>
  <c r="S35" i="2"/>
  <c r="S70" i="2" s="1"/>
  <c r="T35" i="2"/>
  <c r="T70" i="2" s="1"/>
  <c r="U35" i="2"/>
  <c r="U70" i="2" s="1"/>
  <c r="V35" i="2"/>
  <c r="V70" i="2" s="1"/>
  <c r="W35" i="2"/>
  <c r="W70" i="2" s="1"/>
  <c r="X35" i="2"/>
  <c r="X70" i="2" s="1"/>
  <c r="Y35" i="2"/>
  <c r="Y70" i="2" s="1"/>
  <c r="Z35" i="2"/>
  <c r="Z70" i="2" s="1"/>
  <c r="AA35" i="2"/>
  <c r="AA70" i="2" s="1"/>
  <c r="AB35" i="2"/>
  <c r="AB70" i="2" s="1"/>
  <c r="AC35" i="2"/>
  <c r="AC70" i="2" s="1"/>
  <c r="AD35" i="2"/>
  <c r="AD70" i="2" s="1"/>
  <c r="AE35" i="2"/>
  <c r="AE70" i="2" s="1"/>
  <c r="AF35" i="2"/>
  <c r="AF70" i="2" s="1"/>
  <c r="AG35" i="2"/>
  <c r="AG70" i="2" s="1"/>
  <c r="AH35" i="2"/>
  <c r="AH70" i="2" s="1"/>
  <c r="AI35" i="2"/>
  <c r="AI70" i="2" s="1"/>
  <c r="AJ35" i="2"/>
  <c r="AJ70" i="2" s="1"/>
  <c r="AK35" i="2"/>
  <c r="AK70" i="2" s="1"/>
  <c r="AL35" i="2"/>
  <c r="AL70" i="2" s="1"/>
  <c r="AM35" i="2"/>
  <c r="AM70" i="2" s="1"/>
  <c r="AN35" i="2"/>
  <c r="AN70" i="2" s="1"/>
  <c r="AO35" i="2"/>
  <c r="AO70" i="2" s="1"/>
  <c r="AP35" i="2"/>
  <c r="AP70" i="2" s="1"/>
  <c r="AQ35" i="2"/>
  <c r="AQ70" i="2" s="1"/>
  <c r="AR35" i="2"/>
  <c r="AR70" i="2" s="1"/>
  <c r="AS35" i="2"/>
  <c r="AS70" i="2" s="1"/>
  <c r="AT35" i="2"/>
  <c r="AT70" i="2" s="1"/>
  <c r="AU35" i="2"/>
  <c r="AU70" i="2" s="1"/>
  <c r="AV35" i="2"/>
  <c r="AV70" i="2" s="1"/>
  <c r="AW35" i="2"/>
  <c r="AW70" i="2" s="1"/>
  <c r="AX35" i="2"/>
  <c r="AX70" i="2" s="1"/>
  <c r="AY35" i="2"/>
  <c r="AY70" i="2" s="1"/>
  <c r="AZ35" i="2"/>
  <c r="AZ70" i="2" s="1"/>
  <c r="BA35" i="2"/>
  <c r="BA70" i="2" s="1"/>
  <c r="BB35" i="2"/>
  <c r="BB70" i="2" s="1"/>
  <c r="BC35" i="2"/>
  <c r="BC70" i="2" s="1"/>
  <c r="BD35" i="2"/>
  <c r="BD70" i="2" s="1"/>
  <c r="BE35" i="2"/>
  <c r="BE70" i="2" s="1"/>
  <c r="BF35" i="2"/>
  <c r="BF70" i="2" s="1"/>
  <c r="BG35" i="2"/>
  <c r="BG70" i="2" s="1"/>
  <c r="BH35" i="2"/>
  <c r="BH70" i="2" s="1"/>
  <c r="BI35" i="2"/>
  <c r="BI70" i="2" s="1"/>
  <c r="BJ35" i="2"/>
  <c r="BJ70" i="2" s="1"/>
  <c r="BK35" i="2"/>
  <c r="BK70" i="2" s="1"/>
  <c r="BL35" i="2"/>
  <c r="BL70" i="2" s="1"/>
  <c r="BM35" i="2"/>
  <c r="BM70" i="2" s="1"/>
  <c r="BN35" i="2"/>
  <c r="BN70" i="2" s="1"/>
  <c r="BO35" i="2"/>
  <c r="BO70" i="2" s="1"/>
  <c r="BP35" i="2"/>
  <c r="BP70" i="2" s="1"/>
  <c r="BQ35" i="2"/>
  <c r="BQ70" i="2" s="1"/>
  <c r="BR35" i="2"/>
  <c r="BR70" i="2" s="1"/>
  <c r="BS35" i="2"/>
  <c r="BS70" i="2" s="1"/>
  <c r="BT35" i="2"/>
  <c r="BT70" i="2" s="1"/>
  <c r="BU35" i="2"/>
  <c r="BU70" i="2" s="1"/>
  <c r="BV35" i="2"/>
  <c r="BV70" i="2" s="1"/>
  <c r="BW35" i="2"/>
  <c r="BW70" i="2" s="1"/>
  <c r="BX35" i="2"/>
  <c r="BX70" i="2" s="1"/>
  <c r="BY35" i="2"/>
  <c r="BY70" i="2" s="1"/>
  <c r="BZ35" i="2"/>
  <c r="BZ70" i="2" s="1"/>
  <c r="CA35" i="2"/>
  <c r="CA70" i="2" s="1"/>
  <c r="CB35" i="2"/>
  <c r="CB70" i="2" s="1"/>
  <c r="CC35" i="2"/>
  <c r="CC70" i="2" s="1"/>
  <c r="CD35" i="2"/>
  <c r="CD70" i="2" s="1"/>
  <c r="CE35" i="2"/>
  <c r="CE70" i="2" s="1"/>
  <c r="CF35" i="2"/>
  <c r="CF70" i="2" s="1"/>
  <c r="CG35" i="2"/>
  <c r="CG70" i="2" s="1"/>
  <c r="CH35" i="2"/>
  <c r="CH70" i="2" s="1"/>
  <c r="CI35" i="2"/>
  <c r="CI70" i="2" s="1"/>
  <c r="CJ35" i="2"/>
  <c r="CJ70" i="2" s="1"/>
  <c r="CK35" i="2"/>
  <c r="CK70" i="2" s="1"/>
  <c r="CL35" i="2"/>
  <c r="CL70" i="2" s="1"/>
  <c r="CM35" i="2"/>
  <c r="CM70" i="2" s="1"/>
  <c r="CN35" i="2"/>
  <c r="CN70" i="2" s="1"/>
  <c r="CO35" i="2"/>
  <c r="CO70" i="2" s="1"/>
  <c r="CP35" i="2"/>
  <c r="CP70" i="2" s="1"/>
  <c r="CQ35" i="2"/>
  <c r="CQ70" i="2" s="1"/>
  <c r="CR35" i="2"/>
  <c r="CR70" i="2" s="1"/>
  <c r="CS35" i="2"/>
  <c r="CS70" i="2" s="1"/>
  <c r="CT35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35" i="2"/>
  <c r="B70" i="2" s="1"/>
</calcChain>
</file>

<file path=xl/sharedStrings.xml><?xml version="1.0" encoding="utf-8"?>
<sst xmlns="http://schemas.openxmlformats.org/spreadsheetml/2006/main" count="795" uniqueCount="174">
  <si>
    <t>Reptilia;Squamata;Sphaerodactylidae;Sphaerodactylus;millepunctatus</t>
  </si>
  <si>
    <t>Reptilia;Squamata;Scincidae;Mabuya;sp.</t>
  </si>
  <si>
    <t>Reptilia;Squamata;Scincidae;Mabuya;ficta</t>
  </si>
  <si>
    <t>Reptilia;Squamata;Gekkonidae;Lepidodactylus;lugubris</t>
  </si>
  <si>
    <t>No blast hit;Other;Other;Other;Other</t>
  </si>
  <si>
    <t>Mammalia;Rodentia;Muridae;Mus;musculus</t>
  </si>
  <si>
    <t>Mammalia;Rodentia;Heteromyidae;Heteromys;australis</t>
  </si>
  <si>
    <t>Mammalia;Rodentia;Cricetidae;Oecomys;trinitatis</t>
  </si>
  <si>
    <t>Mammalia;Rodentia;Cricetidae;Oecomys;bicolor</t>
  </si>
  <si>
    <t>Mammalia;Primate;Hominidae;Homo;sapiens</t>
  </si>
  <si>
    <t>Mammalia;Didelphimorpha;Didelphidae;Philander;opossum</t>
  </si>
  <si>
    <t>Mammalia;Didelphimorpha;Didelphidae;Metachirus;nudicaudatus</t>
  </si>
  <si>
    <t>Mammalia;Didelphimorpha;Didelphidae;Marmosops;parvidens</t>
  </si>
  <si>
    <t>Mammalia;Didelphimorpha;Didelphidae;Marmosops;impavidus</t>
  </si>
  <si>
    <t>Mammalia;Didelphimorpha;Didelphidae;Marmosops;dorothea</t>
  </si>
  <si>
    <t>Mammalia;Didelphimorpha;Didelphidae;Marmosa;murina</t>
  </si>
  <si>
    <t>Mammalia;Didelphimorpha;Didelphidae;Marmosa;lepida</t>
  </si>
  <si>
    <t>Mammalia;Didelphimorpha;Didelphidae;Didelphis;virginiana</t>
  </si>
  <si>
    <t>Mammalia;Didelphimorpha;Didelphidae;Didelphis;marsupialis</t>
  </si>
  <si>
    <t>Mammalia;Didelphimorpha;Didelphidae;Caluromys;lanatus</t>
  </si>
  <si>
    <t>Mammalia;Chiroptera;Vespertilionidae;Myotis;nigricans</t>
  </si>
  <si>
    <t>Mammalia;Chiroptera;Molossidae;Molossus;molossus</t>
  </si>
  <si>
    <t>Mammalia;Cetartiodactyla;Bovidae;Bos;taurus</t>
  </si>
  <si>
    <t>Mammalia;Carnivora;Procyonidae;Procyon;lotor</t>
  </si>
  <si>
    <t>Mammalia;Carnivora;Procyonidae;Potos;flavus</t>
  </si>
  <si>
    <t>Mammalia;Carnivora;Felidae;Leopardus;wiedii</t>
  </si>
  <si>
    <t>Mammalia;Carnivora;Canidae;Canis;lupus</t>
  </si>
  <si>
    <t>Aves;Passeriformes;Tyrannidae;Sayornis;phoebe</t>
  </si>
  <si>
    <t>Aves;Passeriformes;Tyrannidae;Mionectes;oleagineus</t>
  </si>
  <si>
    <t>Aves;Passeriformes;Turdidae;Turdus;grayi</t>
  </si>
  <si>
    <t>Aves;Passeriformes;Thraupidae;Thraupis;sayaca</t>
  </si>
  <si>
    <t>Aves;Passeriformes;Cardinalidae;Piranga;rubra</t>
  </si>
  <si>
    <t>E7</t>
  </si>
  <si>
    <t>C7</t>
  </si>
  <si>
    <t>E6</t>
  </si>
  <si>
    <t>D9</t>
  </si>
  <si>
    <t>E3</t>
  </si>
  <si>
    <t>B11</t>
  </si>
  <si>
    <t>C9</t>
  </si>
  <si>
    <t>E11</t>
  </si>
  <si>
    <t>C8</t>
  </si>
  <si>
    <t>B8</t>
  </si>
  <si>
    <t>E8</t>
  </si>
  <si>
    <t>F12</t>
  </si>
  <si>
    <t>C12</t>
  </si>
  <si>
    <t>E12</t>
  </si>
  <si>
    <t>F8</t>
  </si>
  <si>
    <t>B12</t>
  </si>
  <si>
    <t>F7</t>
  </si>
  <si>
    <t>C6</t>
  </si>
  <si>
    <t>D1</t>
  </si>
  <si>
    <t>F6</t>
  </si>
  <si>
    <t>H7</t>
  </si>
  <si>
    <t>D7</t>
  </si>
  <si>
    <t>H12</t>
  </si>
  <si>
    <t>B3</t>
  </si>
  <si>
    <t>B9</t>
  </si>
  <si>
    <t>H2</t>
  </si>
  <si>
    <t>C3</t>
  </si>
  <si>
    <t>H1</t>
  </si>
  <si>
    <t>D3</t>
  </si>
  <si>
    <t>E1</t>
  </si>
  <si>
    <t>F2</t>
  </si>
  <si>
    <t>H3</t>
  </si>
  <si>
    <t>E2</t>
  </si>
  <si>
    <t>D2</t>
  </si>
  <si>
    <t>H6</t>
  </si>
  <si>
    <t>G3</t>
  </si>
  <si>
    <t>G2</t>
  </si>
  <si>
    <t>G5</t>
  </si>
  <si>
    <t>D5</t>
  </si>
  <si>
    <t>D12</t>
  </si>
  <si>
    <t>D11</t>
  </si>
  <si>
    <t>G9</t>
  </si>
  <si>
    <t>G12</t>
  </si>
  <si>
    <t>G11</t>
  </si>
  <si>
    <t>G6</t>
  </si>
  <si>
    <t>G8</t>
  </si>
  <si>
    <t>F1</t>
  </si>
  <si>
    <t>B1</t>
  </si>
  <si>
    <t>G7</t>
  </si>
  <si>
    <t>G1</t>
  </si>
  <si>
    <t>H9</t>
  </si>
  <si>
    <t>C2</t>
  </si>
  <si>
    <t>B7</t>
  </si>
  <si>
    <t>E5</t>
  </si>
  <si>
    <t>B5</t>
  </si>
  <si>
    <t>G10</t>
  </si>
  <si>
    <t>A7</t>
  </si>
  <si>
    <t>F10</t>
  </si>
  <si>
    <t>B6</t>
  </si>
  <si>
    <t>H8</t>
  </si>
  <si>
    <t>A6</t>
  </si>
  <si>
    <t>A2</t>
  </si>
  <si>
    <t>F4</t>
  </si>
  <si>
    <t>C1</t>
  </si>
  <si>
    <t>F5</t>
  </si>
  <si>
    <t>B4</t>
  </si>
  <si>
    <t>A8</t>
  </si>
  <si>
    <t>A10</t>
  </si>
  <si>
    <t>A12</t>
  </si>
  <si>
    <t>A11</t>
  </si>
  <si>
    <t>H11</t>
  </si>
  <si>
    <t>F11</t>
  </si>
  <si>
    <t>A5</t>
  </si>
  <si>
    <t>A9</t>
  </si>
  <si>
    <t>B2</t>
  </si>
  <si>
    <t>D10</t>
  </si>
  <si>
    <t>A4</t>
  </si>
  <si>
    <t>C11</t>
  </si>
  <si>
    <t>Unassigned</t>
  </si>
  <si>
    <t>H10</t>
  </si>
  <si>
    <t>D6</t>
  </si>
  <si>
    <t>D4</t>
  </si>
  <si>
    <t>C5</t>
  </si>
  <si>
    <t>D8</t>
  </si>
  <si>
    <t>F9</t>
  </si>
  <si>
    <t>C4</t>
  </si>
  <si>
    <t>G4</t>
  </si>
  <si>
    <t>H5</t>
  </si>
  <si>
    <t>A3</t>
  </si>
  <si>
    <t>E10</t>
  </si>
  <si>
    <t>E4</t>
  </si>
  <si>
    <t>F3</t>
  </si>
  <si>
    <t>C10</t>
  </si>
  <si>
    <t>A1</t>
  </si>
  <si>
    <t>H4</t>
  </si>
  <si>
    <t>E9</t>
  </si>
  <si>
    <t>B10</t>
  </si>
  <si>
    <t>#OTU ID</t>
  </si>
  <si>
    <t># Constructed from biom file</t>
  </si>
  <si>
    <t>Mammalia;Rodentia;Heteromyidae;Heteromys;desmarestianus</t>
  </si>
  <si>
    <t>Mammalia;Rodentia;Erethizontidae;Coendou;melanurus</t>
  </si>
  <si>
    <t>Mammalia;Rodentia;Erethizontidae;Coendou;bicolor</t>
  </si>
  <si>
    <t>Mammalia;Rodentia;Echimyidae;Hoplomys;gymnurus</t>
  </si>
  <si>
    <t>Mammalia;Pilosa;Mymecophagidae;Tamandua;mexicana</t>
  </si>
  <si>
    <t>Mammalia;Didelphimorpha;Didelphidae;Marmosops;noctivagus</t>
  </si>
  <si>
    <t>Mammalia;Didelphimorpha;Didelphidae;Caluromys;philander</t>
  </si>
  <si>
    <t>Mammalia;Carnivora;Felidae;Leopardus;tigrinus</t>
  </si>
  <si>
    <t>Mammalia;Carnivora;Canidae;Urocyon;cinereoargenteus</t>
  </si>
  <si>
    <t>Mammalia;Artiodactyla;Cervidae;Odocoileus;virginianus</t>
  </si>
  <si>
    <t>Aves;Passeriformes;Tyrannidae;Cnemotriccus;fuscatus</t>
  </si>
  <si>
    <t>Mammalia;Rodentia;Echimyidae;Proechimys;cuvieri</t>
  </si>
  <si>
    <t>Mammalia;Rodentia;Dasyproctidae;Dasyprocta;punctata</t>
  </si>
  <si>
    <t>Mammalia;Didelphimorpha;Didelphidae;Marmosa;mexicana</t>
  </si>
  <si>
    <t>Aves;Passeriformes;Tyrannidae;Tyrannus;tyrannus</t>
  </si>
  <si>
    <t>Past21CC</t>
  </si>
  <si>
    <t>Past22CC</t>
  </si>
  <si>
    <t>Past9CA</t>
  </si>
  <si>
    <t>Past11CA</t>
  </si>
  <si>
    <t>Past15CA</t>
  </si>
  <si>
    <t>Past16CA</t>
  </si>
  <si>
    <t>Past17CA</t>
  </si>
  <si>
    <t>Past19CA</t>
  </si>
  <si>
    <t>Peri4LP17</t>
  </si>
  <si>
    <t>Peri5LP17</t>
  </si>
  <si>
    <t>Peri6LP17</t>
  </si>
  <si>
    <t>Peri3HN1</t>
  </si>
  <si>
    <t>Peri9HN7</t>
  </si>
  <si>
    <t>Total</t>
  </si>
  <si>
    <t>Peri12HN10</t>
  </si>
  <si>
    <t>Peri13HN11</t>
  </si>
  <si>
    <t>Peri4HN2</t>
  </si>
  <si>
    <t>Peri7HN5</t>
  </si>
  <si>
    <t>TOTAL</t>
  </si>
  <si>
    <t>PeriForest2CA</t>
  </si>
  <si>
    <t>Peri11HN9</t>
  </si>
  <si>
    <t>SF1</t>
  </si>
  <si>
    <t>SF9</t>
  </si>
  <si>
    <t>SF10</t>
  </si>
  <si>
    <t>SF12</t>
  </si>
  <si>
    <t>10% Cutoff</t>
  </si>
  <si>
    <t>Total Percent</t>
  </si>
  <si>
    <t>Percent bloodmeal (10% cutoff)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</si>
</sst>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0" xfId="0" applyFill="1" applyBorder="1"/>
    <xf numFmtId="0" fontId="0" fillId="0" borderId="4" xfId="0" applyFill="1" applyBorder="1"/>
    <xf numFmtId="0" fontId="0" fillId="2" borderId="4" xfId="0" applyFill="1" applyBorder="1"/>
    <xf numFmtId="0" fontId="0" fillId="0" borderId="3" xfId="0" applyFill="1" applyBorder="1"/>
    <xf numFmtId="0" fontId="0" fillId="0" borderId="1" xfId="0" applyBorder="1"/>
    <xf numFmtId="0" fontId="0" fillId="0" borderId="5" xfId="0" applyFill="1" applyBorder="1"/>
    <xf numFmtId="0" fontId="0" fillId="0" borderId="2" xfId="0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1" xfId="0" applyBorder="1"/>
    <xf numFmtId="164" fontId="0" fillId="0" borderId="0" xfId="0" applyNumberFormat="1" applyBorder="1"/>
    <xf numFmtId="164" fontId="0" fillId="2" borderId="0" xfId="0" applyNumberFormat="1" applyFill="1" applyBorder="1"/>
    <xf numFmtId="164" fontId="0" fillId="0" borderId="7" xfId="0" applyNumberFormat="1" applyBorder="1"/>
    <xf numFmtId="0" fontId="0" fillId="2" borderId="0" xfId="0" applyFill="1"/>
    <xf numFmtId="0" fontId="0" fillId="0" borderId="6" xfId="0" applyFill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1" fillId="0" borderId="12" xfId="0" applyFont="1" applyBorder="1"/>
    <xf numFmtId="0" fontId="1" fillId="0" borderId="4" xfId="0" applyFont="1" applyBorder="1"/>
    <xf numFmtId="164" fontId="0" fillId="0" borderId="8" xfId="0" applyNumberFormat="1" applyBorder="1"/>
    <xf numFmtId="0" fontId="0" fillId="0" borderId="4" xfId="0" applyFill="1" applyBorder="1" applyAlignment="1">
      <alignment horizontal="center"/>
    </xf>
    <xf numFmtId="164" fontId="0" fillId="0" borderId="4" xfId="0" applyNumberFormat="1" applyBorder="1"/>
    <xf numFmtId="164" fontId="0" fillId="2" borderId="4" xfId="0" applyNumberFormat="1" applyFill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5" xfId="0" applyFont="1" applyBorder="1"/>
    <xf numFmtId="164" fontId="0" fillId="0" borderId="15" xfId="0" applyNumberFormat="1" applyBorder="1"/>
    <xf numFmtId="0" fontId="0" fillId="0" borderId="13" xfId="0" applyFill="1" applyBorder="1"/>
    <xf numFmtId="0" fontId="0" fillId="0" borderId="7" xfId="0" applyFont="1" applyFill="1" applyBorder="1"/>
    <xf numFmtId="0" fontId="1" fillId="0" borderId="0" xfId="0" applyFont="1" applyFill="1"/>
    <xf numFmtId="164" fontId="0" fillId="0" borderId="0" xfId="0" applyNumberFormat="1" applyFill="1" applyBorder="1"/>
    <xf numFmtId="164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8858-2612-0941-A05B-6A929CA2AFC6}">
  <dimension ref="A1:CT70"/>
  <sheetViews>
    <sheetView zoomScale="89" zoomScaleNormal="89" workbookViewId="0">
      <pane xSplit="1" topLeftCell="BA1" activePane="topRight" state="frozen"/>
      <selection activeCell="A19" sqref="A19"/>
      <selection pane="topRight" activeCell="A59" sqref="A59"/>
    </sheetView>
  </sheetViews>
  <sheetFormatPr baseColWidth="10" defaultColWidth="10.6640625" defaultRowHeight="16" x14ac:dyDescent="0.2"/>
  <cols>
    <col min="1" max="1" width="63.33203125" style="3" bestFit="1" customWidth="1"/>
    <col min="2" max="12" width="9" style="3" bestFit="1" customWidth="1"/>
    <col min="13" max="13" width="9" style="4" bestFit="1" customWidth="1"/>
    <col min="14" max="16" width="9" style="3" bestFit="1" customWidth="1"/>
    <col min="17" max="24" width="8" style="3" bestFit="1" customWidth="1"/>
    <col min="25" max="25" width="8" style="4" bestFit="1" customWidth="1"/>
    <col min="26" max="32" width="8" style="3" bestFit="1" customWidth="1"/>
    <col min="33" max="36" width="9.1640625" style="3" bestFit="1" customWidth="1"/>
    <col min="37" max="37" width="9.1640625" style="4" bestFit="1" customWidth="1"/>
    <col min="38" max="48" width="9.1640625" style="3" bestFit="1" customWidth="1"/>
    <col min="49" max="49" width="9.1640625" style="4" bestFit="1" customWidth="1"/>
    <col min="50" max="60" width="9.1640625" style="3" bestFit="1" customWidth="1"/>
    <col min="61" max="61" width="9.1640625" style="4" bestFit="1" customWidth="1"/>
    <col min="62" max="70" width="9.1640625" style="3" bestFit="1" customWidth="1"/>
    <col min="71" max="71" width="9.83203125" style="3" bestFit="1" customWidth="1"/>
    <col min="72" max="72" width="9.5" style="3" bestFit="1" customWidth="1"/>
    <col min="73" max="73" width="9.5" style="4" bestFit="1" customWidth="1"/>
    <col min="74" max="75" width="9.83203125" style="3" bestFit="1" customWidth="1"/>
    <col min="76" max="77" width="9.1640625" style="3" bestFit="1" customWidth="1"/>
    <col min="78" max="78" width="9.33203125" style="3" bestFit="1" customWidth="1"/>
    <col min="79" max="81" width="11.33203125" style="3" bestFit="1" customWidth="1"/>
    <col min="82" max="84" width="9.1640625" style="3" bestFit="1" customWidth="1"/>
    <col min="85" max="89" width="9.33203125" style="3" bestFit="1" customWidth="1"/>
    <col min="90" max="96" width="10.5" style="3" bestFit="1" customWidth="1"/>
    <col min="97" max="97" width="9.33203125" style="3" bestFit="1" customWidth="1"/>
    <col min="98" max="98" width="10.6640625" style="3" bestFit="1" customWidth="1"/>
    <col min="99" max="16384" width="10.6640625" style="3"/>
  </cols>
  <sheetData>
    <row r="1" spans="1:98" s="19" customFormat="1" ht="17" thickBot="1" x14ac:dyDescent="0.25">
      <c r="A1" s="19" t="s">
        <v>130</v>
      </c>
      <c r="B1" s="41" t="s">
        <v>146</v>
      </c>
      <c r="C1" s="41" t="s">
        <v>146</v>
      </c>
      <c r="D1" s="41" t="s">
        <v>146</v>
      </c>
      <c r="E1" s="41" t="s">
        <v>147</v>
      </c>
      <c r="F1" s="41" t="s">
        <v>147</v>
      </c>
      <c r="G1" s="41" t="s">
        <v>147</v>
      </c>
      <c r="H1" s="41" t="s">
        <v>147</v>
      </c>
      <c r="I1" s="41" t="s">
        <v>147</v>
      </c>
      <c r="J1" s="41" t="s">
        <v>147</v>
      </c>
      <c r="K1" s="41" t="s">
        <v>147</v>
      </c>
      <c r="L1" s="41" t="s">
        <v>147</v>
      </c>
      <c r="M1" s="42" t="s">
        <v>147</v>
      </c>
      <c r="N1" s="41" t="s">
        <v>147</v>
      </c>
      <c r="O1" s="41" t="s">
        <v>147</v>
      </c>
      <c r="P1" s="41" t="s">
        <v>147</v>
      </c>
      <c r="Q1" s="41" t="s">
        <v>148</v>
      </c>
      <c r="R1" s="41" t="s">
        <v>148</v>
      </c>
      <c r="S1" s="41" t="s">
        <v>148</v>
      </c>
      <c r="T1" s="41" t="s">
        <v>148</v>
      </c>
      <c r="U1" s="41" t="s">
        <v>148</v>
      </c>
      <c r="V1" s="41" t="s">
        <v>148</v>
      </c>
      <c r="W1" s="41" t="s">
        <v>148</v>
      </c>
      <c r="X1" s="41" t="s">
        <v>148</v>
      </c>
      <c r="Y1" s="42" t="s">
        <v>148</v>
      </c>
      <c r="Z1" s="41" t="s">
        <v>148</v>
      </c>
      <c r="AA1" s="41" t="s">
        <v>148</v>
      </c>
      <c r="AB1" s="41" t="s">
        <v>148</v>
      </c>
      <c r="AC1" s="41" t="s">
        <v>148</v>
      </c>
      <c r="AD1" s="41" t="s">
        <v>148</v>
      </c>
      <c r="AE1" s="41" t="s">
        <v>148</v>
      </c>
      <c r="AF1" s="41" t="s">
        <v>148</v>
      </c>
      <c r="AG1" s="41" t="s">
        <v>149</v>
      </c>
      <c r="AH1" s="41" t="s">
        <v>149</v>
      </c>
      <c r="AI1" s="41" t="s">
        <v>149</v>
      </c>
      <c r="AJ1" s="41" t="s">
        <v>149</v>
      </c>
      <c r="AK1" s="42" t="s">
        <v>149</v>
      </c>
      <c r="AL1" s="41" t="s">
        <v>149</v>
      </c>
      <c r="AM1" s="41" t="s">
        <v>149</v>
      </c>
      <c r="AN1" s="41" t="s">
        <v>149</v>
      </c>
      <c r="AO1" s="41" t="s">
        <v>149</v>
      </c>
      <c r="AP1" s="41" t="s">
        <v>149</v>
      </c>
      <c r="AQ1" s="41" t="s">
        <v>149</v>
      </c>
      <c r="AR1" s="41" t="s">
        <v>150</v>
      </c>
      <c r="AS1" s="41" t="s">
        <v>150</v>
      </c>
      <c r="AT1" s="41" t="s">
        <v>150</v>
      </c>
      <c r="AU1" s="41" t="s">
        <v>150</v>
      </c>
      <c r="AV1" s="41" t="s">
        <v>150</v>
      </c>
      <c r="AW1" s="42" t="s">
        <v>150</v>
      </c>
      <c r="AX1" s="41" t="s">
        <v>150</v>
      </c>
      <c r="AY1" s="41" t="s">
        <v>150</v>
      </c>
      <c r="AZ1" s="41" t="s">
        <v>150</v>
      </c>
      <c r="BA1" s="41" t="s">
        <v>150</v>
      </c>
      <c r="BB1" s="41" t="s">
        <v>150</v>
      </c>
      <c r="BC1" s="41" t="s">
        <v>150</v>
      </c>
      <c r="BD1" s="41" t="s">
        <v>150</v>
      </c>
      <c r="BE1" s="19" t="s">
        <v>151</v>
      </c>
      <c r="BF1" s="19" t="s">
        <v>151</v>
      </c>
      <c r="BG1" s="19" t="s">
        <v>151</v>
      </c>
      <c r="BH1" s="41" t="s">
        <v>152</v>
      </c>
      <c r="BI1" s="42" t="s">
        <v>152</v>
      </c>
      <c r="BJ1" s="41" t="s">
        <v>152</v>
      </c>
      <c r="BK1" s="41" t="s">
        <v>152</v>
      </c>
      <c r="BL1" s="41" t="s">
        <v>153</v>
      </c>
      <c r="BM1" s="41" t="s">
        <v>153</v>
      </c>
      <c r="BN1" s="41" t="s">
        <v>153</v>
      </c>
      <c r="BO1" s="41" t="s">
        <v>153</v>
      </c>
      <c r="BP1" s="41" t="s">
        <v>153</v>
      </c>
      <c r="BQ1" s="41" t="s">
        <v>153</v>
      </c>
      <c r="BR1" s="41" t="s">
        <v>153</v>
      </c>
      <c r="BS1" s="41" t="s">
        <v>154</v>
      </c>
      <c r="BT1" s="19" t="s">
        <v>155</v>
      </c>
      <c r="BU1" s="34" t="s">
        <v>155</v>
      </c>
      <c r="BV1" s="41" t="s">
        <v>156</v>
      </c>
      <c r="BW1" s="41" t="s">
        <v>156</v>
      </c>
      <c r="BX1" s="19" t="s">
        <v>157</v>
      </c>
      <c r="BY1" s="19" t="s">
        <v>157</v>
      </c>
      <c r="BZ1" s="41" t="s">
        <v>158</v>
      </c>
      <c r="CA1" s="19" t="s">
        <v>160</v>
      </c>
      <c r="CB1" s="19" t="s">
        <v>161</v>
      </c>
      <c r="CC1" s="19" t="s">
        <v>161</v>
      </c>
      <c r="CD1" s="19" t="s">
        <v>162</v>
      </c>
      <c r="CE1" s="19" t="s">
        <v>162</v>
      </c>
      <c r="CF1" s="19" t="s">
        <v>162</v>
      </c>
      <c r="CG1" s="41" t="s">
        <v>163</v>
      </c>
      <c r="CH1" s="41" t="s">
        <v>163</v>
      </c>
      <c r="CI1" s="41" t="s">
        <v>163</v>
      </c>
      <c r="CJ1" s="41" t="s">
        <v>163</v>
      </c>
      <c r="CK1" s="41" t="s">
        <v>163</v>
      </c>
      <c r="CL1" s="41" t="s">
        <v>163</v>
      </c>
      <c r="CM1" s="41" t="s">
        <v>163</v>
      </c>
      <c r="CN1" s="41" t="s">
        <v>163</v>
      </c>
      <c r="CO1" s="41" t="s">
        <v>163</v>
      </c>
      <c r="CP1" s="41" t="s">
        <v>163</v>
      </c>
      <c r="CQ1" s="41" t="s">
        <v>163</v>
      </c>
      <c r="CR1" s="41" t="s">
        <v>163</v>
      </c>
      <c r="CS1" s="41" t="s">
        <v>163</v>
      </c>
    </row>
    <row r="2" spans="1:98" s="7" customFormat="1" ht="17" thickBot="1" x14ac:dyDescent="0.25">
      <c r="A2" s="6" t="s">
        <v>129</v>
      </c>
      <c r="B2" s="7" t="s">
        <v>125</v>
      </c>
      <c r="C2" s="7" t="s">
        <v>93</v>
      </c>
      <c r="D2" s="7" t="s">
        <v>120</v>
      </c>
      <c r="E2" s="7" t="s">
        <v>108</v>
      </c>
      <c r="F2" s="7" t="s">
        <v>104</v>
      </c>
      <c r="G2" s="7" t="s">
        <v>92</v>
      </c>
      <c r="H2" s="7" t="s">
        <v>88</v>
      </c>
      <c r="I2" s="7" t="s">
        <v>98</v>
      </c>
      <c r="J2" s="7" t="s">
        <v>105</v>
      </c>
      <c r="K2" s="7" t="s">
        <v>99</v>
      </c>
      <c r="L2" s="7" t="s">
        <v>101</v>
      </c>
      <c r="M2" s="8" t="s">
        <v>100</v>
      </c>
      <c r="N2" s="7" t="s">
        <v>79</v>
      </c>
      <c r="O2" s="7" t="s">
        <v>106</v>
      </c>
      <c r="P2" s="7" t="s">
        <v>55</v>
      </c>
      <c r="Q2" s="7" t="s">
        <v>97</v>
      </c>
      <c r="R2" s="7" t="s">
        <v>86</v>
      </c>
      <c r="S2" s="7" t="s">
        <v>90</v>
      </c>
      <c r="T2" s="7" t="s">
        <v>84</v>
      </c>
      <c r="U2" s="7" t="s">
        <v>41</v>
      </c>
      <c r="V2" s="7" t="s">
        <v>56</v>
      </c>
      <c r="W2" s="7" t="s">
        <v>128</v>
      </c>
      <c r="X2" s="7" t="s">
        <v>37</v>
      </c>
      <c r="Y2" s="8" t="s">
        <v>47</v>
      </c>
      <c r="Z2" s="7" t="s">
        <v>95</v>
      </c>
      <c r="AA2" s="7" t="s">
        <v>83</v>
      </c>
      <c r="AB2" s="7" t="s">
        <v>58</v>
      </c>
      <c r="AC2" s="7" t="s">
        <v>117</v>
      </c>
      <c r="AD2" s="7" t="s">
        <v>114</v>
      </c>
      <c r="AE2" s="7" t="s">
        <v>49</v>
      </c>
      <c r="AF2" s="7" t="s">
        <v>33</v>
      </c>
      <c r="AG2" s="7" t="s">
        <v>40</v>
      </c>
      <c r="AH2" s="7" t="s">
        <v>38</v>
      </c>
      <c r="AI2" s="7" t="s">
        <v>124</v>
      </c>
      <c r="AJ2" s="7" t="s">
        <v>109</v>
      </c>
      <c r="AK2" s="8" t="s">
        <v>44</v>
      </c>
      <c r="AL2" s="7" t="s">
        <v>50</v>
      </c>
      <c r="AM2" s="7" t="s">
        <v>65</v>
      </c>
      <c r="AN2" s="7" t="s">
        <v>60</v>
      </c>
      <c r="AO2" s="7" t="s">
        <v>113</v>
      </c>
      <c r="AP2" s="7" t="s">
        <v>70</v>
      </c>
      <c r="AQ2" s="7" t="s">
        <v>112</v>
      </c>
      <c r="AR2" s="7" t="s">
        <v>53</v>
      </c>
      <c r="AS2" s="7" t="s">
        <v>115</v>
      </c>
      <c r="AT2" s="7" t="s">
        <v>35</v>
      </c>
      <c r="AU2" s="7" t="s">
        <v>107</v>
      </c>
      <c r="AV2" s="7" t="s">
        <v>72</v>
      </c>
      <c r="AW2" s="8" t="s">
        <v>71</v>
      </c>
      <c r="AX2" s="7" t="s">
        <v>61</v>
      </c>
      <c r="AY2" s="7" t="s">
        <v>64</v>
      </c>
      <c r="AZ2" s="7" t="s">
        <v>36</v>
      </c>
      <c r="BA2" s="7" t="s">
        <v>122</v>
      </c>
      <c r="BB2" s="7" t="s">
        <v>85</v>
      </c>
      <c r="BC2" s="7" t="s">
        <v>34</v>
      </c>
      <c r="BD2" s="7" t="s">
        <v>32</v>
      </c>
      <c r="BE2" s="7" t="s">
        <v>42</v>
      </c>
      <c r="BF2" s="7" t="s">
        <v>127</v>
      </c>
      <c r="BG2" s="7" t="s">
        <v>121</v>
      </c>
      <c r="BH2" s="7" t="s">
        <v>39</v>
      </c>
      <c r="BI2" s="8" t="s">
        <v>45</v>
      </c>
      <c r="BJ2" s="7" t="s">
        <v>78</v>
      </c>
      <c r="BK2" s="7" t="s">
        <v>62</v>
      </c>
      <c r="BL2" s="7" t="s">
        <v>123</v>
      </c>
      <c r="BM2" s="7" t="s">
        <v>94</v>
      </c>
      <c r="BN2" s="7" t="s">
        <v>96</v>
      </c>
      <c r="BO2" s="7" t="s">
        <v>51</v>
      </c>
      <c r="BP2" s="7" t="s">
        <v>48</v>
      </c>
      <c r="BQ2" s="7" t="s">
        <v>46</v>
      </c>
      <c r="BR2" s="7" t="s">
        <v>116</v>
      </c>
      <c r="BS2" s="7" t="s">
        <v>89</v>
      </c>
      <c r="BT2" s="7" t="s">
        <v>103</v>
      </c>
      <c r="BU2" s="8" t="s">
        <v>43</v>
      </c>
      <c r="BV2" s="7" t="s">
        <v>81</v>
      </c>
      <c r="BW2" s="7" t="s">
        <v>68</v>
      </c>
      <c r="BX2" s="7" t="s">
        <v>67</v>
      </c>
      <c r="BY2" s="7" t="s">
        <v>118</v>
      </c>
      <c r="BZ2" s="7" t="s">
        <v>69</v>
      </c>
      <c r="CA2" s="7" t="s">
        <v>76</v>
      </c>
      <c r="CB2" s="7" t="s">
        <v>80</v>
      </c>
      <c r="CC2" s="7" t="s">
        <v>77</v>
      </c>
      <c r="CD2" s="7" t="s">
        <v>73</v>
      </c>
      <c r="CE2" s="7" t="s">
        <v>87</v>
      </c>
      <c r="CF2" s="7" t="s">
        <v>75</v>
      </c>
      <c r="CG2" s="7" t="s">
        <v>74</v>
      </c>
      <c r="CH2" s="7" t="s">
        <v>59</v>
      </c>
      <c r="CI2" s="7" t="s">
        <v>57</v>
      </c>
      <c r="CJ2" s="7" t="s">
        <v>63</v>
      </c>
      <c r="CK2" s="7" t="s">
        <v>126</v>
      </c>
      <c r="CL2" s="7" t="s">
        <v>119</v>
      </c>
      <c r="CM2" s="7" t="s">
        <v>66</v>
      </c>
      <c r="CN2" s="7" t="s">
        <v>52</v>
      </c>
      <c r="CO2" s="7" t="s">
        <v>91</v>
      </c>
      <c r="CP2" s="7" t="s">
        <v>82</v>
      </c>
      <c r="CQ2" s="7" t="s">
        <v>111</v>
      </c>
      <c r="CR2" s="7" t="s">
        <v>102</v>
      </c>
      <c r="CS2" s="7" t="s">
        <v>54</v>
      </c>
      <c r="CT2" s="7" t="s">
        <v>110</v>
      </c>
    </row>
    <row r="3" spans="1:98" x14ac:dyDescent="0.2">
      <c r="A3" s="3" t="s">
        <v>31</v>
      </c>
      <c r="B3" s="3">
        <v>214</v>
      </c>
      <c r="C3" s="3">
        <v>3186</v>
      </c>
      <c r="D3" s="3">
        <v>358</v>
      </c>
      <c r="E3" s="3">
        <v>613</v>
      </c>
      <c r="F3" s="3">
        <v>77</v>
      </c>
      <c r="G3" s="3">
        <v>42</v>
      </c>
      <c r="H3" s="3">
        <v>14</v>
      </c>
      <c r="I3" s="3">
        <v>56</v>
      </c>
      <c r="J3" s="3">
        <v>67</v>
      </c>
      <c r="K3" s="3">
        <v>19</v>
      </c>
      <c r="L3" s="3">
        <v>47</v>
      </c>
      <c r="M3" s="4">
        <v>58</v>
      </c>
      <c r="N3" s="3">
        <v>30</v>
      </c>
      <c r="O3" s="3">
        <v>30</v>
      </c>
      <c r="P3" s="3">
        <v>6</v>
      </c>
      <c r="Q3" s="3">
        <v>29</v>
      </c>
      <c r="R3" s="3">
        <v>2</v>
      </c>
      <c r="S3" s="3">
        <v>0</v>
      </c>
      <c r="T3" s="3">
        <v>0</v>
      </c>
      <c r="U3" s="3">
        <v>2</v>
      </c>
      <c r="V3" s="3">
        <v>2</v>
      </c>
      <c r="W3" s="3">
        <v>0</v>
      </c>
      <c r="X3" s="3">
        <v>0</v>
      </c>
      <c r="Y3" s="4">
        <v>15</v>
      </c>
      <c r="Z3" s="3">
        <v>41</v>
      </c>
      <c r="AA3" s="3">
        <v>37</v>
      </c>
      <c r="AB3" s="3">
        <v>7</v>
      </c>
      <c r="AC3" s="3">
        <v>27</v>
      </c>
      <c r="AD3" s="3">
        <v>1</v>
      </c>
      <c r="AE3" s="3">
        <v>2</v>
      </c>
      <c r="AF3" s="3">
        <v>0</v>
      </c>
      <c r="AG3" s="3">
        <v>2</v>
      </c>
      <c r="AH3" s="3">
        <v>1</v>
      </c>
      <c r="AI3" s="3">
        <v>0</v>
      </c>
      <c r="AJ3" s="3">
        <v>2</v>
      </c>
      <c r="AK3" s="4">
        <v>4</v>
      </c>
      <c r="AL3" s="3">
        <v>28</v>
      </c>
      <c r="AM3" s="3">
        <v>26</v>
      </c>
      <c r="AN3" s="3">
        <v>3</v>
      </c>
      <c r="AO3" s="3">
        <v>23</v>
      </c>
      <c r="AP3" s="3">
        <v>2</v>
      </c>
      <c r="AQ3" s="3">
        <v>0</v>
      </c>
      <c r="AR3" s="3">
        <v>1</v>
      </c>
      <c r="AS3" s="3">
        <v>6</v>
      </c>
      <c r="AT3" s="3">
        <v>0</v>
      </c>
      <c r="AU3" s="3">
        <v>0</v>
      </c>
      <c r="AV3" s="3">
        <v>1</v>
      </c>
      <c r="AW3" s="4">
        <v>25</v>
      </c>
      <c r="AX3" s="3">
        <v>21</v>
      </c>
      <c r="AY3" s="3">
        <v>22</v>
      </c>
      <c r="AZ3" s="3">
        <v>0</v>
      </c>
      <c r="BA3" s="3">
        <v>13</v>
      </c>
      <c r="BB3" s="3">
        <v>0</v>
      </c>
      <c r="BC3" s="3">
        <v>0</v>
      </c>
      <c r="BD3" s="3">
        <v>0</v>
      </c>
      <c r="BE3" s="3">
        <v>5</v>
      </c>
      <c r="BF3" s="3">
        <v>2</v>
      </c>
      <c r="BG3" s="3">
        <v>0</v>
      </c>
      <c r="BH3" s="3">
        <v>1</v>
      </c>
      <c r="BI3" s="4">
        <v>8</v>
      </c>
      <c r="BJ3" s="3">
        <v>113</v>
      </c>
      <c r="BK3" s="3">
        <v>83</v>
      </c>
      <c r="BL3" s="3">
        <v>20</v>
      </c>
      <c r="BM3" s="3">
        <v>97</v>
      </c>
      <c r="BN3" s="3">
        <v>18</v>
      </c>
      <c r="BO3" s="3">
        <v>25</v>
      </c>
      <c r="BP3" s="3">
        <v>8</v>
      </c>
      <c r="BQ3" s="3">
        <v>20</v>
      </c>
      <c r="BR3" s="3">
        <v>20</v>
      </c>
      <c r="BS3" s="3">
        <v>2</v>
      </c>
      <c r="BT3" s="3">
        <v>17</v>
      </c>
      <c r="BU3" s="4">
        <v>1571</v>
      </c>
      <c r="BV3" s="3">
        <v>28</v>
      </c>
      <c r="BW3" s="3">
        <v>36</v>
      </c>
      <c r="BX3" s="3">
        <v>3</v>
      </c>
      <c r="BY3" s="3">
        <v>28</v>
      </c>
      <c r="BZ3" s="3">
        <v>8</v>
      </c>
      <c r="CA3" s="3">
        <v>2</v>
      </c>
      <c r="CB3" s="3">
        <v>0</v>
      </c>
      <c r="CC3" s="3">
        <v>148</v>
      </c>
      <c r="CD3" s="3">
        <v>3</v>
      </c>
      <c r="CE3" s="3">
        <v>0</v>
      </c>
      <c r="CF3" s="3">
        <v>4</v>
      </c>
      <c r="CG3" s="3">
        <v>15</v>
      </c>
      <c r="CH3" s="3">
        <v>6852</v>
      </c>
      <c r="CI3" s="3">
        <v>2552</v>
      </c>
      <c r="CJ3" s="3">
        <v>497</v>
      </c>
      <c r="CK3" s="3">
        <v>4068</v>
      </c>
      <c r="CL3" s="3">
        <v>184</v>
      </c>
      <c r="CM3" s="3">
        <v>131</v>
      </c>
      <c r="CN3" s="3">
        <v>26</v>
      </c>
      <c r="CO3" s="3">
        <v>258</v>
      </c>
      <c r="CP3" s="3">
        <v>203</v>
      </c>
      <c r="CQ3" s="3">
        <v>25</v>
      </c>
      <c r="CR3" s="3">
        <v>107</v>
      </c>
      <c r="CS3" s="3">
        <v>157</v>
      </c>
      <c r="CT3" s="3">
        <v>482</v>
      </c>
    </row>
    <row r="4" spans="1:98" x14ac:dyDescent="0.2">
      <c r="A4" s="3" t="s">
        <v>30</v>
      </c>
      <c r="B4" s="3">
        <v>116</v>
      </c>
      <c r="C4" s="3">
        <v>118</v>
      </c>
      <c r="D4" s="3">
        <v>26</v>
      </c>
      <c r="E4" s="3">
        <v>126</v>
      </c>
      <c r="F4" s="3">
        <v>48</v>
      </c>
      <c r="G4" s="3">
        <v>26</v>
      </c>
      <c r="H4" s="3">
        <v>7</v>
      </c>
      <c r="I4" s="3">
        <v>50</v>
      </c>
      <c r="J4" s="3">
        <v>3505</v>
      </c>
      <c r="K4" s="3">
        <v>12</v>
      </c>
      <c r="L4" s="3">
        <v>26</v>
      </c>
      <c r="M4" s="4">
        <v>34</v>
      </c>
      <c r="N4" s="3">
        <v>3</v>
      </c>
      <c r="O4" s="3">
        <v>1</v>
      </c>
      <c r="P4" s="3">
        <v>0</v>
      </c>
      <c r="Q4" s="3">
        <v>6</v>
      </c>
      <c r="R4" s="3">
        <v>0</v>
      </c>
      <c r="S4" s="3">
        <v>0</v>
      </c>
      <c r="T4" s="3">
        <v>1</v>
      </c>
      <c r="U4" s="3">
        <v>1</v>
      </c>
      <c r="V4" s="3">
        <v>33</v>
      </c>
      <c r="W4" s="3">
        <v>0</v>
      </c>
      <c r="X4" s="3">
        <v>0</v>
      </c>
      <c r="Y4" s="4">
        <v>0</v>
      </c>
      <c r="Z4" s="3">
        <v>0</v>
      </c>
      <c r="AA4" s="3">
        <v>0</v>
      </c>
      <c r="AB4" s="3">
        <v>0</v>
      </c>
      <c r="AC4" s="3">
        <v>2</v>
      </c>
      <c r="AD4" s="3">
        <v>2</v>
      </c>
      <c r="AE4" s="3">
        <v>1</v>
      </c>
      <c r="AF4" s="3">
        <v>0</v>
      </c>
      <c r="AG4" s="3">
        <v>1</v>
      </c>
      <c r="AH4" s="3">
        <v>27</v>
      </c>
      <c r="AI4" s="3">
        <v>0</v>
      </c>
      <c r="AJ4" s="3">
        <v>0</v>
      </c>
      <c r="AK4" s="4">
        <v>0</v>
      </c>
      <c r="AL4" s="3">
        <v>1</v>
      </c>
      <c r="AM4" s="3">
        <v>0</v>
      </c>
      <c r="AN4" s="3">
        <v>0</v>
      </c>
      <c r="AO4" s="3">
        <v>2</v>
      </c>
      <c r="AP4" s="3">
        <v>0</v>
      </c>
      <c r="AQ4" s="3">
        <v>1</v>
      </c>
      <c r="AR4" s="3">
        <v>0</v>
      </c>
      <c r="AS4" s="3">
        <v>1</v>
      </c>
      <c r="AT4" s="3">
        <v>40</v>
      </c>
      <c r="AU4" s="3">
        <v>0</v>
      </c>
      <c r="AV4" s="3">
        <v>0</v>
      </c>
      <c r="AW4" s="4">
        <v>0</v>
      </c>
      <c r="AX4" s="3">
        <v>0</v>
      </c>
      <c r="AY4" s="3">
        <v>1</v>
      </c>
      <c r="AZ4" s="3">
        <v>0</v>
      </c>
      <c r="BA4" s="3">
        <v>0</v>
      </c>
      <c r="BB4" s="3">
        <v>2</v>
      </c>
      <c r="BC4" s="3">
        <v>0</v>
      </c>
      <c r="BD4" s="3">
        <v>0</v>
      </c>
      <c r="BE4" s="3">
        <v>0</v>
      </c>
      <c r="BF4" s="3">
        <v>20</v>
      </c>
      <c r="BG4" s="3">
        <v>0</v>
      </c>
      <c r="BH4" s="3">
        <v>0</v>
      </c>
      <c r="BI4" s="4">
        <v>0</v>
      </c>
      <c r="BJ4" s="3">
        <v>2</v>
      </c>
      <c r="BK4" s="3">
        <v>2</v>
      </c>
      <c r="BL4" s="3">
        <v>0</v>
      </c>
      <c r="BM4" s="3">
        <v>1</v>
      </c>
      <c r="BN4" s="3">
        <v>1</v>
      </c>
      <c r="BO4" s="3">
        <v>1</v>
      </c>
      <c r="BP4" s="3">
        <v>0</v>
      </c>
      <c r="BQ4" s="3">
        <v>1</v>
      </c>
      <c r="BR4" s="3">
        <v>49</v>
      </c>
      <c r="BS4" s="3">
        <v>1</v>
      </c>
      <c r="BT4" s="3">
        <v>0</v>
      </c>
      <c r="BU4" s="4">
        <v>1</v>
      </c>
      <c r="BV4" s="3">
        <v>0</v>
      </c>
      <c r="BW4" s="3">
        <v>1</v>
      </c>
      <c r="BX4" s="3">
        <v>0</v>
      </c>
      <c r="BY4" s="3">
        <v>1</v>
      </c>
      <c r="BZ4" s="3">
        <v>1</v>
      </c>
      <c r="CA4" s="3">
        <v>2</v>
      </c>
      <c r="CB4" s="3">
        <v>0</v>
      </c>
      <c r="CC4" s="3">
        <v>0</v>
      </c>
      <c r="CD4" s="3">
        <v>20</v>
      </c>
      <c r="CE4" s="3">
        <v>0</v>
      </c>
      <c r="CF4" s="3">
        <v>0</v>
      </c>
      <c r="CG4" s="3">
        <v>0</v>
      </c>
      <c r="CH4" s="3">
        <v>8</v>
      </c>
      <c r="CI4" s="3">
        <v>5</v>
      </c>
      <c r="CJ4" s="3">
        <v>2</v>
      </c>
      <c r="CK4" s="3">
        <v>3</v>
      </c>
      <c r="CL4" s="3">
        <v>3</v>
      </c>
      <c r="CM4" s="3">
        <v>0</v>
      </c>
      <c r="CN4" s="3">
        <v>0</v>
      </c>
      <c r="CO4" s="3">
        <v>2</v>
      </c>
      <c r="CP4" s="3">
        <v>123</v>
      </c>
      <c r="CQ4" s="3">
        <v>0</v>
      </c>
      <c r="CR4" s="3">
        <v>1</v>
      </c>
      <c r="CS4" s="3">
        <v>1</v>
      </c>
      <c r="CT4" s="3">
        <v>84</v>
      </c>
    </row>
    <row r="5" spans="1:98" x14ac:dyDescent="0.2">
      <c r="A5" s="3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4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4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4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4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4">
        <v>0</v>
      </c>
      <c r="BJ5" s="3">
        <v>1</v>
      </c>
      <c r="BK5" s="3">
        <v>1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1</v>
      </c>
      <c r="BS5" s="3">
        <v>0</v>
      </c>
      <c r="BT5" s="3">
        <v>0</v>
      </c>
      <c r="BU5" s="4">
        <v>3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</row>
    <row r="6" spans="1:98" x14ac:dyDescent="0.2">
      <c r="A6" s="3" t="s">
        <v>28</v>
      </c>
      <c r="B6" s="3">
        <v>7</v>
      </c>
      <c r="C6" s="3">
        <v>1</v>
      </c>
      <c r="D6" s="3">
        <v>3</v>
      </c>
      <c r="E6" s="3">
        <v>7</v>
      </c>
      <c r="F6" s="3">
        <v>6</v>
      </c>
      <c r="G6" s="3">
        <v>3</v>
      </c>
      <c r="H6" s="3">
        <v>5</v>
      </c>
      <c r="I6" s="3">
        <v>0</v>
      </c>
      <c r="J6" s="3">
        <v>6</v>
      </c>
      <c r="K6" s="3">
        <v>1</v>
      </c>
      <c r="L6" s="3">
        <v>2</v>
      </c>
      <c r="M6" s="4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4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4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4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4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4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1</v>
      </c>
      <c r="CM6" s="3">
        <v>1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1</v>
      </c>
    </row>
    <row r="7" spans="1:98" x14ac:dyDescent="0.2">
      <c r="A7" s="3" t="s">
        <v>27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4</v>
      </c>
      <c r="L7" s="3">
        <v>0</v>
      </c>
      <c r="M7" s="4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4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4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4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4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4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</row>
    <row r="8" spans="1:98" x14ac:dyDescent="0.2">
      <c r="A8" s="3" t="s">
        <v>26</v>
      </c>
      <c r="B8" s="3">
        <v>0</v>
      </c>
      <c r="C8" s="3">
        <v>0</v>
      </c>
      <c r="D8" s="3"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4">
        <v>0</v>
      </c>
      <c r="N8" s="3">
        <v>5</v>
      </c>
      <c r="O8" s="3">
        <v>3</v>
      </c>
      <c r="P8" s="3">
        <v>453</v>
      </c>
      <c r="Q8" s="3">
        <v>6</v>
      </c>
      <c r="R8" s="3">
        <v>5</v>
      </c>
      <c r="S8" s="3">
        <v>5</v>
      </c>
      <c r="T8" s="3">
        <v>5</v>
      </c>
      <c r="U8" s="3">
        <v>0</v>
      </c>
      <c r="V8" s="3">
        <v>0</v>
      </c>
      <c r="W8" s="3">
        <v>0</v>
      </c>
      <c r="X8" s="3">
        <v>4</v>
      </c>
      <c r="Y8" s="4">
        <v>1</v>
      </c>
      <c r="Z8" s="3">
        <v>0</v>
      </c>
      <c r="AA8" s="3">
        <v>0</v>
      </c>
      <c r="AB8" s="3">
        <v>4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4">
        <v>0</v>
      </c>
      <c r="AL8" s="3">
        <v>0</v>
      </c>
      <c r="AM8" s="3">
        <v>0</v>
      </c>
      <c r="AN8" s="3">
        <v>4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4">
        <v>0</v>
      </c>
      <c r="AX8" s="3">
        <v>0</v>
      </c>
      <c r="AY8" s="3">
        <v>0</v>
      </c>
      <c r="AZ8" s="3">
        <v>5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4">
        <v>0</v>
      </c>
      <c r="BJ8" s="3">
        <v>0</v>
      </c>
      <c r="BK8" s="3">
        <v>0</v>
      </c>
      <c r="BL8" s="3">
        <v>6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4">
        <v>0</v>
      </c>
      <c r="BV8" s="3">
        <v>0</v>
      </c>
      <c r="BW8" s="3">
        <v>0</v>
      </c>
      <c r="BX8" s="3">
        <v>1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3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7</v>
      </c>
    </row>
    <row r="9" spans="1:98" x14ac:dyDescent="0.2">
      <c r="A9" s="3" t="s">
        <v>25</v>
      </c>
      <c r="B9" s="3">
        <v>0</v>
      </c>
      <c r="C9" s="3">
        <v>0</v>
      </c>
      <c r="D9" s="3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4">
        <v>0</v>
      </c>
      <c r="N9" s="3">
        <v>0</v>
      </c>
      <c r="O9" s="3">
        <v>0</v>
      </c>
      <c r="P9" s="3">
        <v>4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4">
        <v>0</v>
      </c>
      <c r="Z9" s="3">
        <v>0</v>
      </c>
      <c r="AA9" s="3">
        <v>0</v>
      </c>
      <c r="AB9" s="3">
        <v>3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4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4">
        <v>0</v>
      </c>
      <c r="BJ9" s="3">
        <v>1</v>
      </c>
      <c r="BK9" s="3">
        <v>0</v>
      </c>
      <c r="BL9" s="3">
        <v>3</v>
      </c>
      <c r="BM9" s="3">
        <v>0</v>
      </c>
      <c r="BN9" s="3">
        <v>0</v>
      </c>
      <c r="BO9" s="3">
        <v>0</v>
      </c>
      <c r="BP9" s="3">
        <v>0</v>
      </c>
      <c r="BQ9" s="3">
        <v>1</v>
      </c>
      <c r="BR9" s="3">
        <v>0</v>
      </c>
      <c r="BS9" s="3">
        <v>0</v>
      </c>
      <c r="BT9" s="3">
        <v>0</v>
      </c>
      <c r="BU9" s="4">
        <v>0</v>
      </c>
      <c r="BV9" s="3">
        <v>0</v>
      </c>
      <c r="BW9" s="3">
        <v>0</v>
      </c>
      <c r="BX9" s="3">
        <v>3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7</v>
      </c>
      <c r="CI9" s="3">
        <v>0</v>
      </c>
      <c r="CJ9" s="3">
        <v>520</v>
      </c>
      <c r="CK9" s="3">
        <v>6</v>
      </c>
      <c r="CL9" s="3">
        <v>8</v>
      </c>
      <c r="CM9" s="3">
        <v>4</v>
      </c>
      <c r="CN9" s="3">
        <v>0</v>
      </c>
      <c r="CO9" s="3">
        <v>2</v>
      </c>
      <c r="CP9" s="3">
        <v>1</v>
      </c>
      <c r="CQ9" s="3">
        <v>0</v>
      </c>
      <c r="CR9" s="3">
        <v>1</v>
      </c>
      <c r="CS9" s="3">
        <v>1</v>
      </c>
      <c r="CT9" s="3">
        <v>16</v>
      </c>
    </row>
    <row r="10" spans="1:98" x14ac:dyDescent="0.2">
      <c r="A10" s="3" t="s">
        <v>24</v>
      </c>
      <c r="B10" s="3">
        <v>16</v>
      </c>
      <c r="C10" s="3">
        <v>2</v>
      </c>
      <c r="D10" s="3">
        <v>1</v>
      </c>
      <c r="E10" s="3">
        <v>2</v>
      </c>
      <c r="F10" s="3">
        <v>1</v>
      </c>
      <c r="G10" s="3">
        <v>169</v>
      </c>
      <c r="H10" s="3">
        <v>0</v>
      </c>
      <c r="I10" s="3">
        <v>2</v>
      </c>
      <c r="J10" s="3">
        <v>7</v>
      </c>
      <c r="K10" s="3">
        <v>0</v>
      </c>
      <c r="L10" s="3">
        <v>0</v>
      </c>
      <c r="M10" s="4">
        <v>2</v>
      </c>
      <c r="N10" s="3">
        <v>12</v>
      </c>
      <c r="O10" s="3">
        <v>1</v>
      </c>
      <c r="P10" s="3">
        <v>0</v>
      </c>
      <c r="Q10" s="3">
        <v>0</v>
      </c>
      <c r="R10" s="3">
        <v>0</v>
      </c>
      <c r="S10" s="3">
        <v>2</v>
      </c>
      <c r="T10" s="3">
        <v>0</v>
      </c>
      <c r="U10" s="3">
        <v>0</v>
      </c>
      <c r="V10" s="3">
        <v>6</v>
      </c>
      <c r="W10" s="3">
        <v>0</v>
      </c>
      <c r="X10" s="3">
        <v>0</v>
      </c>
      <c r="Y10" s="4">
        <v>0</v>
      </c>
      <c r="Z10" s="3">
        <v>11</v>
      </c>
      <c r="AA10" s="3">
        <v>0</v>
      </c>
      <c r="AB10" s="3">
        <v>0</v>
      </c>
      <c r="AC10" s="3">
        <v>1</v>
      </c>
      <c r="AD10" s="3">
        <v>0</v>
      </c>
      <c r="AE10" s="3">
        <v>3</v>
      </c>
      <c r="AF10" s="3">
        <v>0</v>
      </c>
      <c r="AG10" s="3">
        <v>0</v>
      </c>
      <c r="AH10" s="3">
        <v>10</v>
      </c>
      <c r="AI10" s="3">
        <v>0</v>
      </c>
      <c r="AJ10" s="3">
        <v>0</v>
      </c>
      <c r="AK10" s="4">
        <v>0</v>
      </c>
      <c r="AL10" s="3">
        <v>11</v>
      </c>
      <c r="AM10" s="3">
        <v>0</v>
      </c>
      <c r="AN10" s="3">
        <v>0</v>
      </c>
      <c r="AO10" s="3">
        <v>1</v>
      </c>
      <c r="AP10" s="3">
        <v>1</v>
      </c>
      <c r="AQ10" s="3">
        <v>3</v>
      </c>
      <c r="AR10" s="3">
        <v>0</v>
      </c>
      <c r="AS10" s="3">
        <v>0</v>
      </c>
      <c r="AT10" s="3">
        <v>5</v>
      </c>
      <c r="AU10" s="3">
        <v>0</v>
      </c>
      <c r="AV10" s="3">
        <v>0</v>
      </c>
      <c r="AW10" s="4">
        <v>0</v>
      </c>
      <c r="AX10" s="3">
        <v>7</v>
      </c>
      <c r="AY10" s="3">
        <v>1</v>
      </c>
      <c r="AZ10" s="3">
        <v>0</v>
      </c>
      <c r="BA10" s="3">
        <v>0</v>
      </c>
      <c r="BB10" s="3">
        <v>4</v>
      </c>
      <c r="BC10" s="3">
        <v>1</v>
      </c>
      <c r="BD10" s="3">
        <v>1</v>
      </c>
      <c r="BE10" s="3">
        <v>2</v>
      </c>
      <c r="BF10" s="3">
        <v>136</v>
      </c>
      <c r="BG10" s="3">
        <v>1</v>
      </c>
      <c r="BH10" s="3">
        <v>0</v>
      </c>
      <c r="BI10" s="4">
        <v>0</v>
      </c>
      <c r="BJ10" s="3">
        <v>1013</v>
      </c>
      <c r="BK10" s="3">
        <v>6</v>
      </c>
      <c r="BL10" s="3">
        <v>1</v>
      </c>
      <c r="BM10" s="3">
        <v>15</v>
      </c>
      <c r="BN10" s="3">
        <v>14</v>
      </c>
      <c r="BO10" s="3">
        <v>16</v>
      </c>
      <c r="BP10" s="3">
        <v>6</v>
      </c>
      <c r="BQ10" s="3">
        <v>3</v>
      </c>
      <c r="BR10" s="3">
        <v>16</v>
      </c>
      <c r="BS10" s="3">
        <v>1</v>
      </c>
      <c r="BT10" s="3">
        <v>5</v>
      </c>
      <c r="BU10" s="4">
        <v>1</v>
      </c>
      <c r="BV10" s="3">
        <v>10</v>
      </c>
      <c r="BW10" s="3">
        <v>1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12</v>
      </c>
      <c r="CE10" s="3">
        <v>0</v>
      </c>
      <c r="CF10" s="3">
        <v>0</v>
      </c>
      <c r="CG10" s="3">
        <v>0</v>
      </c>
      <c r="CH10" s="3">
        <v>187</v>
      </c>
      <c r="CI10" s="3">
        <v>40</v>
      </c>
      <c r="CJ10" s="3">
        <v>3</v>
      </c>
      <c r="CK10" s="3">
        <v>4</v>
      </c>
      <c r="CL10" s="3">
        <v>6</v>
      </c>
      <c r="CM10" s="3">
        <v>3</v>
      </c>
      <c r="CN10" s="3">
        <v>2</v>
      </c>
      <c r="CO10" s="3">
        <v>2</v>
      </c>
      <c r="CP10" s="3">
        <v>9</v>
      </c>
      <c r="CQ10" s="3">
        <v>2</v>
      </c>
      <c r="CR10" s="3">
        <v>5</v>
      </c>
      <c r="CS10" s="3">
        <v>0</v>
      </c>
      <c r="CT10" s="3">
        <v>56</v>
      </c>
    </row>
    <row r="11" spans="1:98" x14ac:dyDescent="0.2">
      <c r="A11" s="3" t="s">
        <v>23</v>
      </c>
      <c r="B11" s="3">
        <v>1</v>
      </c>
      <c r="C11" s="3">
        <v>0</v>
      </c>
      <c r="D11" s="3">
        <v>0</v>
      </c>
      <c r="E11" s="3">
        <v>0</v>
      </c>
      <c r="F11" s="3">
        <v>4</v>
      </c>
      <c r="G11" s="3">
        <v>1</v>
      </c>
      <c r="H11" s="3">
        <v>0</v>
      </c>
      <c r="I11" s="3">
        <v>37</v>
      </c>
      <c r="J11" s="3">
        <v>0</v>
      </c>
      <c r="K11" s="3">
        <v>0</v>
      </c>
      <c r="L11" s="3">
        <v>0</v>
      </c>
      <c r="M11" s="4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4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1</v>
      </c>
      <c r="AH11" s="3">
        <v>0</v>
      </c>
      <c r="AI11" s="3">
        <v>0</v>
      </c>
      <c r="AJ11" s="3">
        <v>0</v>
      </c>
      <c r="AK11" s="4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4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4">
        <v>0</v>
      </c>
      <c r="BJ11" s="3">
        <v>1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4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1</v>
      </c>
      <c r="CM11" s="3">
        <v>0</v>
      </c>
      <c r="CN11" s="3">
        <v>1</v>
      </c>
      <c r="CO11" s="3">
        <v>3</v>
      </c>
      <c r="CP11" s="3">
        <v>0</v>
      </c>
      <c r="CQ11" s="3">
        <v>0</v>
      </c>
      <c r="CR11" s="3">
        <v>1</v>
      </c>
      <c r="CS11" s="3">
        <v>0</v>
      </c>
      <c r="CT11" s="3">
        <v>1</v>
      </c>
    </row>
    <row r="12" spans="1:98" x14ac:dyDescent="0.2">
      <c r="A12" s="3" t="s">
        <v>22</v>
      </c>
      <c r="B12" s="3">
        <v>18</v>
      </c>
      <c r="C12" s="3">
        <v>1</v>
      </c>
      <c r="D12" s="3">
        <v>3</v>
      </c>
      <c r="E12" s="3">
        <v>128</v>
      </c>
      <c r="F12" s="3">
        <v>10</v>
      </c>
      <c r="G12" s="3">
        <v>1</v>
      </c>
      <c r="H12" s="3">
        <v>2</v>
      </c>
      <c r="I12" s="3">
        <v>0</v>
      </c>
      <c r="J12" s="3">
        <v>1</v>
      </c>
      <c r="K12" s="3">
        <v>0</v>
      </c>
      <c r="L12" s="3">
        <v>3</v>
      </c>
      <c r="M12" s="4">
        <v>171</v>
      </c>
      <c r="N12" s="3">
        <v>9</v>
      </c>
      <c r="O12" s="3">
        <v>0</v>
      </c>
      <c r="P12" s="3">
        <v>2</v>
      </c>
      <c r="Q12" s="3">
        <v>1</v>
      </c>
      <c r="R12" s="3">
        <v>4</v>
      </c>
      <c r="S12" s="3">
        <v>0</v>
      </c>
      <c r="T12" s="3">
        <v>0</v>
      </c>
      <c r="U12" s="3">
        <v>0</v>
      </c>
      <c r="V12" s="3">
        <v>1</v>
      </c>
      <c r="W12" s="3">
        <v>0</v>
      </c>
      <c r="X12" s="3">
        <v>0</v>
      </c>
      <c r="Y12" s="4">
        <v>0</v>
      </c>
      <c r="Z12" s="3">
        <v>14</v>
      </c>
      <c r="AA12" s="3">
        <v>2</v>
      </c>
      <c r="AB12" s="3">
        <v>255</v>
      </c>
      <c r="AC12" s="3">
        <v>3</v>
      </c>
      <c r="AD12" s="3">
        <v>8</v>
      </c>
      <c r="AE12" s="3">
        <v>0</v>
      </c>
      <c r="AF12" s="3">
        <v>2</v>
      </c>
      <c r="AG12" s="3">
        <v>4</v>
      </c>
      <c r="AH12" s="3">
        <v>1</v>
      </c>
      <c r="AI12" s="3">
        <v>0</v>
      </c>
      <c r="AJ12" s="3">
        <v>4</v>
      </c>
      <c r="AK12" s="4">
        <v>3</v>
      </c>
      <c r="AL12" s="3">
        <v>858</v>
      </c>
      <c r="AM12" s="3">
        <v>4</v>
      </c>
      <c r="AN12" s="3">
        <v>3</v>
      </c>
      <c r="AO12" s="3">
        <v>9</v>
      </c>
      <c r="AP12" s="3">
        <v>30</v>
      </c>
      <c r="AQ12" s="3">
        <v>9</v>
      </c>
      <c r="AR12" s="3">
        <v>0</v>
      </c>
      <c r="AS12" s="3">
        <v>7</v>
      </c>
      <c r="AT12" s="3">
        <v>6</v>
      </c>
      <c r="AU12" s="3">
        <v>1</v>
      </c>
      <c r="AV12" s="3">
        <v>4</v>
      </c>
      <c r="AW12" s="4">
        <v>3</v>
      </c>
      <c r="AX12" s="3">
        <v>6</v>
      </c>
      <c r="AY12" s="3">
        <v>2</v>
      </c>
      <c r="AZ12" s="3">
        <v>4</v>
      </c>
      <c r="BA12" s="3">
        <v>3</v>
      </c>
      <c r="BB12" s="3">
        <v>507</v>
      </c>
      <c r="BC12" s="3">
        <v>3</v>
      </c>
      <c r="BD12" s="3">
        <v>5</v>
      </c>
      <c r="BE12" s="3">
        <v>3</v>
      </c>
      <c r="BF12" s="3">
        <v>3</v>
      </c>
      <c r="BG12" s="3">
        <v>0</v>
      </c>
      <c r="BH12" s="3">
        <v>2</v>
      </c>
      <c r="BI12" s="4">
        <v>0</v>
      </c>
      <c r="BJ12" s="3">
        <v>347</v>
      </c>
      <c r="BK12" s="3">
        <v>0</v>
      </c>
      <c r="BL12" s="3">
        <v>4</v>
      </c>
      <c r="BM12" s="3">
        <v>9</v>
      </c>
      <c r="BN12" s="3">
        <v>9</v>
      </c>
      <c r="BO12" s="3">
        <v>2</v>
      </c>
      <c r="BP12" s="3">
        <v>2</v>
      </c>
      <c r="BQ12" s="3">
        <v>2</v>
      </c>
      <c r="BR12" s="3">
        <v>3</v>
      </c>
      <c r="BS12" s="3">
        <v>3</v>
      </c>
      <c r="BT12" s="3">
        <v>1</v>
      </c>
      <c r="BU12" s="4">
        <v>2</v>
      </c>
      <c r="BV12" s="3">
        <v>4</v>
      </c>
      <c r="BW12" s="3">
        <v>0</v>
      </c>
      <c r="BX12" s="3">
        <v>2</v>
      </c>
      <c r="BY12" s="3">
        <v>1</v>
      </c>
      <c r="BZ12" s="3">
        <v>18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1</v>
      </c>
      <c r="CH12" s="3">
        <v>10</v>
      </c>
      <c r="CI12" s="3">
        <v>0</v>
      </c>
      <c r="CJ12" s="3">
        <v>4</v>
      </c>
      <c r="CK12" s="3">
        <v>4</v>
      </c>
      <c r="CL12" s="3">
        <v>6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4</v>
      </c>
      <c r="CT12" s="3">
        <v>48</v>
      </c>
    </row>
    <row r="13" spans="1:98" x14ac:dyDescent="0.2">
      <c r="A13" s="3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4">
        <v>0</v>
      </c>
      <c r="Z13" s="3">
        <v>2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4">
        <v>0</v>
      </c>
      <c r="AL13" s="3">
        <v>0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4">
        <v>0</v>
      </c>
      <c r="AX13" s="3">
        <v>0</v>
      </c>
      <c r="AY13" s="3">
        <v>0</v>
      </c>
      <c r="AZ13" s="3">
        <v>0</v>
      </c>
      <c r="BA13" s="3">
        <v>0</v>
      </c>
      <c r="BB13" s="3">
        <v>1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4">
        <v>0</v>
      </c>
      <c r="BJ13" s="3">
        <v>0</v>
      </c>
      <c r="BK13" s="3">
        <v>0</v>
      </c>
      <c r="BL13" s="3">
        <v>1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4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</row>
    <row r="14" spans="1:98" x14ac:dyDescent="0.2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4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4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4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4">
        <v>0</v>
      </c>
      <c r="BJ14" s="3">
        <v>0</v>
      </c>
      <c r="BK14" s="3">
        <v>1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1</v>
      </c>
      <c r="BU14" s="4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</row>
    <row r="15" spans="1:98" x14ac:dyDescent="0.2">
      <c r="A15" s="3" t="s">
        <v>19</v>
      </c>
      <c r="B15" s="3">
        <v>0</v>
      </c>
      <c r="C15" s="3">
        <v>1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4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4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4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4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4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4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1</v>
      </c>
      <c r="CI15" s="3">
        <v>3</v>
      </c>
      <c r="CJ15" s="3">
        <v>1</v>
      </c>
      <c r="CK15" s="3">
        <v>2</v>
      </c>
      <c r="CL15" s="3">
        <v>1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1</v>
      </c>
      <c r="CS15" s="3">
        <v>0</v>
      </c>
      <c r="CT15" s="3">
        <v>0</v>
      </c>
    </row>
    <row r="16" spans="1:98" x14ac:dyDescent="0.2">
      <c r="A16" s="3" t="s">
        <v>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4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4">
        <v>0</v>
      </c>
      <c r="AL16" s="3">
        <v>0</v>
      </c>
      <c r="AM16" s="3">
        <v>0</v>
      </c>
      <c r="AN16" s="3">
        <v>0</v>
      </c>
      <c r="AO16" s="3">
        <v>2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4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4">
        <v>0</v>
      </c>
      <c r="BJ16" s="3">
        <v>0</v>
      </c>
      <c r="BK16" s="3">
        <v>0</v>
      </c>
      <c r="BL16" s="3">
        <v>0</v>
      </c>
      <c r="BM16" s="3">
        <v>1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4">
        <v>0</v>
      </c>
      <c r="BV16" s="3">
        <v>0</v>
      </c>
      <c r="BW16" s="3">
        <v>2</v>
      </c>
      <c r="BX16" s="3">
        <v>0</v>
      </c>
      <c r="BY16" s="3">
        <v>1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</row>
    <row r="17" spans="1:98" x14ac:dyDescent="0.2">
      <c r="A17" s="3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4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4">
        <v>0</v>
      </c>
      <c r="AL17" s="3">
        <v>0</v>
      </c>
      <c r="AM17" s="3">
        <v>0</v>
      </c>
      <c r="AN17" s="3">
        <v>1</v>
      </c>
      <c r="AO17" s="3">
        <v>1</v>
      </c>
      <c r="AP17" s="3">
        <v>6</v>
      </c>
      <c r="AQ17" s="3">
        <v>3</v>
      </c>
      <c r="AR17" s="3">
        <v>0</v>
      </c>
      <c r="AS17" s="3">
        <v>0</v>
      </c>
      <c r="AT17" s="3">
        <v>0</v>
      </c>
      <c r="AU17" s="3">
        <v>6</v>
      </c>
      <c r="AV17" s="3">
        <v>0</v>
      </c>
      <c r="AW17" s="4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4">
        <v>0</v>
      </c>
      <c r="BJ17" s="3">
        <v>0</v>
      </c>
      <c r="BK17" s="3">
        <v>0</v>
      </c>
      <c r="BL17" s="3">
        <v>2</v>
      </c>
      <c r="BM17" s="3">
        <v>1</v>
      </c>
      <c r="BN17" s="3">
        <v>1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4">
        <v>0</v>
      </c>
      <c r="BV17" s="3">
        <v>0</v>
      </c>
      <c r="BW17" s="3">
        <v>0</v>
      </c>
      <c r="BX17" s="3">
        <v>0</v>
      </c>
      <c r="BY17" s="3">
        <v>2</v>
      </c>
      <c r="BZ17" s="3">
        <v>4</v>
      </c>
      <c r="CA17" s="3">
        <v>5</v>
      </c>
      <c r="CB17" s="3">
        <v>0</v>
      </c>
      <c r="CC17" s="3">
        <v>0</v>
      </c>
      <c r="CD17" s="3">
        <v>0</v>
      </c>
      <c r="CE17" s="3">
        <v>1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1</v>
      </c>
    </row>
    <row r="18" spans="1:98" x14ac:dyDescent="0.2">
      <c r="A18" s="3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4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4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4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4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4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4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1</v>
      </c>
    </row>
    <row r="19" spans="1:98" x14ac:dyDescent="0.2">
      <c r="A19" s="3" t="s">
        <v>15</v>
      </c>
      <c r="B19" s="3">
        <v>3</v>
      </c>
      <c r="C19" s="3">
        <v>7</v>
      </c>
      <c r="D19" s="3">
        <v>0</v>
      </c>
      <c r="E19" s="3">
        <v>9</v>
      </c>
      <c r="F19" s="3">
        <v>3</v>
      </c>
      <c r="G19" s="3">
        <v>4</v>
      </c>
      <c r="H19" s="3">
        <v>0</v>
      </c>
      <c r="I19" s="3">
        <v>1</v>
      </c>
      <c r="J19" s="3">
        <v>2</v>
      </c>
      <c r="K19" s="3">
        <v>0</v>
      </c>
      <c r="L19" s="3">
        <v>4</v>
      </c>
      <c r="M19" s="4">
        <v>2</v>
      </c>
      <c r="N19" s="3">
        <v>0</v>
      </c>
      <c r="O19" s="3">
        <v>1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4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4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4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4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4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</v>
      </c>
    </row>
    <row r="20" spans="1:98" x14ac:dyDescent="0.2">
      <c r="A20" s="3" t="s">
        <v>14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4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4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4">
        <v>0</v>
      </c>
      <c r="AL20" s="3">
        <v>0</v>
      </c>
      <c r="AM20" s="3">
        <v>0</v>
      </c>
      <c r="AN20" s="3">
        <v>1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4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4">
        <v>0</v>
      </c>
      <c r="BJ20" s="3">
        <v>1</v>
      </c>
      <c r="BK20" s="3">
        <v>2</v>
      </c>
      <c r="BL20" s="3">
        <v>0</v>
      </c>
      <c r="BM20" s="3">
        <v>1</v>
      </c>
      <c r="BN20" s="3">
        <v>1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2</v>
      </c>
      <c r="BU20" s="4">
        <v>0</v>
      </c>
      <c r="BV20" s="3">
        <v>1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8</v>
      </c>
      <c r="CI20" s="3">
        <v>5</v>
      </c>
      <c r="CJ20" s="3">
        <v>0</v>
      </c>
      <c r="CK20" s="3">
        <v>1</v>
      </c>
      <c r="CL20" s="3">
        <v>0</v>
      </c>
      <c r="CM20" s="3">
        <v>1</v>
      </c>
      <c r="CN20" s="3">
        <v>0</v>
      </c>
      <c r="CO20" s="3">
        <v>1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</row>
    <row r="21" spans="1:98" x14ac:dyDescent="0.2">
      <c r="A21" s="3" t="s">
        <v>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4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4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4">
        <v>0</v>
      </c>
      <c r="AL21" s="3">
        <v>1</v>
      </c>
      <c r="AM21" s="3">
        <v>2</v>
      </c>
      <c r="AN21" s="3">
        <v>0</v>
      </c>
      <c r="AO21" s="3">
        <v>0</v>
      </c>
      <c r="AP21" s="3">
        <v>1</v>
      </c>
      <c r="AQ21" s="3">
        <v>0</v>
      </c>
      <c r="AR21" s="3">
        <v>0</v>
      </c>
      <c r="AS21" s="3">
        <v>0</v>
      </c>
      <c r="AT21" s="3">
        <v>1</v>
      </c>
      <c r="AU21" s="3">
        <v>0</v>
      </c>
      <c r="AV21" s="3">
        <v>1</v>
      </c>
      <c r="AW21" s="4">
        <v>0</v>
      </c>
      <c r="AX21" s="3">
        <v>3</v>
      </c>
      <c r="AY21" s="3">
        <v>4</v>
      </c>
      <c r="AZ21" s="3">
        <v>2</v>
      </c>
      <c r="BA21" s="3">
        <v>4</v>
      </c>
      <c r="BB21" s="3">
        <v>2</v>
      </c>
      <c r="BC21" s="3">
        <v>1</v>
      </c>
      <c r="BD21" s="3">
        <v>0</v>
      </c>
      <c r="BE21" s="3">
        <v>2</v>
      </c>
      <c r="BF21" s="3">
        <v>0</v>
      </c>
      <c r="BG21" s="3">
        <v>0</v>
      </c>
      <c r="BH21" s="3">
        <v>3</v>
      </c>
      <c r="BI21" s="4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4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10</v>
      </c>
      <c r="CI21" s="3">
        <v>7</v>
      </c>
      <c r="CJ21" s="3">
        <v>1</v>
      </c>
      <c r="CK21" s="3">
        <v>7</v>
      </c>
      <c r="CL21" s="3">
        <v>5</v>
      </c>
      <c r="CM21" s="3">
        <v>1</v>
      </c>
      <c r="CN21" s="3">
        <v>0</v>
      </c>
      <c r="CO21" s="3">
        <v>2</v>
      </c>
      <c r="CP21" s="3">
        <v>4</v>
      </c>
      <c r="CQ21" s="3">
        <v>0</v>
      </c>
      <c r="CR21" s="3">
        <v>1</v>
      </c>
      <c r="CS21" s="3">
        <v>1</v>
      </c>
      <c r="CT21" s="3">
        <v>2</v>
      </c>
    </row>
    <row r="22" spans="1:98" x14ac:dyDescent="0.2">
      <c r="A22" s="3" t="s">
        <v>12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4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4">
        <v>0</v>
      </c>
      <c r="AL22" s="3">
        <v>1</v>
      </c>
      <c r="AM22" s="3">
        <v>1</v>
      </c>
      <c r="AN22" s="3">
        <v>0</v>
      </c>
      <c r="AO22" s="3">
        <v>1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4">
        <v>1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1</v>
      </c>
      <c r="BI22" s="4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4">
        <v>0</v>
      </c>
      <c r="BV22" s="3">
        <v>1</v>
      </c>
      <c r="BW22" s="3">
        <v>8</v>
      </c>
      <c r="BX22" s="3">
        <v>0</v>
      </c>
      <c r="BY22" s="3">
        <v>3</v>
      </c>
      <c r="BZ22" s="3">
        <v>2</v>
      </c>
      <c r="CA22" s="3">
        <v>3</v>
      </c>
      <c r="CB22" s="3">
        <v>0</v>
      </c>
      <c r="CC22" s="3">
        <v>0</v>
      </c>
      <c r="CD22" s="3">
        <v>0</v>
      </c>
      <c r="CE22" s="3">
        <v>0</v>
      </c>
      <c r="CF22" s="3">
        <v>1</v>
      </c>
      <c r="CG22" s="3">
        <v>1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1</v>
      </c>
    </row>
    <row r="23" spans="1:98" x14ac:dyDescent="0.2">
      <c r="A23" s="3" t="s">
        <v>11</v>
      </c>
      <c r="B23" s="3">
        <v>0</v>
      </c>
      <c r="C23" s="3">
        <v>0</v>
      </c>
      <c r="D23" s="3">
        <v>1</v>
      </c>
      <c r="E23" s="3">
        <v>1</v>
      </c>
      <c r="F23" s="3">
        <v>5</v>
      </c>
      <c r="G23" s="3">
        <v>60</v>
      </c>
      <c r="H23" s="3">
        <v>2</v>
      </c>
      <c r="I23" s="3">
        <v>1</v>
      </c>
      <c r="J23" s="3">
        <v>0</v>
      </c>
      <c r="K23" s="3">
        <v>1</v>
      </c>
      <c r="L23" s="3">
        <v>1</v>
      </c>
      <c r="M23" s="4">
        <v>0</v>
      </c>
      <c r="N23" s="3">
        <v>66</v>
      </c>
      <c r="O23" s="3">
        <v>27</v>
      </c>
      <c r="P23" s="3">
        <v>6</v>
      </c>
      <c r="Q23" s="3">
        <v>58</v>
      </c>
      <c r="R23" s="3">
        <v>108</v>
      </c>
      <c r="S23" s="3">
        <v>3942</v>
      </c>
      <c r="T23" s="3">
        <v>42</v>
      </c>
      <c r="U23" s="3">
        <v>29</v>
      </c>
      <c r="V23" s="3">
        <v>24</v>
      </c>
      <c r="W23" s="3">
        <v>17</v>
      </c>
      <c r="X23" s="3">
        <v>33</v>
      </c>
      <c r="Y23" s="4">
        <v>5</v>
      </c>
      <c r="Z23" s="3">
        <v>0</v>
      </c>
      <c r="AA23" s="3">
        <v>3</v>
      </c>
      <c r="AB23" s="3">
        <v>0</v>
      </c>
      <c r="AC23" s="3">
        <v>4</v>
      </c>
      <c r="AD23" s="3">
        <v>106</v>
      </c>
      <c r="AE23" s="3">
        <v>57</v>
      </c>
      <c r="AF23" s="3">
        <v>0</v>
      </c>
      <c r="AG23" s="3">
        <v>1</v>
      </c>
      <c r="AH23" s="3">
        <v>1</v>
      </c>
      <c r="AI23" s="3">
        <v>1</v>
      </c>
      <c r="AJ23" s="3">
        <v>3</v>
      </c>
      <c r="AK23" s="4">
        <v>1</v>
      </c>
      <c r="AL23" s="3">
        <v>1</v>
      </c>
      <c r="AM23" s="3">
        <v>1</v>
      </c>
      <c r="AN23" s="3">
        <v>0</v>
      </c>
      <c r="AO23" s="3">
        <v>1</v>
      </c>
      <c r="AP23" s="3">
        <v>6</v>
      </c>
      <c r="AQ23" s="3">
        <v>28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4">
        <v>0</v>
      </c>
      <c r="AX23" s="3">
        <v>0</v>
      </c>
      <c r="AY23" s="3">
        <v>0</v>
      </c>
      <c r="AZ23" s="3">
        <v>0</v>
      </c>
      <c r="BA23" s="3">
        <v>0</v>
      </c>
      <c r="BB23" s="3">
        <v>2</v>
      </c>
      <c r="BC23" s="3">
        <v>13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4">
        <v>0</v>
      </c>
      <c r="BJ23" s="3">
        <v>2</v>
      </c>
      <c r="BK23" s="3">
        <v>1</v>
      </c>
      <c r="BL23" s="3">
        <v>0</v>
      </c>
      <c r="BM23" s="3">
        <v>0</v>
      </c>
      <c r="BN23" s="3">
        <v>2</v>
      </c>
      <c r="BO23" s="3">
        <v>54</v>
      </c>
      <c r="BP23" s="3">
        <v>1</v>
      </c>
      <c r="BQ23" s="3">
        <v>0</v>
      </c>
      <c r="BR23" s="3">
        <v>0</v>
      </c>
      <c r="BS23" s="3">
        <v>0</v>
      </c>
      <c r="BT23" s="3">
        <v>0</v>
      </c>
      <c r="BU23" s="4">
        <v>0</v>
      </c>
      <c r="BV23" s="3">
        <v>2</v>
      </c>
      <c r="BW23" s="3">
        <v>0</v>
      </c>
      <c r="BX23" s="3">
        <v>0</v>
      </c>
      <c r="BY23" s="3">
        <v>0</v>
      </c>
      <c r="BZ23" s="3">
        <v>1</v>
      </c>
      <c r="CA23" s="3">
        <v>38</v>
      </c>
      <c r="CB23" s="3">
        <v>0</v>
      </c>
      <c r="CC23" s="3">
        <v>0</v>
      </c>
      <c r="CD23" s="3">
        <v>1</v>
      </c>
      <c r="CE23" s="3">
        <v>0</v>
      </c>
      <c r="CF23" s="3">
        <v>0</v>
      </c>
      <c r="CG23" s="3">
        <v>0</v>
      </c>
      <c r="CH23" s="3">
        <v>3</v>
      </c>
      <c r="CI23" s="3">
        <v>2</v>
      </c>
      <c r="CJ23" s="3">
        <v>0</v>
      </c>
      <c r="CK23" s="3">
        <v>1</v>
      </c>
      <c r="CL23" s="3">
        <v>5</v>
      </c>
      <c r="CM23" s="3">
        <v>50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112</v>
      </c>
    </row>
    <row r="24" spans="1:98" x14ac:dyDescent="0.2">
      <c r="A24" s="3" t="s">
        <v>10</v>
      </c>
      <c r="B24" s="3">
        <v>1225</v>
      </c>
      <c r="C24" s="3">
        <v>49</v>
      </c>
      <c r="D24" s="3">
        <v>20</v>
      </c>
      <c r="E24" s="3">
        <v>169</v>
      </c>
      <c r="F24" s="3">
        <v>65</v>
      </c>
      <c r="G24" s="3">
        <v>74</v>
      </c>
      <c r="H24" s="3">
        <v>7</v>
      </c>
      <c r="I24" s="3">
        <v>16</v>
      </c>
      <c r="J24" s="3">
        <v>20</v>
      </c>
      <c r="K24" s="3">
        <v>3</v>
      </c>
      <c r="L24" s="3">
        <v>92</v>
      </c>
      <c r="M24" s="4">
        <v>5</v>
      </c>
      <c r="N24" s="3">
        <v>15</v>
      </c>
      <c r="O24" s="3">
        <v>16</v>
      </c>
      <c r="P24" s="3">
        <v>5</v>
      </c>
      <c r="Q24" s="3">
        <v>25</v>
      </c>
      <c r="R24" s="3">
        <v>8</v>
      </c>
      <c r="S24" s="3">
        <v>17</v>
      </c>
      <c r="T24" s="3">
        <v>1</v>
      </c>
      <c r="U24" s="3">
        <v>2</v>
      </c>
      <c r="V24" s="3">
        <v>2</v>
      </c>
      <c r="W24" s="3">
        <v>0</v>
      </c>
      <c r="X24" s="3">
        <v>34</v>
      </c>
      <c r="Y24" s="4">
        <v>0</v>
      </c>
      <c r="Z24" s="3">
        <v>45</v>
      </c>
      <c r="AA24" s="3">
        <v>62</v>
      </c>
      <c r="AB24" s="3">
        <v>17</v>
      </c>
      <c r="AC24" s="3">
        <v>73</v>
      </c>
      <c r="AD24" s="3">
        <v>49</v>
      </c>
      <c r="AE24" s="3">
        <v>53</v>
      </c>
      <c r="AF24" s="3">
        <v>6</v>
      </c>
      <c r="AG24" s="3">
        <v>53</v>
      </c>
      <c r="AH24" s="3">
        <v>397</v>
      </c>
      <c r="AI24" s="3">
        <v>2</v>
      </c>
      <c r="AJ24" s="3">
        <v>596</v>
      </c>
      <c r="AK24" s="4">
        <v>3</v>
      </c>
      <c r="AL24" s="3">
        <v>1060</v>
      </c>
      <c r="AM24" s="3">
        <v>351</v>
      </c>
      <c r="AN24" s="3">
        <v>942</v>
      </c>
      <c r="AO24" s="3">
        <v>4133</v>
      </c>
      <c r="AP24" s="3">
        <v>3273</v>
      </c>
      <c r="AQ24" s="3">
        <v>3885</v>
      </c>
      <c r="AR24" s="3">
        <v>47</v>
      </c>
      <c r="AS24" s="3">
        <v>103</v>
      </c>
      <c r="AT24" s="3">
        <v>130</v>
      </c>
      <c r="AU24" s="3">
        <v>42</v>
      </c>
      <c r="AV24" s="3">
        <v>364</v>
      </c>
      <c r="AW24" s="4">
        <v>43</v>
      </c>
      <c r="AX24" s="3">
        <v>8</v>
      </c>
      <c r="AY24" s="3">
        <v>16</v>
      </c>
      <c r="AZ24" s="3">
        <v>4</v>
      </c>
      <c r="BA24" s="3">
        <v>18</v>
      </c>
      <c r="BB24" s="3">
        <v>11</v>
      </c>
      <c r="BC24" s="3">
        <v>10</v>
      </c>
      <c r="BD24" s="3">
        <v>1</v>
      </c>
      <c r="BE24" s="3">
        <v>1</v>
      </c>
      <c r="BF24" s="3">
        <v>2</v>
      </c>
      <c r="BG24" s="3">
        <v>0</v>
      </c>
      <c r="BH24" s="3">
        <v>23</v>
      </c>
      <c r="BI24" s="4">
        <v>0</v>
      </c>
      <c r="BJ24" s="3">
        <v>124</v>
      </c>
      <c r="BK24" s="3">
        <v>131</v>
      </c>
      <c r="BL24" s="3">
        <v>64</v>
      </c>
      <c r="BM24" s="3">
        <v>243</v>
      </c>
      <c r="BN24" s="3">
        <v>162</v>
      </c>
      <c r="BO24" s="3">
        <v>173</v>
      </c>
      <c r="BP24" s="3">
        <v>18</v>
      </c>
      <c r="BQ24" s="3">
        <v>42</v>
      </c>
      <c r="BR24" s="3">
        <v>50</v>
      </c>
      <c r="BS24" s="3">
        <v>10</v>
      </c>
      <c r="BT24" s="3">
        <v>4074</v>
      </c>
      <c r="BU24" s="4">
        <v>38</v>
      </c>
      <c r="BV24" s="3">
        <v>144</v>
      </c>
      <c r="BW24" s="3">
        <v>3022</v>
      </c>
      <c r="BX24" s="3">
        <v>42</v>
      </c>
      <c r="BY24" s="3">
        <v>183</v>
      </c>
      <c r="BZ24" s="3">
        <v>423</v>
      </c>
      <c r="CA24" s="3">
        <v>131</v>
      </c>
      <c r="CB24" s="3">
        <v>19</v>
      </c>
      <c r="CC24" s="3">
        <v>56</v>
      </c>
      <c r="CD24" s="3">
        <v>67</v>
      </c>
      <c r="CE24" s="3">
        <v>19</v>
      </c>
      <c r="CF24" s="3">
        <v>154</v>
      </c>
      <c r="CG24" s="3">
        <v>14</v>
      </c>
      <c r="CH24" s="3">
        <v>29</v>
      </c>
      <c r="CI24" s="3">
        <v>23</v>
      </c>
      <c r="CJ24" s="3">
        <v>7</v>
      </c>
      <c r="CK24" s="3">
        <v>40</v>
      </c>
      <c r="CL24" s="3">
        <v>30</v>
      </c>
      <c r="CM24" s="3">
        <v>33</v>
      </c>
      <c r="CN24" s="3">
        <v>0</v>
      </c>
      <c r="CO24" s="3">
        <v>1</v>
      </c>
      <c r="CP24" s="3">
        <v>7</v>
      </c>
      <c r="CQ24" s="3">
        <v>0</v>
      </c>
      <c r="CR24" s="3">
        <v>50</v>
      </c>
      <c r="CS24" s="3">
        <v>3</v>
      </c>
      <c r="CT24" s="3">
        <v>718</v>
      </c>
    </row>
    <row r="25" spans="1:98" x14ac:dyDescent="0.2">
      <c r="A25" s="3" t="s">
        <v>9</v>
      </c>
      <c r="B25" s="3">
        <v>1425</v>
      </c>
      <c r="C25" s="3">
        <v>48</v>
      </c>
      <c r="D25" s="3">
        <v>617</v>
      </c>
      <c r="E25" s="3">
        <v>535</v>
      </c>
      <c r="F25" s="3">
        <v>75</v>
      </c>
      <c r="G25" s="3">
        <v>918</v>
      </c>
      <c r="H25" s="3">
        <v>577</v>
      </c>
      <c r="I25" s="3">
        <v>62</v>
      </c>
      <c r="J25" s="3">
        <v>116</v>
      </c>
      <c r="K25" s="3">
        <v>82</v>
      </c>
      <c r="L25" s="3">
        <v>338</v>
      </c>
      <c r="M25" s="4">
        <v>8</v>
      </c>
      <c r="N25" s="3">
        <v>926</v>
      </c>
      <c r="O25" s="3">
        <v>36</v>
      </c>
      <c r="P25" s="3">
        <v>397</v>
      </c>
      <c r="Q25" s="3">
        <v>1955</v>
      </c>
      <c r="R25" s="3">
        <v>125</v>
      </c>
      <c r="S25" s="3">
        <v>71</v>
      </c>
      <c r="T25" s="3">
        <v>32</v>
      </c>
      <c r="U25" s="3">
        <v>29</v>
      </c>
      <c r="V25" s="3">
        <v>712</v>
      </c>
      <c r="W25" s="3">
        <v>9</v>
      </c>
      <c r="X25" s="3">
        <v>246</v>
      </c>
      <c r="Y25" s="4">
        <v>3</v>
      </c>
      <c r="Z25" s="3">
        <v>851</v>
      </c>
      <c r="AA25" s="3">
        <v>768</v>
      </c>
      <c r="AB25" s="3">
        <v>408</v>
      </c>
      <c r="AC25" s="3">
        <v>1600</v>
      </c>
      <c r="AD25" s="3">
        <v>92</v>
      </c>
      <c r="AE25" s="3">
        <v>106</v>
      </c>
      <c r="AF25" s="3">
        <v>230</v>
      </c>
      <c r="AG25" s="3">
        <v>36</v>
      </c>
      <c r="AH25" s="3">
        <v>455</v>
      </c>
      <c r="AI25" s="3">
        <v>238</v>
      </c>
      <c r="AJ25" s="3">
        <v>43</v>
      </c>
      <c r="AK25" s="4">
        <v>7</v>
      </c>
      <c r="AL25" s="3">
        <v>86</v>
      </c>
      <c r="AM25" s="3">
        <v>15</v>
      </c>
      <c r="AN25" s="3">
        <v>16</v>
      </c>
      <c r="AO25" s="3">
        <v>34</v>
      </c>
      <c r="AP25" s="3">
        <v>67</v>
      </c>
      <c r="AQ25" s="3">
        <v>23</v>
      </c>
      <c r="AR25" s="3">
        <v>9</v>
      </c>
      <c r="AS25" s="3">
        <v>3</v>
      </c>
      <c r="AT25" s="3">
        <v>32</v>
      </c>
      <c r="AU25" s="3">
        <v>5</v>
      </c>
      <c r="AV25" s="3">
        <v>10</v>
      </c>
      <c r="AW25" s="4">
        <v>0</v>
      </c>
      <c r="AX25" s="3">
        <v>156</v>
      </c>
      <c r="AY25" s="3">
        <v>135</v>
      </c>
      <c r="AZ25" s="3">
        <v>17</v>
      </c>
      <c r="BA25" s="3">
        <v>95</v>
      </c>
      <c r="BB25" s="3">
        <v>98</v>
      </c>
      <c r="BC25" s="3">
        <v>303</v>
      </c>
      <c r="BD25" s="3">
        <v>5</v>
      </c>
      <c r="BE25" s="3">
        <v>7</v>
      </c>
      <c r="BF25" s="3">
        <v>347</v>
      </c>
      <c r="BG25" s="3">
        <v>6</v>
      </c>
      <c r="BH25" s="3">
        <v>13</v>
      </c>
      <c r="BI25" s="4">
        <v>1</v>
      </c>
      <c r="BJ25" s="3">
        <v>6170</v>
      </c>
      <c r="BK25" s="3">
        <v>58</v>
      </c>
      <c r="BL25" s="3">
        <v>864</v>
      </c>
      <c r="BM25" s="3">
        <v>234</v>
      </c>
      <c r="BN25" s="3">
        <v>345</v>
      </c>
      <c r="BO25" s="3">
        <v>147</v>
      </c>
      <c r="BP25" s="3">
        <v>47</v>
      </c>
      <c r="BQ25" s="3">
        <v>47</v>
      </c>
      <c r="BR25" s="3">
        <v>746</v>
      </c>
      <c r="BS25" s="3">
        <v>20</v>
      </c>
      <c r="BT25" s="3">
        <v>69</v>
      </c>
      <c r="BU25" s="4">
        <v>14</v>
      </c>
      <c r="BV25" s="3">
        <v>161</v>
      </c>
      <c r="BW25" s="3">
        <v>35</v>
      </c>
      <c r="BX25" s="3">
        <v>42</v>
      </c>
      <c r="BY25" s="3">
        <v>1157</v>
      </c>
      <c r="BZ25" s="3">
        <v>163</v>
      </c>
      <c r="CA25" s="3">
        <v>34</v>
      </c>
      <c r="CB25" s="3">
        <v>27</v>
      </c>
      <c r="CC25" s="3">
        <v>28</v>
      </c>
      <c r="CD25" s="3">
        <v>599</v>
      </c>
      <c r="CE25" s="3">
        <v>6</v>
      </c>
      <c r="CF25" s="3">
        <v>23</v>
      </c>
      <c r="CG25" s="3">
        <v>0</v>
      </c>
      <c r="CH25" s="3">
        <v>1184</v>
      </c>
      <c r="CI25" s="3">
        <v>41</v>
      </c>
      <c r="CJ25" s="3">
        <v>60</v>
      </c>
      <c r="CK25" s="3">
        <v>118</v>
      </c>
      <c r="CL25" s="3">
        <v>620</v>
      </c>
      <c r="CM25" s="3">
        <v>1293</v>
      </c>
      <c r="CN25" s="3">
        <v>31</v>
      </c>
      <c r="CO25" s="3">
        <v>19</v>
      </c>
      <c r="CP25" s="3">
        <v>108</v>
      </c>
      <c r="CQ25" s="3">
        <v>15</v>
      </c>
      <c r="CR25" s="3">
        <v>425</v>
      </c>
      <c r="CS25" s="3">
        <v>9</v>
      </c>
      <c r="CT25" s="3">
        <v>636</v>
      </c>
    </row>
    <row r="26" spans="1:98" x14ac:dyDescent="0.2">
      <c r="A26" s="3" t="s">
        <v>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4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4">
        <v>0</v>
      </c>
      <c r="AL26" s="3">
        <v>1</v>
      </c>
      <c r="AM26" s="3">
        <v>0</v>
      </c>
      <c r="AN26" s="3">
        <v>0</v>
      </c>
      <c r="AO26" s="3">
        <v>0</v>
      </c>
      <c r="AP26" s="3">
        <v>1</v>
      </c>
      <c r="AQ26" s="3">
        <v>1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4">
        <v>0</v>
      </c>
      <c r="AX26" s="3">
        <v>0</v>
      </c>
      <c r="AY26" s="3">
        <v>0</v>
      </c>
      <c r="AZ26" s="3">
        <v>0</v>
      </c>
      <c r="BA26" s="3">
        <v>0</v>
      </c>
      <c r="BB26" s="3">
        <v>1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1</v>
      </c>
      <c r="BI26" s="4">
        <v>1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4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</row>
    <row r="27" spans="1:98" x14ac:dyDescent="0.2">
      <c r="A27" s="3" t="s">
        <v>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4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4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4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4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4">
        <v>0</v>
      </c>
      <c r="BV27" s="3">
        <v>0</v>
      </c>
      <c r="BW27" s="3">
        <v>2</v>
      </c>
      <c r="BX27" s="3">
        <v>0</v>
      </c>
      <c r="BY27" s="3">
        <v>2</v>
      </c>
      <c r="BZ27" s="3">
        <v>4</v>
      </c>
      <c r="CA27" s="3">
        <v>1</v>
      </c>
      <c r="CB27" s="3">
        <v>1</v>
      </c>
      <c r="CC27" s="3">
        <v>0</v>
      </c>
      <c r="CD27" s="3">
        <v>1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</row>
    <row r="28" spans="1:98" x14ac:dyDescent="0.2">
      <c r="A28" s="3" t="s">
        <v>6</v>
      </c>
      <c r="B28" s="3">
        <v>25</v>
      </c>
      <c r="C28" s="3">
        <v>24</v>
      </c>
      <c r="D28" s="3">
        <v>20</v>
      </c>
      <c r="E28" s="3">
        <v>2795</v>
      </c>
      <c r="F28" s="3">
        <v>62</v>
      </c>
      <c r="G28" s="3">
        <v>28</v>
      </c>
      <c r="H28" s="3">
        <v>17</v>
      </c>
      <c r="I28" s="3">
        <v>23</v>
      </c>
      <c r="J28" s="3">
        <v>12</v>
      </c>
      <c r="K28" s="3">
        <v>428</v>
      </c>
      <c r="L28" s="3">
        <v>14</v>
      </c>
      <c r="M28" s="4">
        <v>7</v>
      </c>
      <c r="N28" s="3">
        <v>1</v>
      </c>
      <c r="O28" s="3">
        <v>1</v>
      </c>
      <c r="P28" s="3">
        <v>0</v>
      </c>
      <c r="Q28" s="3">
        <v>25</v>
      </c>
      <c r="R28" s="3">
        <v>1</v>
      </c>
      <c r="S28" s="3">
        <v>1</v>
      </c>
      <c r="T28" s="3">
        <v>2</v>
      </c>
      <c r="U28" s="3">
        <v>0</v>
      </c>
      <c r="V28" s="3">
        <v>0</v>
      </c>
      <c r="W28" s="3">
        <v>6</v>
      </c>
      <c r="X28" s="3">
        <v>0</v>
      </c>
      <c r="Y28" s="4">
        <v>0</v>
      </c>
      <c r="Z28" s="3">
        <v>2</v>
      </c>
      <c r="AA28" s="3">
        <v>1</v>
      </c>
      <c r="AB28" s="3">
        <v>0</v>
      </c>
      <c r="AC28" s="3">
        <v>44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>
        <v>7</v>
      </c>
      <c r="AJ28" s="3">
        <v>1</v>
      </c>
      <c r="AK28" s="4">
        <v>0</v>
      </c>
      <c r="AL28" s="3">
        <v>0</v>
      </c>
      <c r="AM28" s="3">
        <v>0</v>
      </c>
      <c r="AN28" s="3">
        <v>0</v>
      </c>
      <c r="AO28" s="3">
        <v>27</v>
      </c>
      <c r="AP28" s="3">
        <v>0</v>
      </c>
      <c r="AQ28" s="3">
        <v>1</v>
      </c>
      <c r="AR28" s="3">
        <v>0</v>
      </c>
      <c r="AS28" s="3">
        <v>1</v>
      </c>
      <c r="AT28" s="3">
        <v>0</v>
      </c>
      <c r="AU28" s="3">
        <v>4</v>
      </c>
      <c r="AV28" s="3">
        <v>0</v>
      </c>
      <c r="AW28" s="4">
        <v>0</v>
      </c>
      <c r="AX28" s="3">
        <v>0</v>
      </c>
      <c r="AY28" s="3">
        <v>0</v>
      </c>
      <c r="AZ28" s="3">
        <v>0</v>
      </c>
      <c r="BA28" s="3">
        <v>17</v>
      </c>
      <c r="BB28" s="3">
        <v>1</v>
      </c>
      <c r="BC28" s="3">
        <v>0</v>
      </c>
      <c r="BD28" s="3">
        <v>0</v>
      </c>
      <c r="BE28" s="3">
        <v>0</v>
      </c>
      <c r="BF28" s="3">
        <v>1</v>
      </c>
      <c r="BG28" s="3">
        <v>2</v>
      </c>
      <c r="BH28" s="3">
        <v>0</v>
      </c>
      <c r="BI28" s="4">
        <v>0</v>
      </c>
      <c r="BJ28" s="3">
        <v>0</v>
      </c>
      <c r="BK28" s="3">
        <v>0</v>
      </c>
      <c r="BL28" s="3">
        <v>1</v>
      </c>
      <c r="BM28" s="3">
        <v>37</v>
      </c>
      <c r="BN28" s="3">
        <v>1</v>
      </c>
      <c r="BO28" s="3">
        <v>0</v>
      </c>
      <c r="BP28" s="3">
        <v>0</v>
      </c>
      <c r="BQ28" s="3">
        <v>0</v>
      </c>
      <c r="BR28" s="3">
        <v>1</v>
      </c>
      <c r="BS28" s="3">
        <v>6</v>
      </c>
      <c r="BT28" s="3">
        <v>2</v>
      </c>
      <c r="BU28" s="4">
        <v>0</v>
      </c>
      <c r="BV28" s="3">
        <v>1</v>
      </c>
      <c r="BW28" s="3">
        <v>0</v>
      </c>
      <c r="BX28" s="3">
        <v>0</v>
      </c>
      <c r="BY28" s="3">
        <v>17</v>
      </c>
      <c r="BZ28" s="3">
        <v>0</v>
      </c>
      <c r="CA28" s="3">
        <v>0</v>
      </c>
      <c r="CB28" s="3">
        <v>1</v>
      </c>
      <c r="CC28" s="3">
        <v>0</v>
      </c>
      <c r="CD28" s="3">
        <v>0</v>
      </c>
      <c r="CE28" s="3">
        <v>2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40</v>
      </c>
      <c r="CL28" s="3">
        <v>1</v>
      </c>
      <c r="CM28" s="3">
        <v>0</v>
      </c>
      <c r="CN28" s="3">
        <v>0</v>
      </c>
      <c r="CO28" s="3">
        <v>1</v>
      </c>
      <c r="CP28" s="3">
        <v>1</v>
      </c>
      <c r="CQ28" s="3">
        <v>5</v>
      </c>
      <c r="CR28" s="3">
        <v>1</v>
      </c>
      <c r="CS28" s="3">
        <v>0</v>
      </c>
      <c r="CT28" s="3">
        <v>60</v>
      </c>
    </row>
    <row r="29" spans="1:98" x14ac:dyDescent="0.2">
      <c r="A29" s="3" t="s">
        <v>5</v>
      </c>
      <c r="B29" s="3">
        <v>95</v>
      </c>
      <c r="C29" s="3">
        <v>89</v>
      </c>
      <c r="D29" s="3">
        <v>28</v>
      </c>
      <c r="E29" s="3">
        <v>86</v>
      </c>
      <c r="F29" s="3">
        <v>4093</v>
      </c>
      <c r="G29" s="3">
        <v>82</v>
      </c>
      <c r="H29" s="3">
        <v>135</v>
      </c>
      <c r="I29" s="3">
        <v>36</v>
      </c>
      <c r="J29" s="3">
        <v>54</v>
      </c>
      <c r="K29" s="3">
        <v>189</v>
      </c>
      <c r="L29" s="3">
        <v>139</v>
      </c>
      <c r="M29" s="4">
        <v>371</v>
      </c>
      <c r="N29" s="3">
        <v>17</v>
      </c>
      <c r="O29" s="3">
        <v>13</v>
      </c>
      <c r="P29" s="3">
        <v>3</v>
      </c>
      <c r="Q29" s="3">
        <v>14</v>
      </c>
      <c r="R29" s="3">
        <v>160</v>
      </c>
      <c r="S29" s="3">
        <v>9</v>
      </c>
      <c r="T29" s="3">
        <v>30</v>
      </c>
      <c r="U29" s="3">
        <v>5</v>
      </c>
      <c r="V29" s="3">
        <v>15</v>
      </c>
      <c r="W29" s="3">
        <v>158</v>
      </c>
      <c r="X29" s="3">
        <v>42</v>
      </c>
      <c r="Y29" s="4">
        <v>3</v>
      </c>
      <c r="Z29" s="3">
        <v>260</v>
      </c>
      <c r="AA29" s="3">
        <v>254</v>
      </c>
      <c r="AB29" s="3">
        <v>63</v>
      </c>
      <c r="AC29" s="3">
        <v>418</v>
      </c>
      <c r="AD29" s="3">
        <v>11614</v>
      </c>
      <c r="AE29" s="3">
        <v>179</v>
      </c>
      <c r="AF29" s="3">
        <v>289</v>
      </c>
      <c r="AG29" s="3">
        <v>91</v>
      </c>
      <c r="AH29" s="3">
        <v>152</v>
      </c>
      <c r="AI29" s="3">
        <v>74</v>
      </c>
      <c r="AJ29" s="3">
        <v>271</v>
      </c>
      <c r="AK29" s="4">
        <v>59</v>
      </c>
      <c r="AL29" s="3">
        <v>665</v>
      </c>
      <c r="AM29" s="3">
        <v>547</v>
      </c>
      <c r="AN29" s="3">
        <v>65</v>
      </c>
      <c r="AO29" s="3">
        <v>51</v>
      </c>
      <c r="AP29" s="3">
        <v>331</v>
      </c>
      <c r="AQ29" s="3">
        <v>37</v>
      </c>
      <c r="AR29" s="3">
        <v>84</v>
      </c>
      <c r="AS29" s="3">
        <v>11</v>
      </c>
      <c r="AT29" s="3">
        <v>22</v>
      </c>
      <c r="AU29" s="3">
        <v>229</v>
      </c>
      <c r="AV29" s="3">
        <v>469</v>
      </c>
      <c r="AW29" s="4">
        <v>13</v>
      </c>
      <c r="AX29" s="3">
        <v>45</v>
      </c>
      <c r="AY29" s="3">
        <v>267</v>
      </c>
      <c r="AZ29" s="3">
        <v>10</v>
      </c>
      <c r="BA29" s="3">
        <v>46</v>
      </c>
      <c r="BB29" s="3">
        <v>234</v>
      </c>
      <c r="BC29" s="3">
        <v>19</v>
      </c>
      <c r="BD29" s="3">
        <v>258</v>
      </c>
      <c r="BE29" s="3">
        <v>13</v>
      </c>
      <c r="BF29" s="3">
        <v>194</v>
      </c>
      <c r="BG29" s="3">
        <v>12</v>
      </c>
      <c r="BH29" s="3">
        <v>1386</v>
      </c>
      <c r="BI29" s="4">
        <v>10</v>
      </c>
      <c r="BJ29" s="3">
        <v>327</v>
      </c>
      <c r="BK29" s="3">
        <v>494</v>
      </c>
      <c r="BL29" s="3">
        <v>6</v>
      </c>
      <c r="BM29" s="3">
        <v>267</v>
      </c>
      <c r="BN29" s="3">
        <v>344</v>
      </c>
      <c r="BO29" s="3">
        <v>26</v>
      </c>
      <c r="BP29" s="3">
        <v>69</v>
      </c>
      <c r="BQ29" s="3">
        <v>11</v>
      </c>
      <c r="BR29" s="3">
        <v>31</v>
      </c>
      <c r="BS29" s="3">
        <v>14</v>
      </c>
      <c r="BT29" s="3">
        <v>94</v>
      </c>
      <c r="BU29" s="4">
        <v>9</v>
      </c>
      <c r="BV29" s="3">
        <v>105</v>
      </c>
      <c r="BW29" s="3">
        <v>107</v>
      </c>
      <c r="BX29" s="3">
        <v>16</v>
      </c>
      <c r="BY29" s="3">
        <v>346</v>
      </c>
      <c r="BZ29" s="3">
        <v>544</v>
      </c>
      <c r="CA29" s="3">
        <v>612</v>
      </c>
      <c r="CB29" s="3">
        <v>4059</v>
      </c>
      <c r="CC29" s="3">
        <v>83</v>
      </c>
      <c r="CD29" s="3">
        <v>440</v>
      </c>
      <c r="CE29" s="3">
        <v>50</v>
      </c>
      <c r="CF29" s="3">
        <v>176</v>
      </c>
      <c r="CG29" s="3">
        <v>261</v>
      </c>
      <c r="CH29" s="3">
        <v>151</v>
      </c>
      <c r="CI29" s="3">
        <v>31</v>
      </c>
      <c r="CJ29" s="3">
        <v>6</v>
      </c>
      <c r="CK29" s="3">
        <v>19</v>
      </c>
      <c r="CL29" s="3">
        <v>243</v>
      </c>
      <c r="CM29" s="3">
        <v>13</v>
      </c>
      <c r="CN29" s="3">
        <v>52</v>
      </c>
      <c r="CO29" s="3">
        <v>5</v>
      </c>
      <c r="CP29" s="3">
        <v>25</v>
      </c>
      <c r="CQ29" s="3">
        <v>15</v>
      </c>
      <c r="CR29" s="3">
        <v>301</v>
      </c>
      <c r="CS29" s="3">
        <v>8</v>
      </c>
      <c r="CT29" s="3">
        <v>973</v>
      </c>
    </row>
    <row r="30" spans="1:98" x14ac:dyDescent="0.2">
      <c r="A30" s="3" t="s">
        <v>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3">
        <v>3</v>
      </c>
      <c r="O30" s="3">
        <v>5</v>
      </c>
      <c r="P30" s="3">
        <v>1</v>
      </c>
      <c r="Q30" s="3">
        <v>1</v>
      </c>
      <c r="R30" s="3">
        <v>2</v>
      </c>
      <c r="S30" s="3">
        <v>229</v>
      </c>
      <c r="T30" s="3">
        <v>2</v>
      </c>
      <c r="U30" s="3">
        <v>2</v>
      </c>
      <c r="V30" s="3">
        <v>3</v>
      </c>
      <c r="W30" s="3">
        <v>2</v>
      </c>
      <c r="X30" s="3">
        <v>0</v>
      </c>
      <c r="Y30" s="4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4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5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4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4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4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4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1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2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4</v>
      </c>
    </row>
    <row r="31" spans="1:98" x14ac:dyDescent="0.2">
      <c r="A31" s="3" t="s">
        <v>2</v>
      </c>
      <c r="B31" s="3">
        <v>0</v>
      </c>
      <c r="C31" s="3">
        <v>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3">
        <v>0</v>
      </c>
      <c r="O31" s="3">
        <v>2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4">
        <v>0</v>
      </c>
      <c r="Z31" s="3">
        <v>0</v>
      </c>
      <c r="AA31" s="3">
        <v>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4">
        <v>0</v>
      </c>
      <c r="AL31" s="3">
        <v>2</v>
      </c>
      <c r="AM31" s="3">
        <v>383</v>
      </c>
      <c r="AN31" s="3">
        <v>0</v>
      </c>
      <c r="AO31" s="3">
        <v>4</v>
      </c>
      <c r="AP31" s="3">
        <v>4</v>
      </c>
      <c r="AQ31" s="3">
        <v>1</v>
      </c>
      <c r="AR31" s="3">
        <v>1</v>
      </c>
      <c r="AS31" s="3">
        <v>2</v>
      </c>
      <c r="AT31" s="3">
        <v>4</v>
      </c>
      <c r="AU31" s="3">
        <v>0</v>
      </c>
      <c r="AV31" s="3">
        <v>2</v>
      </c>
      <c r="AW31" s="4">
        <v>0</v>
      </c>
      <c r="AX31" s="3">
        <v>0</v>
      </c>
      <c r="AY31" s="3">
        <v>3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4">
        <v>0</v>
      </c>
      <c r="BJ31" s="3">
        <v>0</v>
      </c>
      <c r="BK31" s="3">
        <v>7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4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2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13</v>
      </c>
    </row>
    <row r="32" spans="1:98" x14ac:dyDescent="0.2">
      <c r="A32" s="3" t="s">
        <v>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4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4">
        <v>0</v>
      </c>
      <c r="AL32" s="3">
        <v>1</v>
      </c>
      <c r="AM32" s="3">
        <v>0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0</v>
      </c>
      <c r="AW32" s="4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4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4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</row>
    <row r="33" spans="1:98" x14ac:dyDescent="0.2">
      <c r="A33" s="3" t="s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4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4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4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4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4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14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</row>
    <row r="34" spans="1:98" ht="17" thickBot="1" x14ac:dyDescent="0.25">
      <c r="A34" s="3" t="s">
        <v>4</v>
      </c>
      <c r="B34" s="3">
        <v>11</v>
      </c>
      <c r="C34" s="3">
        <v>5</v>
      </c>
      <c r="D34" s="3">
        <v>200</v>
      </c>
      <c r="E34" s="3">
        <v>161</v>
      </c>
      <c r="F34" s="3">
        <v>43</v>
      </c>
      <c r="G34" s="3">
        <v>279</v>
      </c>
      <c r="H34" s="3">
        <v>1</v>
      </c>
      <c r="I34" s="3">
        <v>88</v>
      </c>
      <c r="J34" s="3">
        <v>106</v>
      </c>
      <c r="K34" s="3">
        <v>227</v>
      </c>
      <c r="L34" s="3">
        <v>2</v>
      </c>
      <c r="M34" s="4">
        <v>9</v>
      </c>
      <c r="N34" s="3">
        <v>6</v>
      </c>
      <c r="O34" s="3">
        <v>3</v>
      </c>
      <c r="P34" s="3">
        <v>6</v>
      </c>
      <c r="Q34" s="3">
        <v>25</v>
      </c>
      <c r="R34" s="3">
        <v>27</v>
      </c>
      <c r="S34" s="3">
        <v>67</v>
      </c>
      <c r="T34" s="3">
        <v>0</v>
      </c>
      <c r="U34" s="3">
        <v>37</v>
      </c>
      <c r="V34" s="3">
        <v>58</v>
      </c>
      <c r="W34" s="3">
        <v>47</v>
      </c>
      <c r="X34" s="3">
        <v>3</v>
      </c>
      <c r="Y34" s="4">
        <v>2</v>
      </c>
      <c r="Z34" s="3">
        <v>4</v>
      </c>
      <c r="AA34" s="3">
        <v>5</v>
      </c>
      <c r="AB34" s="3">
        <v>6</v>
      </c>
      <c r="AC34" s="3">
        <v>26</v>
      </c>
      <c r="AD34" s="3">
        <v>22</v>
      </c>
      <c r="AE34" s="3">
        <v>12</v>
      </c>
      <c r="AF34" s="3">
        <v>0</v>
      </c>
      <c r="AG34" s="3">
        <v>42</v>
      </c>
      <c r="AH34" s="3">
        <v>55</v>
      </c>
      <c r="AI34" s="3">
        <v>44</v>
      </c>
      <c r="AJ34" s="3">
        <v>4</v>
      </c>
      <c r="AK34" s="4">
        <v>6</v>
      </c>
      <c r="AL34" s="3">
        <v>22</v>
      </c>
      <c r="AM34" s="3">
        <v>11</v>
      </c>
      <c r="AN34" s="3">
        <v>20</v>
      </c>
      <c r="AO34" s="3">
        <v>39</v>
      </c>
      <c r="AP34" s="3">
        <v>50</v>
      </c>
      <c r="AQ34" s="3">
        <v>35</v>
      </c>
      <c r="AR34" s="3">
        <v>9</v>
      </c>
      <c r="AS34" s="3">
        <v>631</v>
      </c>
      <c r="AT34" s="3">
        <v>49</v>
      </c>
      <c r="AU34" s="3">
        <v>105</v>
      </c>
      <c r="AV34" s="3">
        <v>15</v>
      </c>
      <c r="AW34" s="4">
        <v>267</v>
      </c>
      <c r="AX34" s="3">
        <v>163</v>
      </c>
      <c r="AY34" s="3">
        <v>67</v>
      </c>
      <c r="AZ34" s="3">
        <v>719</v>
      </c>
      <c r="BA34" s="3">
        <v>77</v>
      </c>
      <c r="BB34" s="3">
        <v>63</v>
      </c>
      <c r="BC34" s="3">
        <v>41</v>
      </c>
      <c r="BD34" s="3">
        <v>15</v>
      </c>
      <c r="BE34" s="3">
        <v>3087</v>
      </c>
      <c r="BF34" s="3">
        <v>97</v>
      </c>
      <c r="BG34" s="3">
        <v>2410</v>
      </c>
      <c r="BH34" s="3">
        <v>24</v>
      </c>
      <c r="BI34" s="4">
        <v>15</v>
      </c>
      <c r="BJ34" s="3">
        <v>97</v>
      </c>
      <c r="BK34" s="3">
        <v>65</v>
      </c>
      <c r="BL34" s="3">
        <v>51</v>
      </c>
      <c r="BM34" s="3">
        <v>4289</v>
      </c>
      <c r="BN34" s="3">
        <v>4534</v>
      </c>
      <c r="BO34" s="3">
        <v>3213</v>
      </c>
      <c r="BP34" s="3">
        <v>24</v>
      </c>
      <c r="BQ34" s="3">
        <v>177</v>
      </c>
      <c r="BR34" s="3">
        <v>126</v>
      </c>
      <c r="BS34" s="3">
        <v>141</v>
      </c>
      <c r="BT34" s="3">
        <v>36</v>
      </c>
      <c r="BU34" s="4">
        <v>22</v>
      </c>
      <c r="BV34" s="3">
        <v>26</v>
      </c>
      <c r="BW34" s="3">
        <v>12</v>
      </c>
      <c r="BX34" s="3">
        <v>24</v>
      </c>
      <c r="BY34" s="3">
        <v>40</v>
      </c>
      <c r="BZ34" s="3">
        <v>45</v>
      </c>
      <c r="CA34" s="3">
        <v>30</v>
      </c>
      <c r="CB34" s="3">
        <v>10</v>
      </c>
      <c r="CC34" s="3">
        <v>114</v>
      </c>
      <c r="CD34" s="3">
        <v>43</v>
      </c>
      <c r="CE34" s="3">
        <v>3315</v>
      </c>
      <c r="CF34" s="3">
        <v>11</v>
      </c>
      <c r="CG34" s="3">
        <v>5</v>
      </c>
      <c r="CH34" s="3">
        <v>65</v>
      </c>
      <c r="CI34" s="3">
        <v>60</v>
      </c>
      <c r="CJ34" s="3">
        <v>24</v>
      </c>
      <c r="CK34" s="3">
        <v>92</v>
      </c>
      <c r="CL34" s="3">
        <v>89</v>
      </c>
      <c r="CM34" s="3">
        <v>50</v>
      </c>
      <c r="CN34" s="3">
        <v>12</v>
      </c>
      <c r="CO34" s="3">
        <v>148</v>
      </c>
      <c r="CP34" s="3">
        <v>5519</v>
      </c>
      <c r="CQ34" s="3">
        <v>245</v>
      </c>
      <c r="CR34" s="3">
        <v>19</v>
      </c>
      <c r="CS34" s="3">
        <v>9</v>
      </c>
      <c r="CT34" s="3">
        <v>802</v>
      </c>
    </row>
    <row r="35" spans="1:98" s="7" customFormat="1" ht="17" thickBot="1" x14ac:dyDescent="0.25">
      <c r="A35" s="28" t="s">
        <v>159</v>
      </c>
      <c r="B35" s="7">
        <f>SUM(B3:B34)</f>
        <v>3156</v>
      </c>
      <c r="C35" s="7">
        <f>SUM(C3:C34)</f>
        <v>3534</v>
      </c>
      <c r="D35" s="7">
        <f>SUM(D3:D34)</f>
        <v>1290</v>
      </c>
      <c r="E35" s="7">
        <f>SUM(E3:E34)</f>
        <v>4633</v>
      </c>
      <c r="F35" s="7">
        <f>SUM(F3:F34)</f>
        <v>4493</v>
      </c>
      <c r="G35" s="7">
        <f>SUM(G3:G34)</f>
        <v>1696</v>
      </c>
      <c r="H35" s="7">
        <f>SUM(H3:H34)</f>
        <v>767</v>
      </c>
      <c r="I35" s="7">
        <f>SUM(I3:I34)</f>
        <v>372</v>
      </c>
      <c r="J35" s="7">
        <f>SUM(J3:J34)</f>
        <v>3896</v>
      </c>
      <c r="K35" s="7">
        <f>SUM(K3:K34)</f>
        <v>966</v>
      </c>
      <c r="L35" s="7">
        <f>SUM(L3:L34)</f>
        <v>670</v>
      </c>
      <c r="M35" s="8">
        <f>SUM(M3:M34)</f>
        <v>667</v>
      </c>
      <c r="N35" s="7">
        <f>SUM(N3:N34)</f>
        <v>1094</v>
      </c>
      <c r="O35" s="7">
        <f>SUM(O3:O34)</f>
        <v>139</v>
      </c>
      <c r="P35" s="7">
        <f>SUM(P3:P34)</f>
        <v>883</v>
      </c>
      <c r="Q35" s="7">
        <f>SUM(Q3:Q34)</f>
        <v>2148</v>
      </c>
      <c r="R35" s="7">
        <f>SUM(R3:R34)</f>
        <v>443</v>
      </c>
      <c r="S35" s="7">
        <f>SUM(S3:S34)</f>
        <v>4343</v>
      </c>
      <c r="T35" s="7">
        <f>SUM(T3:T34)</f>
        <v>115</v>
      </c>
      <c r="U35" s="7">
        <f>SUM(U3:U34)</f>
        <v>109</v>
      </c>
      <c r="V35" s="7">
        <f>SUM(V3:V34)</f>
        <v>856</v>
      </c>
      <c r="W35" s="7">
        <f>SUM(W3:W34)</f>
        <v>239</v>
      </c>
      <c r="X35" s="7">
        <f>SUM(X3:X34)</f>
        <v>362</v>
      </c>
      <c r="Y35" s="8">
        <f>SUM(Y3:Y34)</f>
        <v>29</v>
      </c>
      <c r="Z35" s="7">
        <f>SUM(Z3:Z34)</f>
        <v>1230</v>
      </c>
      <c r="AA35" s="7">
        <f>SUM(AA3:AA34)</f>
        <v>1134</v>
      </c>
      <c r="AB35" s="7">
        <f>SUM(AB3:AB34)</f>
        <v>763</v>
      </c>
      <c r="AC35" s="7">
        <f>SUM(AC3:AC34)</f>
        <v>2198</v>
      </c>
      <c r="AD35" s="7">
        <f>SUM(AD3:AD34)</f>
        <v>11899</v>
      </c>
      <c r="AE35" s="7">
        <f>SUM(AE3:AE34)</f>
        <v>414</v>
      </c>
      <c r="AF35" s="7">
        <f>SUM(AF3:AF34)</f>
        <v>527</v>
      </c>
      <c r="AG35" s="7">
        <f>SUM(AG3:AG34)</f>
        <v>231</v>
      </c>
      <c r="AH35" s="7">
        <f>SUM(AH3:AH34)</f>
        <v>1100</v>
      </c>
      <c r="AI35" s="7">
        <f>SUM(AI3:AI34)</f>
        <v>367</v>
      </c>
      <c r="AJ35" s="7">
        <f>SUM(AJ3:AJ34)</f>
        <v>925</v>
      </c>
      <c r="AK35" s="8">
        <f>SUM(AK3:AK34)</f>
        <v>83</v>
      </c>
      <c r="AL35" s="7">
        <f>SUM(AL3:AL34)</f>
        <v>2738</v>
      </c>
      <c r="AM35" s="7">
        <f>SUM(AM3:AM34)</f>
        <v>1342</v>
      </c>
      <c r="AN35" s="7">
        <f>SUM(AN3:AN34)</f>
        <v>1055</v>
      </c>
      <c r="AO35" s="7">
        <f>SUM(AO3:AO34)</f>
        <v>4329</v>
      </c>
      <c r="AP35" s="7">
        <f>SUM(AP3:AP34)</f>
        <v>3773</v>
      </c>
      <c r="AQ35" s="7">
        <f>SUM(AQ3:AQ34)</f>
        <v>4032</v>
      </c>
      <c r="AR35" s="7">
        <f>SUM(AR3:AR34)</f>
        <v>153</v>
      </c>
      <c r="AS35" s="7">
        <f>SUM(AS3:AS34)</f>
        <v>766</v>
      </c>
      <c r="AT35" s="7">
        <f>SUM(AT3:AT34)</f>
        <v>289</v>
      </c>
      <c r="AU35" s="7">
        <f>SUM(AU3:AU34)</f>
        <v>394</v>
      </c>
      <c r="AV35" s="7">
        <f>SUM(AV3:AV34)</f>
        <v>866</v>
      </c>
      <c r="AW35" s="8">
        <f>SUM(AW3:AW34)</f>
        <v>352</v>
      </c>
      <c r="AX35" s="7">
        <f>SUM(AX3:AX34)</f>
        <v>409</v>
      </c>
      <c r="AY35" s="7">
        <f>SUM(AY3:AY34)</f>
        <v>519</v>
      </c>
      <c r="AZ35" s="7">
        <f>SUM(AZ3:AZ34)</f>
        <v>762</v>
      </c>
      <c r="BA35" s="7">
        <f>SUM(BA3:BA34)</f>
        <v>273</v>
      </c>
      <c r="BB35" s="7">
        <f>SUM(BB3:BB34)</f>
        <v>926</v>
      </c>
      <c r="BC35" s="7">
        <f>SUM(BC3:BC34)</f>
        <v>391</v>
      </c>
      <c r="BD35" s="7">
        <f>SUM(BD3:BD34)</f>
        <v>286</v>
      </c>
      <c r="BE35" s="7">
        <f>SUM(BE3:BE34)</f>
        <v>3121</v>
      </c>
      <c r="BF35" s="7">
        <f>SUM(BF3:BF34)</f>
        <v>802</v>
      </c>
      <c r="BG35" s="7">
        <f>SUM(BG3:BG34)</f>
        <v>2431</v>
      </c>
      <c r="BH35" s="7">
        <f>SUM(BH3:BH34)</f>
        <v>1455</v>
      </c>
      <c r="BI35" s="8">
        <f>SUM(BI3:BI34)</f>
        <v>35</v>
      </c>
      <c r="BJ35" s="7">
        <f>SUM(BJ3:BJ34)</f>
        <v>8199</v>
      </c>
      <c r="BK35" s="7">
        <f>SUM(BK3:BK34)</f>
        <v>851</v>
      </c>
      <c r="BL35" s="7">
        <f>SUM(BL3:BL34)</f>
        <v>1023</v>
      </c>
      <c r="BM35" s="7">
        <f>SUM(BM3:BM34)</f>
        <v>5195</v>
      </c>
      <c r="BN35" s="7">
        <f>SUM(BN3:BN34)</f>
        <v>5432</v>
      </c>
      <c r="BO35" s="7">
        <f>SUM(BO3:BO34)</f>
        <v>3661</v>
      </c>
      <c r="BP35" s="7">
        <f>SUM(BP3:BP34)</f>
        <v>175</v>
      </c>
      <c r="BQ35" s="7">
        <f>SUM(BQ3:BQ34)</f>
        <v>304</v>
      </c>
      <c r="BR35" s="7">
        <f>SUM(BR3:BR34)</f>
        <v>1043</v>
      </c>
      <c r="BS35" s="7">
        <f>SUM(BS3:BS34)</f>
        <v>198</v>
      </c>
      <c r="BT35" s="7">
        <f>SUM(BT3:BT34)</f>
        <v>4301</v>
      </c>
      <c r="BU35" s="8">
        <f>SUM(BU3:BU34)</f>
        <v>1661</v>
      </c>
      <c r="BV35" s="7">
        <f>SUM(BV3:BV34)</f>
        <v>483</v>
      </c>
      <c r="BW35" s="7">
        <f>SUM(BW3:BW34)</f>
        <v>3226</v>
      </c>
      <c r="BX35" s="7">
        <f>SUM(BX3:BX34)</f>
        <v>133</v>
      </c>
      <c r="BY35" s="7">
        <f>SUM(BY3:BY34)</f>
        <v>1781</v>
      </c>
      <c r="BZ35" s="7">
        <f>SUM(BZ3:BZ34)</f>
        <v>1213</v>
      </c>
      <c r="CA35" s="7">
        <f>SUM(CA3:CA34)</f>
        <v>859</v>
      </c>
      <c r="CB35" s="7">
        <f>SUM(CB3:CB34)</f>
        <v>4117</v>
      </c>
      <c r="CC35" s="7">
        <f>SUM(CC3:CC34)</f>
        <v>430</v>
      </c>
      <c r="CD35" s="7">
        <f>SUM(CD3:CD34)</f>
        <v>1186</v>
      </c>
      <c r="CE35" s="7">
        <f>SUM(CE3:CE34)</f>
        <v>3407</v>
      </c>
      <c r="CF35" s="7">
        <f>SUM(CF3:CF34)</f>
        <v>369</v>
      </c>
      <c r="CG35" s="7">
        <f>SUM(CG3:CG34)</f>
        <v>297</v>
      </c>
      <c r="CH35" s="7">
        <f>SUM(CH3:CH34)</f>
        <v>8515</v>
      </c>
      <c r="CI35" s="7">
        <f>SUM(CI3:CI34)</f>
        <v>2771</v>
      </c>
      <c r="CJ35" s="7">
        <f>SUM(CJ3:CJ34)</f>
        <v>1128</v>
      </c>
      <c r="CK35" s="7">
        <f>SUM(CK3:CK34)</f>
        <v>4405</v>
      </c>
      <c r="CL35" s="7">
        <f>SUM(CL3:CL34)</f>
        <v>1203</v>
      </c>
      <c r="CM35" s="7">
        <f>SUM(CM3:CM34)</f>
        <v>1582</v>
      </c>
      <c r="CN35" s="7">
        <f>SUM(CN3:CN34)</f>
        <v>124</v>
      </c>
      <c r="CO35" s="7">
        <f>SUM(CO3:CO34)</f>
        <v>444</v>
      </c>
      <c r="CP35" s="7">
        <f>SUM(CP3:CP34)</f>
        <v>6000</v>
      </c>
      <c r="CQ35" s="7">
        <f>SUM(CQ3:CQ34)</f>
        <v>307</v>
      </c>
      <c r="CR35" s="7">
        <f>SUM(CR3:CR34)</f>
        <v>913</v>
      </c>
      <c r="CS35" s="7">
        <f>SUM(CS3:CS34)</f>
        <v>193</v>
      </c>
      <c r="CT35" s="7">
        <f>SUM(CT3:CT34)</f>
        <v>4020</v>
      </c>
    </row>
    <row r="36" spans="1:98" x14ac:dyDescent="0.2">
      <c r="A36" s="11"/>
    </row>
    <row r="37" spans="1:98" x14ac:dyDescent="0.2">
      <c r="A37" s="11" t="s">
        <v>173</v>
      </c>
    </row>
    <row r="38" spans="1:98" x14ac:dyDescent="0.2">
      <c r="A38" s="3" t="s">
        <v>31</v>
      </c>
      <c r="B38" s="3">
        <f>SUM(B3/3156)*100</f>
        <v>6.7807351077313065</v>
      </c>
      <c r="C38" s="12">
        <f>SUM(C3/3534)*100</f>
        <v>90.152801358234285</v>
      </c>
      <c r="D38" s="12">
        <f>SUM(D3/1290)*100</f>
        <v>27.751937984496124</v>
      </c>
      <c r="E38" s="12">
        <f>SUM(E3/4633)*100</f>
        <v>13.231167709907188</v>
      </c>
      <c r="F38" s="11">
        <f>SUM(F3/4493)*100</f>
        <v>1.7137769864233252</v>
      </c>
      <c r="G38" s="11">
        <f>SUM(G3/1696)*100</f>
        <v>2.4764150943396226</v>
      </c>
      <c r="H38" s="11">
        <f>SUM(H3/767)*100</f>
        <v>1.8252933507170794</v>
      </c>
      <c r="I38" s="12">
        <f>SUM(I3/372)*100</f>
        <v>15.053763440860216</v>
      </c>
      <c r="J38" s="11">
        <f>SUM(J3/3896)*100</f>
        <v>1.7197125256673513</v>
      </c>
      <c r="K38" s="11">
        <f>SUM(K3/966)*100</f>
        <v>1.9668737060041408</v>
      </c>
      <c r="L38" s="11">
        <f>SUM(L3/670)*100</f>
        <v>7.0149253731343286</v>
      </c>
      <c r="M38" s="13">
        <f>SUM(M3/667)*100</f>
        <v>8.695652173913043</v>
      </c>
      <c r="N38" s="11">
        <f>SUM(N3/1094)*100</f>
        <v>2.7422303473491771</v>
      </c>
      <c r="O38" s="12">
        <f>SUM(O3/139)*100</f>
        <v>21.582733812949641</v>
      </c>
      <c r="P38" s="11">
        <f>SUM(P3/883)*100</f>
        <v>0.67950169875424693</v>
      </c>
      <c r="Q38" s="11">
        <f>SUM(Q3/2148)*100</f>
        <v>1.350093109869646</v>
      </c>
      <c r="R38" s="11">
        <f>SUM(R3/443)*100</f>
        <v>0.45146726862302478</v>
      </c>
      <c r="S38" s="11">
        <f>SUM(S3/4343)*100</f>
        <v>0</v>
      </c>
      <c r="T38" s="11">
        <f>SUM(T3/115)*100</f>
        <v>0</v>
      </c>
      <c r="U38" s="11">
        <f>SUM(U3/109)*100</f>
        <v>1.834862385321101</v>
      </c>
      <c r="V38" s="11">
        <f>SUM(V3/856)*100</f>
        <v>0.23364485981308408</v>
      </c>
      <c r="W38" s="11">
        <f>SUM(W3/239)*100</f>
        <v>0</v>
      </c>
      <c r="X38" s="11">
        <f>SUM(X3/362)*100</f>
        <v>0</v>
      </c>
      <c r="Y38" s="14">
        <f>SUM(Y3/29)*100</f>
        <v>51.724137931034484</v>
      </c>
      <c r="Z38" s="11">
        <f>SUM(Z3/1230)*100</f>
        <v>3.3333333333333335</v>
      </c>
      <c r="AA38" s="11">
        <f>SUM(AA3/1134)*100</f>
        <v>3.2627865961199292</v>
      </c>
      <c r="AB38" s="11">
        <f>SUM(AB3/763)*100</f>
        <v>0.91743119266055051</v>
      </c>
      <c r="AC38" s="11">
        <f>SUM(AC3/2198)*100</f>
        <v>1.2283894449499546</v>
      </c>
      <c r="AD38" s="11">
        <f>SUM(AD3/11899)*100</f>
        <v>8.4040675687032523E-3</v>
      </c>
      <c r="AE38" s="11">
        <f>SUM(AE3/414)*100</f>
        <v>0.48309178743961351</v>
      </c>
      <c r="AF38" s="11">
        <f>SUM(AF3/527)*100</f>
        <v>0</v>
      </c>
      <c r="AG38" s="11">
        <f>SUM(AG3/231)*100</f>
        <v>0.86580086580086579</v>
      </c>
      <c r="AH38" s="11">
        <f>SUM(AH3/1100)*100</f>
        <v>9.0909090909090912E-2</v>
      </c>
      <c r="AI38" s="11">
        <f>SUM(AI3/367)*100</f>
        <v>0</v>
      </c>
      <c r="AJ38" s="11">
        <f>SUM(AJ3/925)*100</f>
        <v>0.21621621621621623</v>
      </c>
      <c r="AK38" s="13">
        <f>SUM(AK3/83)*100</f>
        <v>4.8192771084337354</v>
      </c>
      <c r="AL38" s="11">
        <f>SUM(AL3/2738)*100</f>
        <v>1.0226442658875092</v>
      </c>
      <c r="AM38" s="11">
        <f>SUM(AM3/1342)*100</f>
        <v>1.9374068554396422</v>
      </c>
      <c r="AN38" s="11">
        <f>SUM(AN3/1055)*100</f>
        <v>0.28436018957345971</v>
      </c>
      <c r="AO38" s="11">
        <f>SUM(AO3/4329)*100</f>
        <v>0.53130053130053123</v>
      </c>
      <c r="AP38" s="11">
        <f>SUM(AP3/3773)*100</f>
        <v>5.3008216273522389E-2</v>
      </c>
      <c r="AQ38" s="11">
        <f>SUM(AQ3/4032)*100</f>
        <v>0</v>
      </c>
      <c r="AR38" s="11">
        <f>SUM(AR3/153)*100</f>
        <v>0.65359477124183007</v>
      </c>
      <c r="AS38" s="11">
        <f>SUM(AS3/766)*100</f>
        <v>0.7832898172323759</v>
      </c>
      <c r="AT38" s="11">
        <f>SUM(AT3/289)*100</f>
        <v>0</v>
      </c>
      <c r="AU38" s="11">
        <f>SUM(AU3/394)*100</f>
        <v>0</v>
      </c>
      <c r="AV38" s="11">
        <f>SUM(AV3/866)*100</f>
        <v>0.11547344110854503</v>
      </c>
      <c r="AW38" s="13">
        <f>SUM(AW3/352)*100</f>
        <v>7.1022727272727275</v>
      </c>
      <c r="AX38" s="11">
        <f>SUM(AX3/409)*100</f>
        <v>5.1344743276283618</v>
      </c>
      <c r="AY38" s="11">
        <f>SUM(AY3/519)*100</f>
        <v>4.2389210019267818</v>
      </c>
      <c r="AZ38" s="11">
        <f>SUM(AZ3/762)*100</f>
        <v>0</v>
      </c>
      <c r="BA38" s="11">
        <f>SUM(BA3/273)*100</f>
        <v>4.7619047619047619</v>
      </c>
      <c r="BB38" s="11">
        <f>SUM(BB3/926)*100</f>
        <v>0</v>
      </c>
      <c r="BC38" s="11">
        <f>SUM(BC3/391)*100</f>
        <v>0</v>
      </c>
      <c r="BD38" s="11">
        <f>SUM(BD3/286)*100</f>
        <v>0</v>
      </c>
      <c r="BE38" s="11">
        <f>SUM(BE3/3121)*100</f>
        <v>0.16020506247997437</v>
      </c>
      <c r="BF38" s="11">
        <f>SUM(BF3/802)*100</f>
        <v>0.24937655860349126</v>
      </c>
      <c r="BG38" s="11">
        <f>SUM(BG3/2431)*100</f>
        <v>0</v>
      </c>
      <c r="BH38" s="11">
        <f>SUM(BH3/1455)*100</f>
        <v>6.8728522336769765E-2</v>
      </c>
      <c r="BI38" s="14">
        <f>SUM(BI3/35)*100</f>
        <v>22.857142857142858</v>
      </c>
      <c r="BJ38" s="11">
        <f>SUM(BJ3/8199)*100</f>
        <v>1.3782168557141115</v>
      </c>
      <c r="BK38" s="11">
        <f>SUM(BK3/851)*100</f>
        <v>9.7532314923619268</v>
      </c>
      <c r="BL38" s="11">
        <f>SUM(BL3/1023)*100</f>
        <v>1.9550342130987293</v>
      </c>
      <c r="BM38" s="11">
        <f>SUM(BM3/5195)*100</f>
        <v>1.8671799807507221</v>
      </c>
      <c r="BN38" s="11">
        <f>SUM(BN3/5432)*100</f>
        <v>0.33136966126656847</v>
      </c>
      <c r="BO38" s="11">
        <f>SUM(BO3/3661)*100</f>
        <v>0.68287353182190658</v>
      </c>
      <c r="BP38" s="11">
        <f>SUM(BP3/175)*100</f>
        <v>4.5714285714285712</v>
      </c>
      <c r="BQ38" s="11">
        <f>SUM(BQ3/304)*100</f>
        <v>6.5789473684210522</v>
      </c>
      <c r="BR38" s="11">
        <f>SUM(BR3/1043)*100</f>
        <v>1.9175455417066156</v>
      </c>
      <c r="BS38" s="11">
        <f>SUM(BS3/198)*100</f>
        <v>1.0101010101010102</v>
      </c>
      <c r="BT38" s="11">
        <f>SUM(BT3/4301)*100</f>
        <v>0.39525691699604742</v>
      </c>
      <c r="BU38" s="14">
        <f>SUM(BU3/1661)*100</f>
        <v>94.581577363034313</v>
      </c>
      <c r="BV38" s="11">
        <f>SUM(BV3/483)*100</f>
        <v>5.7971014492753623</v>
      </c>
      <c r="BW38" s="11">
        <f>SUM(BW3/3226)*100</f>
        <v>1.1159330440173589</v>
      </c>
      <c r="BX38" s="11">
        <f>SUM(BX3/133)*100</f>
        <v>2.2556390977443606</v>
      </c>
      <c r="BY38" s="11">
        <f>SUM(BY3/1781)*100</f>
        <v>1.5721504772599662</v>
      </c>
      <c r="BZ38" s="11">
        <f>SUM(BZ3/1213)*100</f>
        <v>0.65952184666117064</v>
      </c>
      <c r="CA38" s="11">
        <f>SUM(CA3/859)*100</f>
        <v>0.23282887077997672</v>
      </c>
      <c r="CB38" s="11">
        <f>SUM(CB3/4117)*100</f>
        <v>0</v>
      </c>
      <c r="CC38" s="12">
        <f>SUM(CC3/430)*100</f>
        <v>34.418604651162795</v>
      </c>
      <c r="CD38" s="11">
        <f>SUM(CD3/1186)*100</f>
        <v>0.25295109612141653</v>
      </c>
      <c r="CE38" s="11">
        <f>SUM(CE3/3407)*100</f>
        <v>0</v>
      </c>
      <c r="CF38" s="11">
        <f>SUM(CF3/369)*100</f>
        <v>1.084010840108401</v>
      </c>
      <c r="CG38" s="11">
        <f>SUM(CG3/297)*100</f>
        <v>5.0505050505050502</v>
      </c>
      <c r="CH38" s="12">
        <f>SUM(CH3/8515)*100</f>
        <v>80.469759248385202</v>
      </c>
      <c r="CI38" s="12">
        <f>SUM(CI3/2771)*100</f>
        <v>92.096715987008309</v>
      </c>
      <c r="CJ38" s="12">
        <f>SUM(CJ3/1128)*100</f>
        <v>44.060283687943262</v>
      </c>
      <c r="CK38" s="12">
        <f>SUM(CK3/4405)*100</f>
        <v>92.349602724177075</v>
      </c>
      <c r="CL38" s="12">
        <f>SUM(CL3/1203)*100</f>
        <v>15.295095594347465</v>
      </c>
      <c r="CM38" s="11">
        <f>SUM(CM3/1582)*100</f>
        <v>8.2806573957016436</v>
      </c>
      <c r="CN38" s="12">
        <f>SUM(CN3/124)*100</f>
        <v>20.967741935483872</v>
      </c>
      <c r="CO38" s="12">
        <f>SUM(CO3/444)*100</f>
        <v>58.108108108108105</v>
      </c>
      <c r="CP38" s="11">
        <f>SUM(CP3/6000)*100</f>
        <v>3.3833333333333333</v>
      </c>
      <c r="CQ38" s="11">
        <f>SUM(CQ3/307)*100</f>
        <v>8.1433224755700326</v>
      </c>
      <c r="CR38" s="12">
        <f>SUM(CR3/913)*100</f>
        <v>11.71960569550931</v>
      </c>
      <c r="CS38" s="12">
        <f>SUM(CS3/193)*100</f>
        <v>81.347150259067362</v>
      </c>
      <c r="CT38" s="11"/>
    </row>
    <row r="39" spans="1:98" x14ac:dyDescent="0.2">
      <c r="A39" s="3" t="s">
        <v>30</v>
      </c>
      <c r="B39" s="3">
        <f>SUM(B4/3156)*100</f>
        <v>3.6755386565272499</v>
      </c>
      <c r="C39" s="12">
        <f>SUM(C4/3534)*100</f>
        <v>3.3389926428975669</v>
      </c>
      <c r="D39" s="11">
        <f>SUM(D4/1290)*100</f>
        <v>2.0155038759689923</v>
      </c>
      <c r="E39" s="11">
        <f>SUM(E4/4633)*100</f>
        <v>2.7196201165551477</v>
      </c>
      <c r="F39" s="11">
        <f>SUM(F4/4493)*100</f>
        <v>1.0683285110171379</v>
      </c>
      <c r="G39" s="11">
        <f>SUM(G4/1696)*100</f>
        <v>1.5330188679245282</v>
      </c>
      <c r="H39" s="11">
        <f>SUM(H4/767)*100</f>
        <v>0.91264667535853972</v>
      </c>
      <c r="I39" s="12">
        <f>SUM(I4/372)*100</f>
        <v>13.440860215053762</v>
      </c>
      <c r="J39" s="12">
        <f>SUM(J4/3896)*100</f>
        <v>89.9640657084189</v>
      </c>
      <c r="K39" s="11">
        <f>SUM(K4/966)*100</f>
        <v>1.2422360248447204</v>
      </c>
      <c r="L39" s="11">
        <f>SUM(L4/670)*100</f>
        <v>3.8805970149253728</v>
      </c>
      <c r="M39" s="13">
        <f>SUM(M4/667)*100</f>
        <v>5.0974512743628182</v>
      </c>
      <c r="N39" s="11">
        <f>SUM(N4/1094)*100</f>
        <v>0.27422303473491771</v>
      </c>
      <c r="O39" s="11">
        <f>SUM(O4/139)*100</f>
        <v>0.71942446043165476</v>
      </c>
      <c r="P39" s="11">
        <f>SUM(P4/883)*100</f>
        <v>0</v>
      </c>
      <c r="Q39" s="11">
        <f>SUM(Q4/2148)*100</f>
        <v>0.27932960893854747</v>
      </c>
      <c r="R39" s="11">
        <f>SUM(R4/443)*100</f>
        <v>0</v>
      </c>
      <c r="S39" s="11">
        <f>SUM(S4/4343)*100</f>
        <v>0</v>
      </c>
      <c r="T39" s="11">
        <f>SUM(T4/115)*100</f>
        <v>0.86956521739130432</v>
      </c>
      <c r="U39" s="11">
        <f>SUM(U4/109)*100</f>
        <v>0.91743119266055051</v>
      </c>
      <c r="V39" s="11">
        <f>SUM(V4/856)*100</f>
        <v>3.8551401869158877</v>
      </c>
      <c r="W39" s="11">
        <f>SUM(W4/239)*100</f>
        <v>0</v>
      </c>
      <c r="X39" s="11">
        <f>SUM(X4/362)*100</f>
        <v>0</v>
      </c>
      <c r="Y39" s="13">
        <f>SUM(Y4/29)*100</f>
        <v>0</v>
      </c>
      <c r="Z39" s="11">
        <f>SUM(Z4/1230)*100</f>
        <v>0</v>
      </c>
      <c r="AA39" s="11">
        <f>SUM(AA4/1134)*100</f>
        <v>0</v>
      </c>
      <c r="AB39" s="11">
        <f>SUM(AB4/763)*100</f>
        <v>0</v>
      </c>
      <c r="AC39" s="11">
        <f>SUM(AC4/2198)*100</f>
        <v>9.0991810737033677E-2</v>
      </c>
      <c r="AD39" s="11">
        <f>SUM(AD4/11899)*100</f>
        <v>1.6808135137406505E-2</v>
      </c>
      <c r="AE39" s="11">
        <f>SUM(AE4/414)*100</f>
        <v>0.24154589371980675</v>
      </c>
      <c r="AF39" s="11">
        <f>SUM(AF4/527)*100</f>
        <v>0</v>
      </c>
      <c r="AG39" s="11">
        <f>SUM(AG4/231)*100</f>
        <v>0.4329004329004329</v>
      </c>
      <c r="AH39" s="11">
        <f>SUM(AH4/1100)*100</f>
        <v>2.4545454545454546</v>
      </c>
      <c r="AI39" s="11">
        <f>SUM(AI4/367)*100</f>
        <v>0</v>
      </c>
      <c r="AJ39" s="11">
        <f>SUM(AJ4/925)*100</f>
        <v>0</v>
      </c>
      <c r="AK39" s="13">
        <f>SUM(AK4/83)*100</f>
        <v>0</v>
      </c>
      <c r="AL39" s="11">
        <f>SUM(AL4/2738)*100</f>
        <v>3.6523009495982472E-2</v>
      </c>
      <c r="AM39" s="11">
        <f>SUM(AM4/1342)*100</f>
        <v>0</v>
      </c>
      <c r="AN39" s="11">
        <f>SUM(AN4/1055)*100</f>
        <v>0</v>
      </c>
      <c r="AO39" s="11">
        <f>SUM(AO4/4329)*100</f>
        <v>4.6200046200046196E-2</v>
      </c>
      <c r="AP39" s="11">
        <f>SUM(AP4/3773)*100</f>
        <v>0</v>
      </c>
      <c r="AQ39" s="11">
        <f>SUM(AQ4/4032)*100</f>
        <v>2.48015873015873E-2</v>
      </c>
      <c r="AR39" s="11">
        <f>SUM(AR4/153)*100</f>
        <v>0</v>
      </c>
      <c r="AS39" s="11">
        <f>SUM(AS4/766)*100</f>
        <v>0.13054830287206268</v>
      </c>
      <c r="AT39" s="12">
        <f>SUM(AT4/289)*100</f>
        <v>13.84083044982699</v>
      </c>
      <c r="AU39" s="11">
        <f>SUM(AU4/394)*100</f>
        <v>0</v>
      </c>
      <c r="AV39" s="11">
        <f>SUM(AV4/866)*100</f>
        <v>0</v>
      </c>
      <c r="AW39" s="13">
        <f>SUM(AW4/352)*100</f>
        <v>0</v>
      </c>
      <c r="AX39" s="11">
        <f>SUM(AX4/409)*100</f>
        <v>0</v>
      </c>
      <c r="AY39" s="11">
        <f>SUM(AY4/519)*100</f>
        <v>0.19267822736030829</v>
      </c>
      <c r="AZ39" s="11">
        <f>SUM(AZ4/762)*100</f>
        <v>0</v>
      </c>
      <c r="BA39" s="11">
        <f>SUM(BA4/273)*100</f>
        <v>0</v>
      </c>
      <c r="BB39" s="11">
        <f>SUM(BB4/926)*100</f>
        <v>0.21598272138228944</v>
      </c>
      <c r="BC39" s="11">
        <f>SUM(BC4/391)*100</f>
        <v>0</v>
      </c>
      <c r="BD39" s="11">
        <f>SUM(BD4/286)*100</f>
        <v>0</v>
      </c>
      <c r="BE39" s="11">
        <f>SUM(BE4/3121)*100</f>
        <v>0</v>
      </c>
      <c r="BF39" s="11">
        <f>SUM(BF4/802)*100</f>
        <v>2.4937655860349128</v>
      </c>
      <c r="BG39" s="11">
        <f>SUM(BG4/2431)*100</f>
        <v>0</v>
      </c>
      <c r="BH39" s="11">
        <f>SUM(BH4/1455)*100</f>
        <v>0</v>
      </c>
      <c r="BI39" s="13">
        <f>SUM(BI4/35)*100</f>
        <v>0</v>
      </c>
      <c r="BJ39" s="11">
        <f>SUM(BJ4/8199)*100</f>
        <v>2.4393218685205512E-2</v>
      </c>
      <c r="BK39" s="11">
        <f>SUM(BK4/851)*100</f>
        <v>0.23501762632197415</v>
      </c>
      <c r="BL39" s="11">
        <f>SUM(BL4/1023)*100</f>
        <v>0</v>
      </c>
      <c r="BM39" s="11">
        <f>SUM(BM4/5195)*100</f>
        <v>1.9249278152069296E-2</v>
      </c>
      <c r="BN39" s="11">
        <f>SUM(BN4/5432)*100</f>
        <v>1.8409425625920472E-2</v>
      </c>
      <c r="BO39" s="11">
        <f>SUM(BO4/3661)*100</f>
        <v>2.7314941272876262E-2</v>
      </c>
      <c r="BP39" s="11">
        <f>SUM(BP4/175)*100</f>
        <v>0</v>
      </c>
      <c r="BQ39" s="11">
        <f>SUM(BQ4/304)*100</f>
        <v>0.3289473684210526</v>
      </c>
      <c r="BR39" s="11">
        <f>SUM(BR4/1043)*100</f>
        <v>4.6979865771812079</v>
      </c>
      <c r="BS39" s="11">
        <f>SUM(BS4/198)*100</f>
        <v>0.50505050505050508</v>
      </c>
      <c r="BT39" s="11">
        <f>SUM(BT4/4301)*100</f>
        <v>0</v>
      </c>
      <c r="BU39" s="13">
        <f>SUM(BU4/1661)*100</f>
        <v>6.0204695966285374E-2</v>
      </c>
      <c r="BV39" s="11">
        <f>SUM(BV4/483)*100</f>
        <v>0</v>
      </c>
      <c r="BW39" s="11">
        <f>SUM(BW4/3226)*100</f>
        <v>3.0998140111593304E-2</v>
      </c>
      <c r="BX39" s="11">
        <f>SUM(BX4/133)*100</f>
        <v>0</v>
      </c>
      <c r="BY39" s="11">
        <f>SUM(BY4/1781)*100</f>
        <v>5.6148231330713089E-2</v>
      </c>
      <c r="BZ39" s="11">
        <f>SUM(BZ4/1213)*100</f>
        <v>8.244023083264633E-2</v>
      </c>
      <c r="CA39" s="11">
        <f>SUM(CA4/859)*100</f>
        <v>0.23282887077997672</v>
      </c>
      <c r="CB39" s="11">
        <f>SUM(CB4/4117)*100</f>
        <v>0</v>
      </c>
      <c r="CC39" s="11">
        <f>SUM(CC4/430)*100</f>
        <v>0</v>
      </c>
      <c r="CD39" s="11">
        <f>SUM(CD4/1186)*100</f>
        <v>1.6863406408094435</v>
      </c>
      <c r="CE39" s="11">
        <f>SUM(CE4/3407)*100</f>
        <v>0</v>
      </c>
      <c r="CF39" s="11">
        <f>SUM(CF4/369)*100</f>
        <v>0</v>
      </c>
      <c r="CG39" s="11">
        <f>SUM(CG4/297)*100</f>
        <v>0</v>
      </c>
      <c r="CH39" s="11">
        <f>SUM(CH4/8515)*100</f>
        <v>9.3951849677040511E-2</v>
      </c>
      <c r="CI39" s="11">
        <f>SUM(CI4/2771)*100</f>
        <v>0.18044027426921688</v>
      </c>
      <c r="CJ39" s="11">
        <f>SUM(CJ4/1128)*100</f>
        <v>0.1773049645390071</v>
      </c>
      <c r="CK39" s="11">
        <f>SUM(CK4/4405)*100</f>
        <v>6.8104426787741201E-2</v>
      </c>
      <c r="CL39" s="11">
        <f>SUM(CL4/1203)*100</f>
        <v>0.24937655860349126</v>
      </c>
      <c r="CM39" s="11">
        <f>SUM(CM4/1582)*100</f>
        <v>0</v>
      </c>
      <c r="CN39" s="11">
        <f>SUM(CN4/124)*100</f>
        <v>0</v>
      </c>
      <c r="CO39" s="11">
        <f>SUM(CO4/444)*100</f>
        <v>0.45045045045045046</v>
      </c>
      <c r="CP39" s="11">
        <f>SUM(CP4/6000)*100</f>
        <v>2.0500000000000003</v>
      </c>
      <c r="CQ39" s="11">
        <f>SUM(CQ4/307)*100</f>
        <v>0</v>
      </c>
      <c r="CR39" s="11">
        <f>SUM(CR4/913)*100</f>
        <v>0.10952902519167579</v>
      </c>
      <c r="CS39" s="11">
        <f>SUM(CS4/193)*100</f>
        <v>0.5181347150259068</v>
      </c>
    </row>
    <row r="40" spans="1:98" x14ac:dyDescent="0.2">
      <c r="A40" s="3" t="s">
        <v>29</v>
      </c>
      <c r="B40" s="3">
        <f>SUM(B5/3156)*100</f>
        <v>0</v>
      </c>
      <c r="C40" s="3">
        <f>SUM(C5/3534)*100</f>
        <v>0</v>
      </c>
      <c r="D40" s="11">
        <f>SUM(D5/1290)*100</f>
        <v>0</v>
      </c>
      <c r="E40" s="11">
        <f>SUM(E5/4633)*100</f>
        <v>0</v>
      </c>
      <c r="F40" s="11">
        <f>SUM(F5/4493)*100</f>
        <v>0</v>
      </c>
      <c r="G40" s="11">
        <f>SUM(G5/1696)*100</f>
        <v>0</v>
      </c>
      <c r="H40" s="11">
        <f>SUM(H5/767)*100</f>
        <v>0</v>
      </c>
      <c r="I40" s="11">
        <f>SUM(I5/372)*100</f>
        <v>0</v>
      </c>
      <c r="J40" s="11">
        <f>SUM(J5/3896)*100</f>
        <v>0</v>
      </c>
      <c r="K40" s="11">
        <f>SUM(K5/966)*100</f>
        <v>0</v>
      </c>
      <c r="L40" s="11">
        <f>SUM(L5/670)*100</f>
        <v>0</v>
      </c>
      <c r="M40" s="13">
        <f>SUM(M5/667)*100</f>
        <v>0</v>
      </c>
      <c r="N40" s="11">
        <f>SUM(N5/1094)*100</f>
        <v>0</v>
      </c>
      <c r="O40" s="11">
        <f>SUM(O5/139)*100</f>
        <v>0</v>
      </c>
      <c r="P40" s="11">
        <f>SUM(P5/883)*100</f>
        <v>0</v>
      </c>
      <c r="Q40" s="11">
        <f>SUM(Q5/2148)*100</f>
        <v>0</v>
      </c>
      <c r="R40" s="11">
        <f>SUM(R5/443)*100</f>
        <v>0</v>
      </c>
      <c r="S40" s="11">
        <f>SUM(S5/4343)*100</f>
        <v>0</v>
      </c>
      <c r="T40" s="11">
        <f>SUM(T5/115)*100</f>
        <v>0</v>
      </c>
      <c r="U40" s="11">
        <f>SUM(U5/109)*100</f>
        <v>0</v>
      </c>
      <c r="V40" s="11">
        <f>SUM(V5/856)*100</f>
        <v>0</v>
      </c>
      <c r="W40" s="11">
        <f>SUM(W5/239)*100</f>
        <v>0</v>
      </c>
      <c r="X40" s="11">
        <f>SUM(X5/362)*100</f>
        <v>0</v>
      </c>
      <c r="Y40" s="13">
        <f>SUM(Y5/29)*100</f>
        <v>0</v>
      </c>
      <c r="Z40" s="11">
        <f>SUM(Z5/1230)*100</f>
        <v>0</v>
      </c>
      <c r="AA40" s="11">
        <f>SUM(AA5/1134)*100</f>
        <v>0</v>
      </c>
      <c r="AB40" s="11">
        <f>SUM(AB5/763)*100</f>
        <v>0</v>
      </c>
      <c r="AC40" s="11">
        <f>SUM(AC5/2198)*100</f>
        <v>0</v>
      </c>
      <c r="AD40" s="11">
        <f>SUM(AD5/11899)*100</f>
        <v>0</v>
      </c>
      <c r="AE40" s="11">
        <f>SUM(AE5/414)*100</f>
        <v>0</v>
      </c>
      <c r="AF40" s="11">
        <f>SUM(AF5/527)*100</f>
        <v>0</v>
      </c>
      <c r="AG40" s="11">
        <f>SUM(AG5/231)*100</f>
        <v>0</v>
      </c>
      <c r="AH40" s="11">
        <f>SUM(AH5/1100)*100</f>
        <v>0</v>
      </c>
      <c r="AI40" s="11">
        <f>SUM(AI5/367)*100</f>
        <v>0</v>
      </c>
      <c r="AJ40" s="11">
        <f>SUM(AJ5/925)*100</f>
        <v>0</v>
      </c>
      <c r="AK40" s="13">
        <f>SUM(AK5/83)*100</f>
        <v>0</v>
      </c>
      <c r="AL40" s="11">
        <f>SUM(AL5/2738)*100</f>
        <v>0</v>
      </c>
      <c r="AM40" s="11">
        <f>SUM(AM5/1342)*100</f>
        <v>0</v>
      </c>
      <c r="AN40" s="11">
        <f>SUM(AN5/1055)*100</f>
        <v>0</v>
      </c>
      <c r="AO40" s="11">
        <f>SUM(AO5/4329)*100</f>
        <v>0</v>
      </c>
      <c r="AP40" s="11">
        <f>SUM(AP5/3773)*100</f>
        <v>0</v>
      </c>
      <c r="AQ40" s="11">
        <f>SUM(AQ5/4032)*100</f>
        <v>0</v>
      </c>
      <c r="AR40" s="11">
        <f>SUM(AR5/153)*100</f>
        <v>0</v>
      </c>
      <c r="AS40" s="11">
        <f>SUM(AS5/766)*100</f>
        <v>0</v>
      </c>
      <c r="AT40" s="11">
        <f>SUM(AT5/289)*100</f>
        <v>0</v>
      </c>
      <c r="AU40" s="11">
        <f>SUM(AU5/394)*100</f>
        <v>0</v>
      </c>
      <c r="AV40" s="11">
        <f>SUM(AV5/866)*100</f>
        <v>0</v>
      </c>
      <c r="AW40" s="13">
        <f>SUM(AW5/352)*100</f>
        <v>0</v>
      </c>
      <c r="AX40" s="11">
        <f>SUM(AX5/409)*100</f>
        <v>0</v>
      </c>
      <c r="AY40" s="11">
        <f>SUM(AY5/519)*100</f>
        <v>0</v>
      </c>
      <c r="AZ40" s="11">
        <f>SUM(AZ5/762)*100</f>
        <v>0</v>
      </c>
      <c r="BA40" s="11">
        <f>SUM(BA5/273)*100</f>
        <v>0</v>
      </c>
      <c r="BB40" s="11">
        <f>SUM(BB5/926)*100</f>
        <v>0</v>
      </c>
      <c r="BC40" s="11">
        <f>SUM(BC5/391)*100</f>
        <v>0</v>
      </c>
      <c r="BD40" s="11">
        <f>SUM(BD5/286)*100</f>
        <v>0</v>
      </c>
      <c r="BE40" s="11">
        <f>SUM(BE5/3121)*100</f>
        <v>0</v>
      </c>
      <c r="BF40" s="11">
        <f>SUM(BF5/802)*100</f>
        <v>0</v>
      </c>
      <c r="BG40" s="11">
        <f>SUM(BG5/2431)*100</f>
        <v>0</v>
      </c>
      <c r="BH40" s="11">
        <f>SUM(BH5/1455)*100</f>
        <v>0</v>
      </c>
      <c r="BI40" s="13">
        <f>SUM(BI5/35)*100</f>
        <v>0</v>
      </c>
      <c r="BJ40" s="11">
        <f>SUM(BJ5/8199)*100</f>
        <v>1.2196609342602756E-2</v>
      </c>
      <c r="BK40" s="11">
        <f>SUM(BK5/851)*100</f>
        <v>0.11750881316098707</v>
      </c>
      <c r="BL40" s="11">
        <f>SUM(BL5/1023)*100</f>
        <v>0</v>
      </c>
      <c r="BM40" s="11">
        <f>SUM(BM5/5195)*100</f>
        <v>0</v>
      </c>
      <c r="BN40" s="11">
        <f>SUM(BN5/5432)*100</f>
        <v>0</v>
      </c>
      <c r="BO40" s="11">
        <f>SUM(BO5/3661)*100</f>
        <v>0</v>
      </c>
      <c r="BP40" s="11">
        <f>SUM(BP5/175)*100</f>
        <v>0</v>
      </c>
      <c r="BQ40" s="11">
        <f>SUM(BQ5/304)*100</f>
        <v>0</v>
      </c>
      <c r="BR40" s="11">
        <f>SUM(BR5/1043)*100</f>
        <v>9.5877277085330767E-2</v>
      </c>
      <c r="BS40" s="11">
        <f>SUM(BS5/198)*100</f>
        <v>0</v>
      </c>
      <c r="BT40" s="11">
        <f>SUM(BT5/4301)*100</f>
        <v>0</v>
      </c>
      <c r="BU40" s="13">
        <f>SUM(BU5/1661)*100</f>
        <v>0.18061408789885611</v>
      </c>
      <c r="BV40" s="11">
        <f>SUM(BV5/483)*100</f>
        <v>0</v>
      </c>
      <c r="BW40" s="11">
        <f>SUM(BW5/3226)*100</f>
        <v>0</v>
      </c>
      <c r="BX40" s="11">
        <f>SUM(BX5/133)*100</f>
        <v>0</v>
      </c>
      <c r="BY40" s="11">
        <f>SUM(BY5/1781)*100</f>
        <v>0</v>
      </c>
      <c r="BZ40" s="11">
        <f>SUM(BZ5/1213)*100</f>
        <v>0</v>
      </c>
      <c r="CA40" s="11">
        <f>SUM(CA5/859)*100</f>
        <v>0</v>
      </c>
      <c r="CB40" s="11">
        <f>SUM(CB5/4117)*100</f>
        <v>0</v>
      </c>
      <c r="CC40" s="11">
        <f>SUM(CC5/430)*100</f>
        <v>0</v>
      </c>
      <c r="CD40" s="11">
        <f>SUM(CD5/1186)*100</f>
        <v>0</v>
      </c>
      <c r="CE40" s="11">
        <f>SUM(CE5/3407)*100</f>
        <v>0</v>
      </c>
      <c r="CF40" s="11">
        <f>SUM(CF5/369)*100</f>
        <v>0</v>
      </c>
      <c r="CG40" s="11">
        <f>SUM(CG5/297)*100</f>
        <v>0</v>
      </c>
      <c r="CH40" s="11">
        <f>SUM(CH5/8515)*100</f>
        <v>0</v>
      </c>
      <c r="CI40" s="11">
        <f>SUM(CI5/2771)*100</f>
        <v>0</v>
      </c>
      <c r="CJ40" s="11">
        <f>SUM(CJ5/1128)*100</f>
        <v>0</v>
      </c>
      <c r="CK40" s="11">
        <f>SUM(CK5/4405)*100</f>
        <v>0</v>
      </c>
      <c r="CL40" s="11">
        <f>SUM(CL5/1203)*100</f>
        <v>0</v>
      </c>
      <c r="CM40" s="11">
        <f>SUM(CM5/1582)*100</f>
        <v>0</v>
      </c>
      <c r="CN40" s="11">
        <f>SUM(CN5/124)*100</f>
        <v>0</v>
      </c>
      <c r="CO40" s="11">
        <f>SUM(CO5/444)*100</f>
        <v>0</v>
      </c>
      <c r="CP40" s="11">
        <f>SUM(CP5/6000)*100</f>
        <v>0</v>
      </c>
      <c r="CQ40" s="11">
        <f>SUM(CQ5/307)*100</f>
        <v>0</v>
      </c>
      <c r="CR40" s="11">
        <f>SUM(CR5/913)*100</f>
        <v>0</v>
      </c>
      <c r="CS40" s="11">
        <f>SUM(CS5/193)*100</f>
        <v>0</v>
      </c>
    </row>
    <row r="41" spans="1:98" x14ac:dyDescent="0.2">
      <c r="A41" s="3" t="s">
        <v>28</v>
      </c>
      <c r="B41" s="3">
        <f>SUM(B6/3156)*100</f>
        <v>0.2217997465145754</v>
      </c>
      <c r="C41" s="3">
        <f>SUM(C6/3534)*100</f>
        <v>2.8296547821165818E-2</v>
      </c>
      <c r="D41" s="11">
        <f>SUM(D6/1290)*100</f>
        <v>0.23255813953488372</v>
      </c>
      <c r="E41" s="11">
        <f>SUM(E6/4633)*100</f>
        <v>0.15109000647528598</v>
      </c>
      <c r="F41" s="11">
        <f>SUM(F6/4493)*100</f>
        <v>0.13354106387714224</v>
      </c>
      <c r="G41" s="11">
        <f>SUM(G6/1696)*100</f>
        <v>0.1768867924528302</v>
      </c>
      <c r="H41" s="11">
        <f>SUM(H6/767)*100</f>
        <v>0.65189048239895697</v>
      </c>
      <c r="I41" s="11">
        <f>SUM(I6/372)*100</f>
        <v>0</v>
      </c>
      <c r="J41" s="11">
        <f>SUM(J6/3896)*100</f>
        <v>0.1540041067761807</v>
      </c>
      <c r="K41" s="11">
        <f>SUM(K6/966)*100</f>
        <v>0.10351966873706005</v>
      </c>
      <c r="L41" s="11">
        <f>SUM(L6/670)*100</f>
        <v>0.29850746268656719</v>
      </c>
      <c r="M41" s="13">
        <f>SUM(M6/667)*100</f>
        <v>0</v>
      </c>
      <c r="N41" s="11">
        <f>SUM(N6/1094)*100</f>
        <v>0</v>
      </c>
      <c r="O41" s="11">
        <f>SUM(O6/139)*100</f>
        <v>0</v>
      </c>
      <c r="P41" s="11">
        <f>SUM(P6/883)*100</f>
        <v>0</v>
      </c>
      <c r="Q41" s="11">
        <f>SUM(Q6/2148)*100</f>
        <v>0</v>
      </c>
      <c r="R41" s="11">
        <f>SUM(R6/443)*100</f>
        <v>0</v>
      </c>
      <c r="S41" s="11">
        <f>SUM(S6/4343)*100</f>
        <v>0</v>
      </c>
      <c r="T41" s="11">
        <f>SUM(T6/115)*100</f>
        <v>0</v>
      </c>
      <c r="U41" s="11">
        <f>SUM(U6/109)*100</f>
        <v>0</v>
      </c>
      <c r="V41" s="11">
        <f>SUM(V6/856)*100</f>
        <v>0</v>
      </c>
      <c r="W41" s="11">
        <f>SUM(W6/239)*100</f>
        <v>0</v>
      </c>
      <c r="X41" s="11">
        <f>SUM(X6/362)*100</f>
        <v>0</v>
      </c>
      <c r="Y41" s="13">
        <f>SUM(Y6/29)*100</f>
        <v>0</v>
      </c>
      <c r="Z41" s="11">
        <f>SUM(Z6/1230)*100</f>
        <v>0</v>
      </c>
      <c r="AA41" s="11">
        <f>SUM(AA6/1134)*100</f>
        <v>0</v>
      </c>
      <c r="AB41" s="11">
        <f>SUM(AB6/763)*100</f>
        <v>0</v>
      </c>
      <c r="AC41" s="11">
        <f>SUM(AC6/2198)*100</f>
        <v>0</v>
      </c>
      <c r="AD41" s="11">
        <f>SUM(AD6/11899)*100</f>
        <v>0</v>
      </c>
      <c r="AE41" s="11">
        <f>SUM(AE6/414)*100</f>
        <v>0</v>
      </c>
      <c r="AF41" s="11">
        <f>SUM(AF6/527)*100</f>
        <v>0</v>
      </c>
      <c r="AG41" s="11">
        <f>SUM(AG6/231)*100</f>
        <v>0</v>
      </c>
      <c r="AH41" s="11">
        <f>SUM(AH6/1100)*100</f>
        <v>9.0909090909090912E-2</v>
      </c>
      <c r="AI41" s="11">
        <f>SUM(AI6/367)*100</f>
        <v>0</v>
      </c>
      <c r="AJ41" s="11">
        <f>SUM(AJ6/925)*100</f>
        <v>0</v>
      </c>
      <c r="AK41" s="13">
        <f>SUM(AK6/83)*100</f>
        <v>0</v>
      </c>
      <c r="AL41" s="11">
        <f>SUM(AL6/2738)*100</f>
        <v>0</v>
      </c>
      <c r="AM41" s="11">
        <f>SUM(AM6/1342)*100</f>
        <v>0</v>
      </c>
      <c r="AN41" s="11">
        <f>SUM(AN6/1055)*100</f>
        <v>0</v>
      </c>
      <c r="AO41" s="11">
        <f>SUM(AO6/4329)*100</f>
        <v>0</v>
      </c>
      <c r="AP41" s="11">
        <f>SUM(AP6/3773)*100</f>
        <v>2.6504108136761195E-2</v>
      </c>
      <c r="AQ41" s="11">
        <f>SUM(AQ6/4032)*100</f>
        <v>0</v>
      </c>
      <c r="AR41" s="11">
        <f>SUM(AR6/153)*100</f>
        <v>0</v>
      </c>
      <c r="AS41" s="11">
        <f>SUM(AS6/766)*100</f>
        <v>0</v>
      </c>
      <c r="AT41" s="11">
        <f>SUM(AT6/289)*100</f>
        <v>0</v>
      </c>
      <c r="AU41" s="11">
        <f>SUM(AU6/394)*100</f>
        <v>0</v>
      </c>
      <c r="AV41" s="11">
        <f>SUM(AV6/866)*100</f>
        <v>0</v>
      </c>
      <c r="AW41" s="13">
        <f>SUM(AW6/352)*100</f>
        <v>0</v>
      </c>
      <c r="AX41" s="11">
        <f>SUM(AX6/409)*100</f>
        <v>0</v>
      </c>
      <c r="AY41" s="11">
        <f>SUM(AY6/519)*100</f>
        <v>0</v>
      </c>
      <c r="AZ41" s="11">
        <f>SUM(AZ6/762)*100</f>
        <v>0</v>
      </c>
      <c r="BA41" s="11">
        <f>SUM(BA6/273)*100</f>
        <v>0</v>
      </c>
      <c r="BB41" s="11">
        <f>SUM(BB6/926)*100</f>
        <v>0</v>
      </c>
      <c r="BC41" s="11">
        <f>SUM(BC6/391)*100</f>
        <v>0</v>
      </c>
      <c r="BD41" s="11">
        <f>SUM(BD6/286)*100</f>
        <v>0</v>
      </c>
      <c r="BE41" s="11">
        <f>SUM(BE6/3121)*100</f>
        <v>0</v>
      </c>
      <c r="BF41" s="11">
        <f>SUM(BF6/802)*100</f>
        <v>0</v>
      </c>
      <c r="BG41" s="11">
        <f>SUM(BG6/2431)*100</f>
        <v>0</v>
      </c>
      <c r="BH41" s="11">
        <f>SUM(BH6/1455)*100</f>
        <v>0</v>
      </c>
      <c r="BI41" s="13">
        <f>SUM(BI6/35)*100</f>
        <v>0</v>
      </c>
      <c r="BJ41" s="11">
        <f>SUM(BJ6/8199)*100</f>
        <v>0</v>
      </c>
      <c r="BK41" s="11">
        <f>SUM(BK6/851)*100</f>
        <v>0</v>
      </c>
      <c r="BL41" s="11">
        <f>SUM(BL6/1023)*100</f>
        <v>0</v>
      </c>
      <c r="BM41" s="11">
        <f>SUM(BM6/5195)*100</f>
        <v>0</v>
      </c>
      <c r="BN41" s="11">
        <f>SUM(BN6/5432)*100</f>
        <v>0</v>
      </c>
      <c r="BO41" s="11">
        <f>SUM(BO6/3661)*100</f>
        <v>0</v>
      </c>
      <c r="BP41" s="11">
        <f>SUM(BP6/175)*100</f>
        <v>0</v>
      </c>
      <c r="BQ41" s="11">
        <f>SUM(BQ6/304)*100</f>
        <v>0</v>
      </c>
      <c r="BR41" s="11">
        <f>SUM(BR6/1043)*100</f>
        <v>0</v>
      </c>
      <c r="BS41" s="11">
        <f>SUM(BS6/198)*100</f>
        <v>0</v>
      </c>
      <c r="BT41" s="11">
        <f>SUM(BT6/4301)*100</f>
        <v>0</v>
      </c>
      <c r="BU41" s="13">
        <f>SUM(BU6/1661)*100</f>
        <v>0</v>
      </c>
      <c r="BV41" s="11">
        <f>SUM(BV6/483)*100</f>
        <v>0</v>
      </c>
      <c r="BW41" s="11">
        <f>SUM(BW6/3226)*100</f>
        <v>0</v>
      </c>
      <c r="BX41" s="11">
        <f>SUM(BX6/133)*100</f>
        <v>0</v>
      </c>
      <c r="BY41" s="11">
        <f>SUM(BY6/1781)*100</f>
        <v>0</v>
      </c>
      <c r="BZ41" s="11">
        <f>SUM(BZ6/1213)*100</f>
        <v>0</v>
      </c>
      <c r="CA41" s="11">
        <f>SUM(CA6/859)*100</f>
        <v>0</v>
      </c>
      <c r="CB41" s="11">
        <f>SUM(CB6/4117)*100</f>
        <v>0</v>
      </c>
      <c r="CC41" s="11">
        <f>SUM(CC6/430)*100</f>
        <v>0</v>
      </c>
      <c r="CD41" s="11">
        <f>SUM(CD6/1186)*100</f>
        <v>0</v>
      </c>
      <c r="CE41" s="11">
        <f>SUM(CE6/3407)*100</f>
        <v>0</v>
      </c>
      <c r="CF41" s="11">
        <f>SUM(CF6/369)*100</f>
        <v>0</v>
      </c>
      <c r="CG41" s="11">
        <f>SUM(CG6/297)*100</f>
        <v>0</v>
      </c>
      <c r="CH41" s="11">
        <f>SUM(CH6/8515)*100</f>
        <v>0</v>
      </c>
      <c r="CI41" s="11">
        <f>SUM(CI6/2771)*100</f>
        <v>0</v>
      </c>
      <c r="CJ41" s="11">
        <f>SUM(CJ6/1128)*100</f>
        <v>0</v>
      </c>
      <c r="CK41" s="11">
        <f>SUM(CK6/4405)*100</f>
        <v>0</v>
      </c>
      <c r="CL41" s="11">
        <f>SUM(CL6/1203)*100</f>
        <v>8.3125519534497094E-2</v>
      </c>
      <c r="CM41" s="11">
        <f>SUM(CM6/1582)*100</f>
        <v>6.321112515802782E-2</v>
      </c>
      <c r="CN41" s="11">
        <f>SUM(CN6/124)*100</f>
        <v>0</v>
      </c>
      <c r="CO41" s="11">
        <f>SUM(CO6/444)*100</f>
        <v>0</v>
      </c>
      <c r="CP41" s="11">
        <f>SUM(CP6/6000)*100</f>
        <v>0</v>
      </c>
      <c r="CQ41" s="11">
        <f>SUM(CQ6/307)*100</f>
        <v>0</v>
      </c>
      <c r="CR41" s="11">
        <f>SUM(CR6/913)*100</f>
        <v>0</v>
      </c>
      <c r="CS41" s="11">
        <f>SUM(CS6/193)*100</f>
        <v>0</v>
      </c>
    </row>
    <row r="42" spans="1:98" x14ac:dyDescent="0.2">
      <c r="A42" s="3" t="s">
        <v>27</v>
      </c>
      <c r="B42" s="3">
        <f>SUM(B7/3156)*100</f>
        <v>0</v>
      </c>
      <c r="C42" s="3">
        <f>SUM(C7/3534)*100</f>
        <v>0</v>
      </c>
      <c r="D42" s="11">
        <f>SUM(D7/1290)*100</f>
        <v>0</v>
      </c>
      <c r="E42" s="11">
        <f>SUM(E7/4633)*100</f>
        <v>0</v>
      </c>
      <c r="F42" s="11">
        <f>SUM(F7/4493)*100</f>
        <v>0</v>
      </c>
      <c r="G42" s="11">
        <f>SUM(G7/1696)*100</f>
        <v>0</v>
      </c>
      <c r="H42" s="11">
        <f>SUM(H7/767)*100</f>
        <v>0</v>
      </c>
      <c r="I42" s="11">
        <f>SUM(I7/372)*100</f>
        <v>0</v>
      </c>
      <c r="J42" s="11">
        <f>SUM(J7/3896)*100</f>
        <v>0</v>
      </c>
      <c r="K42" s="11">
        <f>SUM(K7/966)*100</f>
        <v>0.41407867494824019</v>
      </c>
      <c r="L42" s="11">
        <f>SUM(L7/670)*100</f>
        <v>0</v>
      </c>
      <c r="M42" s="13">
        <f>SUM(M7/667)*100</f>
        <v>0</v>
      </c>
      <c r="N42" s="11">
        <f>SUM(N7/1094)*100</f>
        <v>0</v>
      </c>
      <c r="O42" s="11">
        <f>SUM(O7/139)*100</f>
        <v>0</v>
      </c>
      <c r="P42" s="11">
        <f>SUM(P7/883)*100</f>
        <v>0</v>
      </c>
      <c r="Q42" s="11">
        <f>SUM(Q7/2148)*100</f>
        <v>0</v>
      </c>
      <c r="R42" s="11">
        <f>SUM(R7/443)*100</f>
        <v>0</v>
      </c>
      <c r="S42" s="11">
        <f>SUM(S7/4343)*100</f>
        <v>0</v>
      </c>
      <c r="T42" s="11">
        <f>SUM(T7/115)*100</f>
        <v>0</v>
      </c>
      <c r="U42" s="11">
        <f>SUM(U7/109)*100</f>
        <v>0</v>
      </c>
      <c r="V42" s="11">
        <f>SUM(V7/856)*100</f>
        <v>0</v>
      </c>
      <c r="W42" s="11">
        <f>SUM(W7/239)*100</f>
        <v>0</v>
      </c>
      <c r="X42" s="11">
        <f>SUM(X7/362)*100</f>
        <v>0</v>
      </c>
      <c r="Y42" s="13">
        <f>SUM(Y7/29)*100</f>
        <v>0</v>
      </c>
      <c r="Z42" s="11">
        <f>SUM(Z7/1230)*100</f>
        <v>0</v>
      </c>
      <c r="AA42" s="11">
        <f>SUM(AA7/1134)*100</f>
        <v>0</v>
      </c>
      <c r="AB42" s="11">
        <f>SUM(AB7/763)*100</f>
        <v>0</v>
      </c>
      <c r="AC42" s="11">
        <f>SUM(AC7/2198)*100</f>
        <v>0</v>
      </c>
      <c r="AD42" s="11">
        <f>SUM(AD7/11899)*100</f>
        <v>0</v>
      </c>
      <c r="AE42" s="11">
        <f>SUM(AE7/414)*100</f>
        <v>0</v>
      </c>
      <c r="AF42" s="11">
        <f>SUM(AF7/527)*100</f>
        <v>0</v>
      </c>
      <c r="AG42" s="11">
        <f>SUM(AG7/231)*100</f>
        <v>0</v>
      </c>
      <c r="AH42" s="11">
        <f>SUM(AH7/1100)*100</f>
        <v>0</v>
      </c>
      <c r="AI42" s="11">
        <f>SUM(AI7/367)*100</f>
        <v>0</v>
      </c>
      <c r="AJ42" s="11">
        <f>SUM(AJ7/925)*100</f>
        <v>0</v>
      </c>
      <c r="AK42" s="13">
        <f>SUM(AK7/83)*100</f>
        <v>0</v>
      </c>
      <c r="AL42" s="11">
        <f>SUM(AL7/2738)*100</f>
        <v>0</v>
      </c>
      <c r="AM42" s="11">
        <f>SUM(AM7/1342)*100</f>
        <v>0</v>
      </c>
      <c r="AN42" s="11">
        <f>SUM(AN7/1055)*100</f>
        <v>0</v>
      </c>
      <c r="AO42" s="11">
        <f>SUM(AO7/4329)*100</f>
        <v>0</v>
      </c>
      <c r="AP42" s="11">
        <f>SUM(AP7/3773)*100</f>
        <v>0</v>
      </c>
      <c r="AQ42" s="11">
        <f>SUM(AQ7/4032)*100</f>
        <v>0</v>
      </c>
      <c r="AR42" s="11">
        <f>SUM(AR7/153)*100</f>
        <v>0</v>
      </c>
      <c r="AS42" s="11">
        <f>SUM(AS7/766)*100</f>
        <v>0</v>
      </c>
      <c r="AT42" s="11">
        <f>SUM(AT7/289)*100</f>
        <v>0</v>
      </c>
      <c r="AU42" s="11">
        <f>SUM(AU7/394)*100</f>
        <v>0</v>
      </c>
      <c r="AV42" s="11">
        <f>SUM(AV7/866)*100</f>
        <v>0</v>
      </c>
      <c r="AW42" s="13">
        <f>SUM(AW7/352)*100</f>
        <v>0</v>
      </c>
      <c r="AX42" s="11">
        <f>SUM(AX7/409)*100</f>
        <v>0</v>
      </c>
      <c r="AY42" s="11">
        <f>SUM(AY7/519)*100</f>
        <v>0</v>
      </c>
      <c r="AZ42" s="11">
        <f>SUM(AZ7/762)*100</f>
        <v>0</v>
      </c>
      <c r="BA42" s="11">
        <f>SUM(BA7/273)*100</f>
        <v>0</v>
      </c>
      <c r="BB42" s="11">
        <f>SUM(BB7/926)*100</f>
        <v>0</v>
      </c>
      <c r="BC42" s="11">
        <f>SUM(BC7/391)*100</f>
        <v>0</v>
      </c>
      <c r="BD42" s="11">
        <f>SUM(BD7/286)*100</f>
        <v>0</v>
      </c>
      <c r="BE42" s="11">
        <f>SUM(BE7/3121)*100</f>
        <v>0</v>
      </c>
      <c r="BF42" s="11">
        <f>SUM(BF7/802)*100</f>
        <v>0</v>
      </c>
      <c r="BG42" s="11">
        <f>SUM(BG7/2431)*100</f>
        <v>0</v>
      </c>
      <c r="BH42" s="11">
        <f>SUM(BH7/1455)*100</f>
        <v>0</v>
      </c>
      <c r="BI42" s="13">
        <f>SUM(BI7/35)*100</f>
        <v>0</v>
      </c>
      <c r="BJ42" s="11">
        <f>SUM(BJ7/8199)*100</f>
        <v>0</v>
      </c>
      <c r="BK42" s="11">
        <f>SUM(BK7/851)*100</f>
        <v>0</v>
      </c>
      <c r="BL42" s="11">
        <f>SUM(BL7/1023)*100</f>
        <v>0</v>
      </c>
      <c r="BM42" s="11">
        <f>SUM(BM7/5195)*100</f>
        <v>0</v>
      </c>
      <c r="BN42" s="11">
        <f>SUM(BN7/5432)*100</f>
        <v>0</v>
      </c>
      <c r="BO42" s="11">
        <f>SUM(BO7/3661)*100</f>
        <v>0</v>
      </c>
      <c r="BP42" s="11">
        <f>SUM(BP7/175)*100</f>
        <v>0</v>
      </c>
      <c r="BQ42" s="11">
        <f>SUM(BQ7/304)*100</f>
        <v>0</v>
      </c>
      <c r="BR42" s="11">
        <f>SUM(BR7/1043)*100</f>
        <v>0</v>
      </c>
      <c r="BS42" s="11">
        <f>SUM(BS7/198)*100</f>
        <v>0</v>
      </c>
      <c r="BT42" s="11">
        <f>SUM(BT7/4301)*100</f>
        <v>0</v>
      </c>
      <c r="BU42" s="13">
        <f>SUM(BU7/1661)*100</f>
        <v>0</v>
      </c>
      <c r="BV42" s="11">
        <f>SUM(BV7/483)*100</f>
        <v>0</v>
      </c>
      <c r="BW42" s="11">
        <f>SUM(BW7/3226)*100</f>
        <v>0</v>
      </c>
      <c r="BX42" s="11">
        <f>SUM(BX7/133)*100</f>
        <v>0</v>
      </c>
      <c r="BY42" s="11">
        <f>SUM(BY7/1781)*100</f>
        <v>0</v>
      </c>
      <c r="BZ42" s="11">
        <f>SUM(BZ7/1213)*100</f>
        <v>0</v>
      </c>
      <c r="CA42" s="11">
        <f>SUM(CA7/859)*100</f>
        <v>0</v>
      </c>
      <c r="CB42" s="11">
        <f>SUM(CB7/4117)*100</f>
        <v>0</v>
      </c>
      <c r="CC42" s="11">
        <f>SUM(CC7/430)*100</f>
        <v>0</v>
      </c>
      <c r="CD42" s="11">
        <f>SUM(CD7/1186)*100</f>
        <v>0</v>
      </c>
      <c r="CE42" s="11">
        <f>SUM(CE7/3407)*100</f>
        <v>0</v>
      </c>
      <c r="CF42" s="11">
        <f>SUM(CF7/369)*100</f>
        <v>0</v>
      </c>
      <c r="CG42" s="11">
        <f>SUM(CG7/297)*100</f>
        <v>0</v>
      </c>
      <c r="CH42" s="11">
        <f>SUM(CH7/8515)*100</f>
        <v>0</v>
      </c>
      <c r="CI42" s="11">
        <f>SUM(CI7/2771)*100</f>
        <v>0</v>
      </c>
      <c r="CJ42" s="11">
        <f>SUM(CJ7/1128)*100</f>
        <v>0</v>
      </c>
      <c r="CK42" s="11">
        <f>SUM(CK7/4405)*100</f>
        <v>0</v>
      </c>
      <c r="CL42" s="11">
        <f>SUM(CL7/1203)*100</f>
        <v>0</v>
      </c>
      <c r="CM42" s="11">
        <f>SUM(CM7/1582)*100</f>
        <v>0</v>
      </c>
      <c r="CN42" s="11">
        <f>SUM(CN7/124)*100</f>
        <v>0</v>
      </c>
      <c r="CO42" s="11">
        <f>SUM(CO7/444)*100</f>
        <v>0</v>
      </c>
      <c r="CP42" s="11">
        <f>SUM(CP7/6000)*100</f>
        <v>0</v>
      </c>
      <c r="CQ42" s="11">
        <f>SUM(CQ7/307)*100</f>
        <v>0</v>
      </c>
      <c r="CR42" s="11">
        <f>SUM(CR7/913)*100</f>
        <v>0</v>
      </c>
      <c r="CS42" s="11">
        <f>SUM(CS7/193)*100</f>
        <v>0</v>
      </c>
    </row>
    <row r="43" spans="1:98" x14ac:dyDescent="0.2">
      <c r="A43" s="3" t="s">
        <v>26</v>
      </c>
      <c r="B43" s="3">
        <f>SUM(B8/3156)*100</f>
        <v>0</v>
      </c>
      <c r="C43" s="3">
        <f>SUM(C8/3534)*100</f>
        <v>0</v>
      </c>
      <c r="D43" s="11">
        <f>SUM(D8/1290)*100</f>
        <v>0.46511627906976744</v>
      </c>
      <c r="E43" s="11">
        <f>SUM(E8/4633)*100</f>
        <v>0</v>
      </c>
      <c r="F43" s="11">
        <f>SUM(F8/4493)*100</f>
        <v>0</v>
      </c>
      <c r="G43" s="11">
        <f>SUM(G8/1696)*100</f>
        <v>0</v>
      </c>
      <c r="H43" s="11">
        <f>SUM(H8/767)*100</f>
        <v>0</v>
      </c>
      <c r="I43" s="11">
        <f>SUM(I8/372)*100</f>
        <v>0</v>
      </c>
      <c r="J43" s="11">
        <f>SUM(J8/3896)*100</f>
        <v>0</v>
      </c>
      <c r="K43" s="11">
        <f>SUM(K8/966)*100</f>
        <v>0</v>
      </c>
      <c r="L43" s="11">
        <f>SUM(L8/670)*100</f>
        <v>0</v>
      </c>
      <c r="M43" s="13">
        <f>SUM(M8/667)*100</f>
        <v>0</v>
      </c>
      <c r="N43" s="11">
        <f>SUM(N8/1094)*100</f>
        <v>0.45703839122486289</v>
      </c>
      <c r="O43" s="11">
        <f>SUM(O8/139)*100</f>
        <v>2.1582733812949639</v>
      </c>
      <c r="P43" s="12">
        <f>SUM(P8/883)*100</f>
        <v>51.302378255945634</v>
      </c>
      <c r="Q43" s="11">
        <f>SUM(Q8/2148)*100</f>
        <v>0.27932960893854747</v>
      </c>
      <c r="R43" s="11">
        <f>SUM(R8/443)*100</f>
        <v>1.1286681715575622</v>
      </c>
      <c r="S43" s="11">
        <f>SUM(S8/4343)*100</f>
        <v>0.11512779184895235</v>
      </c>
      <c r="T43" s="11">
        <f>SUM(T8/115)*100</f>
        <v>4.3478260869565215</v>
      </c>
      <c r="U43" s="11">
        <f>SUM(U8/109)*100</f>
        <v>0</v>
      </c>
      <c r="V43" s="11">
        <f>SUM(V8/856)*100</f>
        <v>0</v>
      </c>
      <c r="W43" s="11">
        <f>SUM(W8/239)*100</f>
        <v>0</v>
      </c>
      <c r="X43" s="11">
        <f>SUM(X8/362)*100</f>
        <v>1.1049723756906076</v>
      </c>
      <c r="Y43" s="13">
        <f>SUM(Y8/29)*100</f>
        <v>3.4482758620689653</v>
      </c>
      <c r="Z43" s="11">
        <f>SUM(Z8/1230)*100</f>
        <v>0</v>
      </c>
      <c r="AA43" s="11">
        <f>SUM(AA8/1134)*100</f>
        <v>0</v>
      </c>
      <c r="AB43" s="11">
        <f>SUM(AB8/763)*100</f>
        <v>0.52424639580602883</v>
      </c>
      <c r="AC43" s="11">
        <f>SUM(AC8/2198)*100</f>
        <v>0</v>
      </c>
      <c r="AD43" s="11">
        <f>SUM(AD8/11899)*100</f>
        <v>1.6808135137406505E-2</v>
      </c>
      <c r="AE43" s="11">
        <f>SUM(AE8/414)*100</f>
        <v>0</v>
      </c>
      <c r="AF43" s="11">
        <f>SUM(AF8/527)*100</f>
        <v>0</v>
      </c>
      <c r="AG43" s="11">
        <f>SUM(AG8/231)*100</f>
        <v>0</v>
      </c>
      <c r="AH43" s="11">
        <f>SUM(AH8/1100)*100</f>
        <v>0</v>
      </c>
      <c r="AI43" s="11">
        <f>SUM(AI8/367)*100</f>
        <v>0</v>
      </c>
      <c r="AJ43" s="11">
        <f>SUM(AJ8/925)*100</f>
        <v>0.10810810810810811</v>
      </c>
      <c r="AK43" s="13">
        <f>SUM(AK8/83)*100</f>
        <v>0</v>
      </c>
      <c r="AL43" s="11">
        <f>SUM(AL8/2738)*100</f>
        <v>0</v>
      </c>
      <c r="AM43" s="11">
        <f>SUM(AM8/1342)*100</f>
        <v>0</v>
      </c>
      <c r="AN43" s="11">
        <f>SUM(AN8/1055)*100</f>
        <v>0.37914691943127965</v>
      </c>
      <c r="AO43" s="11">
        <f>SUM(AO8/4329)*100</f>
        <v>0</v>
      </c>
      <c r="AP43" s="11">
        <f>SUM(AP8/3773)*100</f>
        <v>0</v>
      </c>
      <c r="AQ43" s="11">
        <f>SUM(AQ8/4032)*100</f>
        <v>0</v>
      </c>
      <c r="AR43" s="11">
        <f>SUM(AR8/153)*100</f>
        <v>0</v>
      </c>
      <c r="AS43" s="11">
        <f>SUM(AS8/766)*100</f>
        <v>0</v>
      </c>
      <c r="AT43" s="11">
        <f>SUM(AT8/289)*100</f>
        <v>0</v>
      </c>
      <c r="AU43" s="11">
        <f>SUM(AU8/394)*100</f>
        <v>0</v>
      </c>
      <c r="AV43" s="11">
        <f>SUM(AV8/866)*100</f>
        <v>0</v>
      </c>
      <c r="AW43" s="13">
        <f>SUM(AW8/352)*100</f>
        <v>0</v>
      </c>
      <c r="AX43" s="11">
        <f>SUM(AX8/409)*100</f>
        <v>0</v>
      </c>
      <c r="AY43" s="11">
        <f>SUM(AY8/519)*100</f>
        <v>0</v>
      </c>
      <c r="AZ43" s="11">
        <f>SUM(AZ8/762)*100</f>
        <v>0.65616797900262469</v>
      </c>
      <c r="BA43" s="11">
        <f>SUM(BA8/273)*100</f>
        <v>0</v>
      </c>
      <c r="BB43" s="11">
        <f>SUM(BB8/926)*100</f>
        <v>0</v>
      </c>
      <c r="BC43" s="11">
        <f>SUM(BC8/391)*100</f>
        <v>0</v>
      </c>
      <c r="BD43" s="11">
        <f>SUM(BD8/286)*100</f>
        <v>0</v>
      </c>
      <c r="BE43" s="11">
        <f>SUM(BE8/3121)*100</f>
        <v>0</v>
      </c>
      <c r="BF43" s="11">
        <f>SUM(BF8/802)*100</f>
        <v>0</v>
      </c>
      <c r="BG43" s="11">
        <f>SUM(BG8/2431)*100</f>
        <v>0</v>
      </c>
      <c r="BH43" s="11">
        <f>SUM(BH8/1455)*100</f>
        <v>0</v>
      </c>
      <c r="BI43" s="13">
        <f>SUM(BI8/35)*100</f>
        <v>0</v>
      </c>
      <c r="BJ43" s="11">
        <f>SUM(BJ8/8199)*100</f>
        <v>0</v>
      </c>
      <c r="BK43" s="11">
        <f>SUM(BK8/851)*100</f>
        <v>0</v>
      </c>
      <c r="BL43" s="11">
        <f>SUM(BL8/1023)*100</f>
        <v>0.5865102639296188</v>
      </c>
      <c r="BM43" s="11">
        <f>SUM(BM8/5195)*100</f>
        <v>0</v>
      </c>
      <c r="BN43" s="11">
        <f>SUM(BN8/5432)*100</f>
        <v>0</v>
      </c>
      <c r="BO43" s="11">
        <f>SUM(BO8/3661)*100</f>
        <v>0</v>
      </c>
      <c r="BP43" s="11">
        <f>SUM(BP8/175)*100</f>
        <v>0</v>
      </c>
      <c r="BQ43" s="11">
        <f>SUM(BQ8/304)*100</f>
        <v>0</v>
      </c>
      <c r="BR43" s="11">
        <f>SUM(BR8/1043)*100</f>
        <v>0</v>
      </c>
      <c r="BS43" s="11">
        <f>SUM(BS8/198)*100</f>
        <v>0</v>
      </c>
      <c r="BT43" s="11">
        <f>SUM(BT8/4301)*100</f>
        <v>0</v>
      </c>
      <c r="BU43" s="13">
        <f>SUM(BU8/1661)*100</f>
        <v>0</v>
      </c>
      <c r="BV43" s="11">
        <f>SUM(BV8/483)*100</f>
        <v>0</v>
      </c>
      <c r="BW43" s="11">
        <f>SUM(BW8/3226)*100</f>
        <v>0</v>
      </c>
      <c r="BX43" s="11">
        <f>SUM(BX8/133)*100</f>
        <v>0.75187969924812026</v>
      </c>
      <c r="BY43" s="11">
        <f>SUM(BY8/1781)*100</f>
        <v>0</v>
      </c>
      <c r="BZ43" s="11">
        <f>SUM(BZ8/1213)*100</f>
        <v>0</v>
      </c>
      <c r="CA43" s="11">
        <f>SUM(CA8/859)*100</f>
        <v>0</v>
      </c>
      <c r="CB43" s="11">
        <f>SUM(CB8/4117)*100</f>
        <v>0</v>
      </c>
      <c r="CC43" s="11">
        <f>SUM(CC8/430)*100</f>
        <v>0</v>
      </c>
      <c r="CD43" s="11">
        <f>SUM(CD8/1186)*100</f>
        <v>0</v>
      </c>
      <c r="CE43" s="11">
        <f>SUM(CE8/3407)*100</f>
        <v>0</v>
      </c>
      <c r="CF43" s="11">
        <f>SUM(CF8/369)*100</f>
        <v>0</v>
      </c>
      <c r="CG43" s="11">
        <f>SUM(CG8/297)*100</f>
        <v>0</v>
      </c>
      <c r="CH43" s="11">
        <f>SUM(CH8/8515)*100</f>
        <v>0</v>
      </c>
      <c r="CI43" s="11">
        <f>SUM(CI8/2771)*100</f>
        <v>0</v>
      </c>
      <c r="CJ43" s="11">
        <f>SUM(CJ8/1128)*100</f>
        <v>0.26595744680851063</v>
      </c>
      <c r="CK43" s="11">
        <f>SUM(CK8/4405)*100</f>
        <v>0</v>
      </c>
      <c r="CL43" s="11">
        <f>SUM(CL8/1203)*100</f>
        <v>0</v>
      </c>
      <c r="CM43" s="11">
        <f>SUM(CM8/1582)*100</f>
        <v>0</v>
      </c>
      <c r="CN43" s="11">
        <f>SUM(CN8/124)*100</f>
        <v>0</v>
      </c>
      <c r="CO43" s="11">
        <f>SUM(CO8/444)*100</f>
        <v>0</v>
      </c>
      <c r="CP43" s="11">
        <f>SUM(CP8/6000)*100</f>
        <v>0</v>
      </c>
      <c r="CQ43" s="11">
        <f>SUM(CQ8/307)*100</f>
        <v>0</v>
      </c>
      <c r="CR43" s="11">
        <f>SUM(CR8/913)*100</f>
        <v>0</v>
      </c>
      <c r="CS43" s="11">
        <f>SUM(CS8/193)*100</f>
        <v>0</v>
      </c>
    </row>
    <row r="44" spans="1:98" x14ac:dyDescent="0.2">
      <c r="A44" s="3" t="s">
        <v>25</v>
      </c>
      <c r="B44" s="3">
        <f>SUM(B9/3156)*100</f>
        <v>0</v>
      </c>
      <c r="C44" s="3">
        <f>SUM(C9/3534)*100</f>
        <v>0</v>
      </c>
      <c r="D44" s="11">
        <f>SUM(D9/1290)*100</f>
        <v>0.54263565891472865</v>
      </c>
      <c r="E44" s="11">
        <f>SUM(E9/4633)*100</f>
        <v>0</v>
      </c>
      <c r="F44" s="11">
        <f>SUM(F9/4493)*100</f>
        <v>0</v>
      </c>
      <c r="G44" s="11">
        <f>SUM(G9/1696)*100</f>
        <v>0</v>
      </c>
      <c r="H44" s="11">
        <f>SUM(H9/767)*100</f>
        <v>0</v>
      </c>
      <c r="I44" s="11">
        <f>SUM(I9/372)*100</f>
        <v>0</v>
      </c>
      <c r="J44" s="11">
        <f>SUM(J9/3896)*100</f>
        <v>0</v>
      </c>
      <c r="K44" s="11">
        <f>SUM(K9/966)*100</f>
        <v>0</v>
      </c>
      <c r="L44" s="11">
        <f>SUM(L9/670)*100</f>
        <v>0</v>
      </c>
      <c r="M44" s="13">
        <f>SUM(M9/667)*100</f>
        <v>0</v>
      </c>
      <c r="N44" s="11">
        <f>SUM(N9/1094)*100</f>
        <v>0</v>
      </c>
      <c r="O44" s="11">
        <f>SUM(O9/139)*100</f>
        <v>0</v>
      </c>
      <c r="P44" s="11">
        <f>SUM(P9/883)*100</f>
        <v>0.45300113250283131</v>
      </c>
      <c r="Q44" s="11">
        <f>SUM(Q9/2148)*100</f>
        <v>0</v>
      </c>
      <c r="R44" s="11">
        <f>SUM(R9/443)*100</f>
        <v>0</v>
      </c>
      <c r="S44" s="11">
        <f>SUM(S9/4343)*100</f>
        <v>0</v>
      </c>
      <c r="T44" s="11">
        <f>SUM(T9/115)*100</f>
        <v>0</v>
      </c>
      <c r="U44" s="11">
        <f>SUM(U9/109)*100</f>
        <v>0</v>
      </c>
      <c r="V44" s="11">
        <f>SUM(V9/856)*100</f>
        <v>0</v>
      </c>
      <c r="W44" s="11">
        <f>SUM(W9/239)*100</f>
        <v>0</v>
      </c>
      <c r="X44" s="11">
        <f>SUM(X9/362)*100</f>
        <v>0</v>
      </c>
      <c r="Y44" s="13">
        <f>SUM(Y9/29)*100</f>
        <v>0</v>
      </c>
      <c r="Z44" s="11">
        <f>SUM(Z9/1230)*100</f>
        <v>0</v>
      </c>
      <c r="AA44" s="11">
        <f>SUM(AA9/1134)*100</f>
        <v>0</v>
      </c>
      <c r="AB44" s="11">
        <f>SUM(AB9/763)*100</f>
        <v>0.39318479685452157</v>
      </c>
      <c r="AC44" s="11">
        <f>SUM(AC9/2198)*100</f>
        <v>0</v>
      </c>
      <c r="AD44" s="11">
        <f>SUM(AD9/11899)*100</f>
        <v>0</v>
      </c>
      <c r="AE44" s="11">
        <f>SUM(AE9/414)*100</f>
        <v>0</v>
      </c>
      <c r="AF44" s="11">
        <f>SUM(AF9/527)*100</f>
        <v>0</v>
      </c>
      <c r="AG44" s="11">
        <f>SUM(AG9/231)*100</f>
        <v>0</v>
      </c>
      <c r="AH44" s="11">
        <f>SUM(AH9/1100)*100</f>
        <v>0</v>
      </c>
      <c r="AI44" s="11">
        <f>SUM(AI9/367)*100</f>
        <v>0</v>
      </c>
      <c r="AJ44" s="11">
        <f>SUM(AJ9/925)*100</f>
        <v>0</v>
      </c>
      <c r="AK44" s="13">
        <f>SUM(AK9/83)*100</f>
        <v>0</v>
      </c>
      <c r="AL44" s="11">
        <f>SUM(AL9/2738)*100</f>
        <v>0</v>
      </c>
      <c r="AM44" s="11">
        <f>SUM(AM9/1342)*100</f>
        <v>0</v>
      </c>
      <c r="AN44" s="11">
        <f>SUM(AN9/1055)*100</f>
        <v>0</v>
      </c>
      <c r="AO44" s="11">
        <f>SUM(AO9/4329)*100</f>
        <v>0</v>
      </c>
      <c r="AP44" s="11">
        <f>SUM(AP9/3773)*100</f>
        <v>0</v>
      </c>
      <c r="AQ44" s="11">
        <f>SUM(AQ9/4032)*100</f>
        <v>0</v>
      </c>
      <c r="AR44" s="11">
        <f>SUM(AR9/153)*100</f>
        <v>0</v>
      </c>
      <c r="AS44" s="11">
        <f>SUM(AS9/766)*100</f>
        <v>0</v>
      </c>
      <c r="AT44" s="11">
        <f>SUM(AT9/289)*100</f>
        <v>0</v>
      </c>
      <c r="AU44" s="11">
        <f>SUM(AU9/394)*100</f>
        <v>0</v>
      </c>
      <c r="AV44" s="11">
        <f>SUM(AV9/866)*100</f>
        <v>0</v>
      </c>
      <c r="AW44" s="13">
        <f>SUM(AW9/352)*100</f>
        <v>0</v>
      </c>
      <c r="AX44" s="11">
        <f>SUM(AX9/409)*100</f>
        <v>0</v>
      </c>
      <c r="AY44" s="11">
        <f>SUM(AY9/519)*100</f>
        <v>0</v>
      </c>
      <c r="AZ44" s="11">
        <f>SUM(AZ9/762)*100</f>
        <v>0.13123359580052493</v>
      </c>
      <c r="BA44" s="11">
        <f>SUM(BA9/273)*100</f>
        <v>0</v>
      </c>
      <c r="BB44" s="11">
        <f>SUM(BB9/926)*100</f>
        <v>0</v>
      </c>
      <c r="BC44" s="11">
        <f>SUM(BC9/391)*100</f>
        <v>0</v>
      </c>
      <c r="BD44" s="11">
        <f>SUM(BD9/286)*100</f>
        <v>0</v>
      </c>
      <c r="BE44" s="11">
        <f>SUM(BE9/3121)*100</f>
        <v>0</v>
      </c>
      <c r="BF44" s="11">
        <f>SUM(BF9/802)*100</f>
        <v>0</v>
      </c>
      <c r="BG44" s="11">
        <f>SUM(BG9/2431)*100</f>
        <v>0</v>
      </c>
      <c r="BH44" s="11">
        <f>SUM(BH9/1455)*100</f>
        <v>0</v>
      </c>
      <c r="BI44" s="13">
        <f>SUM(BI9/35)*100</f>
        <v>0</v>
      </c>
      <c r="BJ44" s="11">
        <f>SUM(BJ9/8199)*100</f>
        <v>1.2196609342602756E-2</v>
      </c>
      <c r="BK44" s="11">
        <f>SUM(BK9/851)*100</f>
        <v>0</v>
      </c>
      <c r="BL44" s="11">
        <f>SUM(BL9/1023)*100</f>
        <v>0.2932551319648094</v>
      </c>
      <c r="BM44" s="11">
        <f>SUM(BM9/5195)*100</f>
        <v>0</v>
      </c>
      <c r="BN44" s="11">
        <f>SUM(BN9/5432)*100</f>
        <v>0</v>
      </c>
      <c r="BO44" s="11">
        <f>SUM(BO9/3661)*100</f>
        <v>0</v>
      </c>
      <c r="BP44" s="11">
        <f>SUM(BP9/175)*100</f>
        <v>0</v>
      </c>
      <c r="BQ44" s="11">
        <f>SUM(BQ9/304)*100</f>
        <v>0.3289473684210526</v>
      </c>
      <c r="BR44" s="11">
        <f>SUM(BR9/1043)*100</f>
        <v>0</v>
      </c>
      <c r="BS44" s="11">
        <f>SUM(BS9/198)*100</f>
        <v>0</v>
      </c>
      <c r="BT44" s="11">
        <f>SUM(BT9/4301)*100</f>
        <v>0</v>
      </c>
      <c r="BU44" s="13">
        <f>SUM(BU9/1661)*100</f>
        <v>0</v>
      </c>
      <c r="BV44" s="11">
        <f>SUM(BV9/483)*100</f>
        <v>0</v>
      </c>
      <c r="BW44" s="11">
        <f>SUM(BW9/3226)*100</f>
        <v>0</v>
      </c>
      <c r="BX44" s="11">
        <f>SUM(BX9/133)*100</f>
        <v>2.2556390977443606</v>
      </c>
      <c r="BY44" s="11">
        <f>SUM(BY9/1781)*100</f>
        <v>0</v>
      </c>
      <c r="BZ44" s="11">
        <f>SUM(BZ9/1213)*100</f>
        <v>0</v>
      </c>
      <c r="CA44" s="11">
        <f>SUM(CA9/859)*100</f>
        <v>0</v>
      </c>
      <c r="CB44" s="11">
        <f>SUM(CB9/4117)*100</f>
        <v>0</v>
      </c>
      <c r="CC44" s="11">
        <f>SUM(CC9/430)*100</f>
        <v>0</v>
      </c>
      <c r="CD44" s="11">
        <f>SUM(CD9/1186)*100</f>
        <v>0</v>
      </c>
      <c r="CE44" s="11">
        <f>SUM(CE9/3407)*100</f>
        <v>0</v>
      </c>
      <c r="CF44" s="11">
        <f>SUM(CF9/369)*100</f>
        <v>0</v>
      </c>
      <c r="CG44" s="11">
        <f>SUM(CG9/297)*100</f>
        <v>0</v>
      </c>
      <c r="CH44" s="11">
        <f>SUM(CH9/8515)*100</f>
        <v>8.2207868467410447E-2</v>
      </c>
      <c r="CI44" s="11">
        <f>SUM(CI9/2771)*100</f>
        <v>0</v>
      </c>
      <c r="CJ44" s="12">
        <f>SUM(CJ9/1128)*100</f>
        <v>46.099290780141843</v>
      </c>
      <c r="CK44" s="11">
        <f>SUM(CK9/4405)*100</f>
        <v>0.1362088535754824</v>
      </c>
      <c r="CL44" s="11">
        <f>SUM(CL9/1203)*100</f>
        <v>0.66500415627597675</v>
      </c>
      <c r="CM44" s="11">
        <f>SUM(CM9/1582)*100</f>
        <v>0.25284450063211128</v>
      </c>
      <c r="CN44" s="11">
        <f>SUM(CN9/124)*100</f>
        <v>0</v>
      </c>
      <c r="CO44" s="11">
        <f>SUM(CO9/444)*100</f>
        <v>0.45045045045045046</v>
      </c>
      <c r="CP44" s="11">
        <f>SUM(CP9/6000)*100</f>
        <v>1.6666666666666666E-2</v>
      </c>
      <c r="CQ44" s="11">
        <f>SUM(CQ9/307)*100</f>
        <v>0</v>
      </c>
      <c r="CR44" s="11">
        <f>SUM(CR9/913)*100</f>
        <v>0.10952902519167579</v>
      </c>
      <c r="CS44" s="11">
        <f>SUM(CS9/193)*100</f>
        <v>0.5181347150259068</v>
      </c>
    </row>
    <row r="45" spans="1:98" x14ac:dyDescent="0.2">
      <c r="A45" s="3" t="s">
        <v>24</v>
      </c>
      <c r="B45" s="3">
        <f>SUM(B10/3156)*100</f>
        <v>0.5069708491761723</v>
      </c>
      <c r="C45" s="3">
        <f>SUM(C10/3534)*100</f>
        <v>5.6593095642331635E-2</v>
      </c>
      <c r="D45" s="11">
        <f>SUM(D10/1290)*100</f>
        <v>7.7519379844961239E-2</v>
      </c>
      <c r="E45" s="11">
        <f>SUM(E10/4633)*100</f>
        <v>4.3168573278653137E-2</v>
      </c>
      <c r="F45" s="11">
        <f>SUM(F10/4493)*100</f>
        <v>2.2256843979523704E-2</v>
      </c>
      <c r="G45" s="12">
        <f>SUM(G10/1696)*100</f>
        <v>9.9646226415094343</v>
      </c>
      <c r="H45" s="11">
        <f>SUM(H10/767)*100</f>
        <v>0</v>
      </c>
      <c r="I45" s="11">
        <f>SUM(I10/372)*100</f>
        <v>0.53763440860215062</v>
      </c>
      <c r="J45" s="11">
        <f>SUM(J10/3896)*100</f>
        <v>0.17967145790554415</v>
      </c>
      <c r="K45" s="11">
        <f>SUM(K10/966)*100</f>
        <v>0</v>
      </c>
      <c r="L45" s="11">
        <f>SUM(L10/670)*100</f>
        <v>0</v>
      </c>
      <c r="M45" s="13">
        <f>SUM(M10/667)*100</f>
        <v>0.29985007496251875</v>
      </c>
      <c r="N45" s="11">
        <f>SUM(N10/1094)*100</f>
        <v>1.0968921389396709</v>
      </c>
      <c r="O45" s="11">
        <f>SUM(O10/139)*100</f>
        <v>0.71942446043165476</v>
      </c>
      <c r="P45" s="11">
        <f>SUM(P10/883)*100</f>
        <v>0</v>
      </c>
      <c r="Q45" s="11">
        <f>SUM(Q10/2148)*100</f>
        <v>0</v>
      </c>
      <c r="R45" s="11">
        <f>SUM(R10/443)*100</f>
        <v>0</v>
      </c>
      <c r="S45" s="11">
        <f>SUM(S10/4343)*100</f>
        <v>4.6051116739580934E-2</v>
      </c>
      <c r="T45" s="11">
        <f>SUM(T10/115)*100</f>
        <v>0</v>
      </c>
      <c r="U45" s="11">
        <f>SUM(U10/109)*100</f>
        <v>0</v>
      </c>
      <c r="V45" s="11">
        <f>SUM(V10/856)*100</f>
        <v>0.7009345794392523</v>
      </c>
      <c r="W45" s="11">
        <f>SUM(W10/239)*100</f>
        <v>0</v>
      </c>
      <c r="X45" s="11">
        <f>SUM(X10/362)*100</f>
        <v>0</v>
      </c>
      <c r="Y45" s="13">
        <f>SUM(Y10/29)*100</f>
        <v>0</v>
      </c>
      <c r="Z45" s="11">
        <f>SUM(Z10/1230)*100</f>
        <v>0.89430894308943099</v>
      </c>
      <c r="AA45" s="11">
        <f>SUM(AA10/1134)*100</f>
        <v>0</v>
      </c>
      <c r="AB45" s="11">
        <f>SUM(AB10/763)*100</f>
        <v>0</v>
      </c>
      <c r="AC45" s="11">
        <f>SUM(AC10/2198)*100</f>
        <v>4.5495905368516838E-2</v>
      </c>
      <c r="AD45" s="11">
        <f>SUM(AD10/11899)*100</f>
        <v>0</v>
      </c>
      <c r="AE45" s="11">
        <f>SUM(AE10/414)*100</f>
        <v>0.72463768115942029</v>
      </c>
      <c r="AF45" s="11">
        <f>SUM(AF10/527)*100</f>
        <v>0</v>
      </c>
      <c r="AG45" s="11">
        <f>SUM(AG10/231)*100</f>
        <v>0</v>
      </c>
      <c r="AH45" s="11">
        <f>SUM(AH10/1100)*100</f>
        <v>0.90909090909090906</v>
      </c>
      <c r="AI45" s="11">
        <f>SUM(AI10/367)*100</f>
        <v>0</v>
      </c>
      <c r="AJ45" s="11">
        <f>SUM(AJ10/925)*100</f>
        <v>0</v>
      </c>
      <c r="AK45" s="13">
        <f>SUM(AK10/83)*100</f>
        <v>0</v>
      </c>
      <c r="AL45" s="11">
        <f>SUM(AL10/2738)*100</f>
        <v>0.40175310445580714</v>
      </c>
      <c r="AM45" s="11">
        <f>SUM(AM10/1342)*100</f>
        <v>0</v>
      </c>
      <c r="AN45" s="11">
        <f>SUM(AN10/1055)*100</f>
        <v>0</v>
      </c>
      <c r="AO45" s="11">
        <f>SUM(AO10/4329)*100</f>
        <v>2.3100023100023098E-2</v>
      </c>
      <c r="AP45" s="11">
        <f>SUM(AP10/3773)*100</f>
        <v>2.6504108136761195E-2</v>
      </c>
      <c r="AQ45" s="11">
        <f>SUM(AQ10/4032)*100</f>
        <v>7.4404761904761904E-2</v>
      </c>
      <c r="AR45" s="11">
        <f>SUM(AR10/153)*100</f>
        <v>0</v>
      </c>
      <c r="AS45" s="11">
        <f>SUM(AS10/766)*100</f>
        <v>0</v>
      </c>
      <c r="AT45" s="11">
        <f>SUM(AT10/289)*100</f>
        <v>1.7301038062283738</v>
      </c>
      <c r="AU45" s="11">
        <f>SUM(AU10/394)*100</f>
        <v>0</v>
      </c>
      <c r="AV45" s="11">
        <f>SUM(AV10/866)*100</f>
        <v>0</v>
      </c>
      <c r="AW45" s="13">
        <f>SUM(AW10/352)*100</f>
        <v>0</v>
      </c>
      <c r="AX45" s="11">
        <f>SUM(AX10/409)*100</f>
        <v>1.7114914425427872</v>
      </c>
      <c r="AY45" s="11">
        <f>SUM(AY10/519)*100</f>
        <v>0.19267822736030829</v>
      </c>
      <c r="AZ45" s="11">
        <f>SUM(AZ10/762)*100</f>
        <v>0</v>
      </c>
      <c r="BA45" s="11">
        <f>SUM(BA10/273)*100</f>
        <v>0</v>
      </c>
      <c r="BB45" s="11">
        <f>SUM(BB10/926)*100</f>
        <v>0.43196544276457888</v>
      </c>
      <c r="BC45" s="11">
        <f>SUM(BC10/391)*100</f>
        <v>0.25575447570332482</v>
      </c>
      <c r="BD45" s="11">
        <f>SUM(BD10/286)*100</f>
        <v>0.34965034965034963</v>
      </c>
      <c r="BE45" s="11">
        <f>SUM(BE10/3121)*100</f>
        <v>6.4082024991989742E-2</v>
      </c>
      <c r="BF45" s="12">
        <f>SUM(BF10/802)*100</f>
        <v>16.957605985037407</v>
      </c>
      <c r="BG45" s="11">
        <f>SUM(BG10/2431)*100</f>
        <v>4.1135335252982311E-2</v>
      </c>
      <c r="BH45" s="11">
        <f>SUM(BH10/1455)*100</f>
        <v>0</v>
      </c>
      <c r="BI45" s="13">
        <f>SUM(BI10/35)*100</f>
        <v>0</v>
      </c>
      <c r="BJ45" s="12">
        <f>SUM(BJ10/8199)*100</f>
        <v>12.355165264056591</v>
      </c>
      <c r="BK45" s="11">
        <f>SUM(BK10/851)*100</f>
        <v>0.7050528789659225</v>
      </c>
      <c r="BL45" s="11">
        <f>SUM(BL10/1023)*100</f>
        <v>9.7751710654936458E-2</v>
      </c>
      <c r="BM45" s="11">
        <f>SUM(BM10/5195)*100</f>
        <v>0.28873917228103946</v>
      </c>
      <c r="BN45" s="11">
        <f>SUM(BN10/5432)*100</f>
        <v>0.25773195876288657</v>
      </c>
      <c r="BO45" s="11">
        <f>SUM(BO10/3661)*100</f>
        <v>0.43703906036602019</v>
      </c>
      <c r="BP45" s="11">
        <f>SUM(BP10/175)*100</f>
        <v>3.4285714285714288</v>
      </c>
      <c r="BQ45" s="11">
        <f>SUM(BQ10/304)*100</f>
        <v>0.98684210526315785</v>
      </c>
      <c r="BR45" s="11">
        <f>SUM(BR10/1043)*100</f>
        <v>1.5340364333652923</v>
      </c>
      <c r="BS45" s="11">
        <f>SUM(BS10/198)*100</f>
        <v>0.50505050505050508</v>
      </c>
      <c r="BT45" s="11">
        <f>SUM(BT10/4301)*100</f>
        <v>0.1162520344106022</v>
      </c>
      <c r="BU45" s="13">
        <f>SUM(BU10/1661)*100</f>
        <v>6.0204695966285374E-2</v>
      </c>
      <c r="BV45" s="11">
        <f>SUM(BV10/483)*100</f>
        <v>2.0703933747412009</v>
      </c>
      <c r="BW45" s="11">
        <f>SUM(BW10/3226)*100</f>
        <v>3.0998140111593304E-2</v>
      </c>
      <c r="BX45" s="11">
        <f>SUM(BX10/133)*100</f>
        <v>0</v>
      </c>
      <c r="BY45" s="11">
        <f>SUM(BY10/1781)*100</f>
        <v>0</v>
      </c>
      <c r="BZ45" s="11">
        <f>SUM(BZ10/1213)*100</f>
        <v>0</v>
      </c>
      <c r="CA45" s="11">
        <f>SUM(CA10/859)*100</f>
        <v>0</v>
      </c>
      <c r="CB45" s="11">
        <f>SUM(CB10/4117)*100</f>
        <v>0</v>
      </c>
      <c r="CC45" s="11">
        <f>SUM(CC10/430)*100</f>
        <v>0</v>
      </c>
      <c r="CD45" s="11">
        <f>SUM(CD10/1186)*100</f>
        <v>1.0118043844856661</v>
      </c>
      <c r="CE45" s="11">
        <f>SUM(CE10/3407)*100</f>
        <v>0</v>
      </c>
      <c r="CF45" s="11">
        <f>SUM(CF10/369)*100</f>
        <v>0</v>
      </c>
      <c r="CG45" s="11">
        <f>SUM(CG10/297)*100</f>
        <v>0</v>
      </c>
      <c r="CH45" s="11">
        <f>SUM(CH10/8515)*100</f>
        <v>2.196124486200822</v>
      </c>
      <c r="CI45" s="11">
        <f>SUM(CI10/2771)*100</f>
        <v>1.4435221941537351</v>
      </c>
      <c r="CJ45" s="11">
        <f>SUM(CJ10/1128)*100</f>
        <v>0.26595744680851063</v>
      </c>
      <c r="CK45" s="11">
        <f>SUM(CK10/4405)*100</f>
        <v>9.0805902383654935E-2</v>
      </c>
      <c r="CL45" s="11">
        <f>SUM(CL10/1203)*100</f>
        <v>0.49875311720698251</v>
      </c>
      <c r="CM45" s="11">
        <f>SUM(CM10/1582)*100</f>
        <v>0.18963337547408343</v>
      </c>
      <c r="CN45" s="11">
        <f>SUM(CN10/124)*100</f>
        <v>1.6129032258064515</v>
      </c>
      <c r="CO45" s="11">
        <f>SUM(CO10/444)*100</f>
        <v>0.45045045045045046</v>
      </c>
      <c r="CP45" s="11">
        <f>SUM(CP10/6000)*100</f>
        <v>0.15</v>
      </c>
      <c r="CQ45" s="11">
        <f>SUM(CQ10/307)*100</f>
        <v>0.65146579804560267</v>
      </c>
      <c r="CR45" s="11">
        <f>SUM(CR10/913)*100</f>
        <v>0.547645125958379</v>
      </c>
      <c r="CS45" s="11">
        <f>SUM(CS10/193)*100</f>
        <v>0</v>
      </c>
    </row>
    <row r="46" spans="1:98" x14ac:dyDescent="0.2">
      <c r="A46" s="3" t="s">
        <v>23</v>
      </c>
      <c r="B46" s="3">
        <f>SUM(B11/3156)*100</f>
        <v>3.1685678073510769E-2</v>
      </c>
      <c r="C46" s="3">
        <f>SUM(C11/3534)*100</f>
        <v>0</v>
      </c>
      <c r="D46" s="11">
        <f>SUM(D11/1290)*100</f>
        <v>0</v>
      </c>
      <c r="E46" s="11">
        <f>SUM(E11/4633)*100</f>
        <v>0</v>
      </c>
      <c r="F46" s="11">
        <f>SUM(F11/4493)*100</f>
        <v>8.9027375918094814E-2</v>
      </c>
      <c r="G46" s="11">
        <f>SUM(G11/1696)*100</f>
        <v>5.8962264150943397E-2</v>
      </c>
      <c r="H46" s="11">
        <f>SUM(H11/767)*100</f>
        <v>0</v>
      </c>
      <c r="I46" s="12">
        <f>SUM(I11/372)*100</f>
        <v>9.9462365591397841</v>
      </c>
      <c r="J46" s="11">
        <f>SUM(J11/3896)*100</f>
        <v>0</v>
      </c>
      <c r="K46" s="11">
        <f>SUM(K11/966)*100</f>
        <v>0</v>
      </c>
      <c r="L46" s="11">
        <f>SUM(L11/670)*100</f>
        <v>0</v>
      </c>
      <c r="M46" s="13">
        <f>SUM(M11/667)*100</f>
        <v>0</v>
      </c>
      <c r="N46" s="11">
        <f>SUM(N11/1094)*100</f>
        <v>0</v>
      </c>
      <c r="O46" s="11">
        <f>SUM(O11/139)*100</f>
        <v>0</v>
      </c>
      <c r="P46" s="11">
        <f>SUM(P11/883)*100</f>
        <v>0</v>
      </c>
      <c r="Q46" s="11">
        <f>SUM(Q11/2148)*100</f>
        <v>0</v>
      </c>
      <c r="R46" s="11">
        <f>SUM(R11/443)*100</f>
        <v>0</v>
      </c>
      <c r="S46" s="11">
        <f>SUM(S11/4343)*100</f>
        <v>0</v>
      </c>
      <c r="T46" s="11">
        <f>SUM(T11/115)*100</f>
        <v>0</v>
      </c>
      <c r="U46" s="11">
        <f>SUM(U11/109)*100</f>
        <v>0.91743119266055051</v>
      </c>
      <c r="V46" s="11">
        <f>SUM(V11/856)*100</f>
        <v>0</v>
      </c>
      <c r="W46" s="11">
        <f>SUM(W11/239)*100</f>
        <v>0</v>
      </c>
      <c r="X46" s="11">
        <f>SUM(X11/362)*100</f>
        <v>0</v>
      </c>
      <c r="Y46" s="13">
        <f>SUM(Y11/29)*100</f>
        <v>0</v>
      </c>
      <c r="Z46" s="11">
        <f>SUM(Z11/1230)*100</f>
        <v>0</v>
      </c>
      <c r="AA46" s="11">
        <f>SUM(AA11/1134)*100</f>
        <v>0</v>
      </c>
      <c r="AB46" s="11">
        <f>SUM(AB11/763)*100</f>
        <v>0</v>
      </c>
      <c r="AC46" s="11">
        <f>SUM(AC11/2198)*100</f>
        <v>0</v>
      </c>
      <c r="AD46" s="11">
        <f>SUM(AD11/11899)*100</f>
        <v>8.4040675687032523E-3</v>
      </c>
      <c r="AE46" s="11">
        <f>SUM(AE11/414)*100</f>
        <v>0</v>
      </c>
      <c r="AF46" s="11">
        <f>SUM(AF11/527)*100</f>
        <v>0</v>
      </c>
      <c r="AG46" s="11">
        <f>SUM(AG11/231)*100</f>
        <v>0.4329004329004329</v>
      </c>
      <c r="AH46" s="11">
        <f>SUM(AH11/1100)*100</f>
        <v>0</v>
      </c>
      <c r="AI46" s="11">
        <f>SUM(AI11/367)*100</f>
        <v>0</v>
      </c>
      <c r="AJ46" s="11">
        <f>SUM(AJ11/925)*100</f>
        <v>0</v>
      </c>
      <c r="AK46" s="13">
        <f>SUM(AK11/83)*100</f>
        <v>0</v>
      </c>
      <c r="AL46" s="11">
        <f>SUM(AL11/2738)*100</f>
        <v>0</v>
      </c>
      <c r="AM46" s="11">
        <f>SUM(AM11/1342)*100</f>
        <v>0</v>
      </c>
      <c r="AN46" s="11">
        <f>SUM(AN11/1055)*100</f>
        <v>0</v>
      </c>
      <c r="AO46" s="11">
        <f>SUM(AO11/4329)*100</f>
        <v>0</v>
      </c>
      <c r="AP46" s="11">
        <f>SUM(AP11/3773)*100</f>
        <v>0</v>
      </c>
      <c r="AQ46" s="11">
        <f>SUM(AQ11/4032)*100</f>
        <v>0</v>
      </c>
      <c r="AR46" s="11">
        <f>SUM(AR11/153)*100</f>
        <v>0</v>
      </c>
      <c r="AS46" s="11">
        <f>SUM(AS11/766)*100</f>
        <v>0</v>
      </c>
      <c r="AT46" s="11">
        <f>SUM(AT11/289)*100</f>
        <v>0</v>
      </c>
      <c r="AU46" s="11">
        <f>SUM(AU11/394)*100</f>
        <v>0</v>
      </c>
      <c r="AV46" s="11">
        <f>SUM(AV11/866)*100</f>
        <v>0</v>
      </c>
      <c r="AW46" s="13">
        <f>SUM(AW11/352)*100</f>
        <v>0</v>
      </c>
      <c r="AX46" s="11">
        <f>SUM(AX11/409)*100</f>
        <v>0</v>
      </c>
      <c r="AY46" s="11">
        <f>SUM(AY11/519)*100</f>
        <v>0</v>
      </c>
      <c r="AZ46" s="11">
        <f>SUM(AZ11/762)*100</f>
        <v>0</v>
      </c>
      <c r="BA46" s="11">
        <f>SUM(BA11/273)*100</f>
        <v>0</v>
      </c>
      <c r="BB46" s="11">
        <f>SUM(BB11/926)*100</f>
        <v>0</v>
      </c>
      <c r="BC46" s="11">
        <f>SUM(BC11/391)*100</f>
        <v>0</v>
      </c>
      <c r="BD46" s="11">
        <f>SUM(BD11/286)*100</f>
        <v>0</v>
      </c>
      <c r="BE46" s="11">
        <f>SUM(BE11/3121)*100</f>
        <v>0</v>
      </c>
      <c r="BF46" s="11">
        <f>SUM(BF11/802)*100</f>
        <v>0</v>
      </c>
      <c r="BG46" s="11">
        <f>SUM(BG11/2431)*100</f>
        <v>0</v>
      </c>
      <c r="BH46" s="11">
        <f>SUM(BH11/1455)*100</f>
        <v>6.8728522336769765E-2</v>
      </c>
      <c r="BI46" s="13">
        <f>SUM(BI11/35)*100</f>
        <v>0</v>
      </c>
      <c r="BJ46" s="11">
        <f>SUM(BJ11/8199)*100</f>
        <v>1.2196609342602756E-2</v>
      </c>
      <c r="BK46" s="11">
        <f>SUM(BK11/851)*100</f>
        <v>0</v>
      </c>
      <c r="BL46" s="11">
        <f>SUM(BL11/1023)*100</f>
        <v>0</v>
      </c>
      <c r="BM46" s="11">
        <f>SUM(BM11/5195)*100</f>
        <v>0</v>
      </c>
      <c r="BN46" s="11">
        <f>SUM(BN11/5432)*100</f>
        <v>0</v>
      </c>
      <c r="BO46" s="11">
        <f>SUM(BO11/3661)*100</f>
        <v>0</v>
      </c>
      <c r="BP46" s="11">
        <f>SUM(BP11/175)*100</f>
        <v>0</v>
      </c>
      <c r="BQ46" s="11">
        <f>SUM(BQ11/304)*100</f>
        <v>0</v>
      </c>
      <c r="BR46" s="11">
        <f>SUM(BR11/1043)*100</f>
        <v>0</v>
      </c>
      <c r="BS46" s="11">
        <f>SUM(BS11/198)*100</f>
        <v>0</v>
      </c>
      <c r="BT46" s="11">
        <f>SUM(BT11/4301)*100</f>
        <v>0</v>
      </c>
      <c r="BU46" s="13">
        <f>SUM(BU11/1661)*100</f>
        <v>0</v>
      </c>
      <c r="BV46" s="11">
        <f>SUM(BV11/483)*100</f>
        <v>0</v>
      </c>
      <c r="BW46" s="11">
        <f>SUM(BW11/3226)*100</f>
        <v>0</v>
      </c>
      <c r="BX46" s="11">
        <f>SUM(BX11/133)*100</f>
        <v>0</v>
      </c>
      <c r="BY46" s="11">
        <f>SUM(BY11/1781)*100</f>
        <v>0</v>
      </c>
      <c r="BZ46" s="11">
        <f>SUM(BZ11/1213)*100</f>
        <v>0</v>
      </c>
      <c r="CA46" s="11">
        <f>SUM(CA11/859)*100</f>
        <v>0</v>
      </c>
      <c r="CB46" s="11">
        <f>SUM(CB11/4117)*100</f>
        <v>0</v>
      </c>
      <c r="CC46" s="11">
        <f>SUM(CC11/430)*100</f>
        <v>0.23255813953488372</v>
      </c>
      <c r="CD46" s="11">
        <f>SUM(CD11/1186)*100</f>
        <v>0</v>
      </c>
      <c r="CE46" s="11">
        <f>SUM(CE11/3407)*100</f>
        <v>0</v>
      </c>
      <c r="CF46" s="11">
        <f>SUM(CF11/369)*100</f>
        <v>0</v>
      </c>
      <c r="CG46" s="11">
        <f>SUM(CG11/297)*100</f>
        <v>0</v>
      </c>
      <c r="CH46" s="11">
        <f>SUM(CH11/8515)*100</f>
        <v>0</v>
      </c>
      <c r="CI46" s="11">
        <f>SUM(CI11/2771)*100</f>
        <v>0</v>
      </c>
      <c r="CJ46" s="11">
        <f>SUM(CJ11/1128)*100</f>
        <v>0</v>
      </c>
      <c r="CK46" s="11">
        <f>SUM(CK11/4405)*100</f>
        <v>0</v>
      </c>
      <c r="CL46" s="11">
        <f>SUM(CL11/1203)*100</f>
        <v>8.3125519534497094E-2</v>
      </c>
      <c r="CM46" s="11">
        <f>SUM(CM11/1582)*100</f>
        <v>0</v>
      </c>
      <c r="CN46" s="11">
        <f>SUM(CN11/124)*100</f>
        <v>0.80645161290322576</v>
      </c>
      <c r="CO46" s="11">
        <f>SUM(CO11/444)*100</f>
        <v>0.67567567567567566</v>
      </c>
      <c r="CP46" s="11">
        <f>SUM(CP11/6000)*100</f>
        <v>0</v>
      </c>
      <c r="CQ46" s="11">
        <f>SUM(CQ11/307)*100</f>
        <v>0</v>
      </c>
      <c r="CR46" s="11">
        <f>SUM(CR11/913)*100</f>
        <v>0.10952902519167579</v>
      </c>
      <c r="CS46" s="11">
        <f>SUM(CS11/193)*100</f>
        <v>0</v>
      </c>
    </row>
    <row r="47" spans="1:98" x14ac:dyDescent="0.2">
      <c r="A47" s="3" t="s">
        <v>22</v>
      </c>
      <c r="B47" s="3">
        <f>SUM(B12/3156)*100</f>
        <v>0.57034220532319391</v>
      </c>
      <c r="C47" s="3">
        <f>SUM(C12/3534)*100</f>
        <v>2.8296547821165818E-2</v>
      </c>
      <c r="D47" s="11">
        <f>SUM(D12/1290)*100</f>
        <v>0.23255813953488372</v>
      </c>
      <c r="E47" s="11">
        <f>SUM(E12/4633)*100</f>
        <v>2.7627886898338008</v>
      </c>
      <c r="F47" s="11">
        <f>SUM(F12/4493)*100</f>
        <v>0.22256843979523702</v>
      </c>
      <c r="G47" s="11">
        <f>SUM(G12/1696)*100</f>
        <v>5.8962264150943397E-2</v>
      </c>
      <c r="H47" s="11">
        <f>SUM(H12/767)*100</f>
        <v>0.2607561929595828</v>
      </c>
      <c r="I47" s="11">
        <f>SUM(I12/372)*100</f>
        <v>0</v>
      </c>
      <c r="J47" s="11">
        <f>SUM(J12/3896)*100</f>
        <v>2.5667351129363452E-2</v>
      </c>
      <c r="K47" s="11">
        <f>SUM(K12/966)*100</f>
        <v>0</v>
      </c>
      <c r="L47" s="11">
        <f>SUM(L12/670)*100</f>
        <v>0.44776119402985076</v>
      </c>
      <c r="M47" s="14">
        <f>SUM(M12/667)*100</f>
        <v>25.637181409295351</v>
      </c>
      <c r="N47" s="11">
        <f>SUM(N12/1094)*100</f>
        <v>0.82266910420475314</v>
      </c>
      <c r="O47" s="11">
        <f>SUM(O12/139)*100</f>
        <v>0</v>
      </c>
      <c r="P47" s="11">
        <f>SUM(P12/883)*100</f>
        <v>0.22650056625141565</v>
      </c>
      <c r="Q47" s="11">
        <f>SUM(Q12/2148)*100</f>
        <v>4.6554934823091247E-2</v>
      </c>
      <c r="R47" s="11">
        <f>SUM(R12/443)*100</f>
        <v>0.90293453724604955</v>
      </c>
      <c r="S47" s="11">
        <f>SUM(S12/4343)*100</f>
        <v>0</v>
      </c>
      <c r="T47" s="11">
        <f>SUM(T12/115)*100</f>
        <v>0</v>
      </c>
      <c r="U47" s="11">
        <f>SUM(U12/109)*100</f>
        <v>0</v>
      </c>
      <c r="V47" s="11">
        <f>SUM(V12/856)*100</f>
        <v>0.11682242990654204</v>
      </c>
      <c r="W47" s="11">
        <f>SUM(W12/239)*100</f>
        <v>0</v>
      </c>
      <c r="X47" s="11">
        <f>SUM(X12/362)*100</f>
        <v>0</v>
      </c>
      <c r="Y47" s="13">
        <f>SUM(Y12/29)*100</f>
        <v>0</v>
      </c>
      <c r="Z47" s="11">
        <f>SUM(Z12/1230)*100</f>
        <v>1.1382113821138211</v>
      </c>
      <c r="AA47" s="11">
        <f>SUM(AA12/1134)*100</f>
        <v>0.17636684303350969</v>
      </c>
      <c r="AB47" s="12">
        <f>SUM(AB12/763)*100</f>
        <v>33.420707732634334</v>
      </c>
      <c r="AC47" s="11">
        <f>SUM(AC12/2198)*100</f>
        <v>0.13648771610555052</v>
      </c>
      <c r="AD47" s="11">
        <f>SUM(AD12/11899)*100</f>
        <v>6.7232540549626019E-2</v>
      </c>
      <c r="AE47" s="11">
        <f>SUM(AE12/414)*100</f>
        <v>0</v>
      </c>
      <c r="AF47" s="11">
        <f>SUM(AF12/527)*100</f>
        <v>0.37950664136622392</v>
      </c>
      <c r="AG47" s="11">
        <f>SUM(AG12/231)*100</f>
        <v>1.7316017316017316</v>
      </c>
      <c r="AH47" s="11">
        <f>SUM(AH12/1100)*100</f>
        <v>9.0909090909090912E-2</v>
      </c>
      <c r="AI47" s="11">
        <f>SUM(AI12/367)*100</f>
        <v>0</v>
      </c>
      <c r="AJ47" s="11">
        <f>SUM(AJ12/925)*100</f>
        <v>0.43243243243243246</v>
      </c>
      <c r="AK47" s="13">
        <f>SUM(AK12/83)*100</f>
        <v>3.6144578313253009</v>
      </c>
      <c r="AL47" s="12">
        <f>SUM(AL12/2738)*100</f>
        <v>31.336742147552961</v>
      </c>
      <c r="AM47" s="11">
        <f>SUM(AM12/1342)*100</f>
        <v>0.29806259314456035</v>
      </c>
      <c r="AN47" s="11">
        <f>SUM(AN12/1055)*100</f>
        <v>0.28436018957345971</v>
      </c>
      <c r="AO47" s="11">
        <f>SUM(AO12/4329)*100</f>
        <v>0.20790020790020791</v>
      </c>
      <c r="AP47" s="11">
        <f>SUM(AP12/3773)*100</f>
        <v>0.79512324410283586</v>
      </c>
      <c r="AQ47" s="11">
        <f>SUM(AQ12/4032)*100</f>
        <v>0.2232142857142857</v>
      </c>
      <c r="AR47" s="11">
        <f>SUM(AR12/153)*100</f>
        <v>0</v>
      </c>
      <c r="AS47" s="11">
        <f>SUM(AS12/766)*100</f>
        <v>0.91383812010443866</v>
      </c>
      <c r="AT47" s="11">
        <f>SUM(AT12/289)*100</f>
        <v>2.0761245674740483</v>
      </c>
      <c r="AU47" s="11">
        <f>SUM(AU12/394)*100</f>
        <v>0.25380710659898476</v>
      </c>
      <c r="AV47" s="11">
        <f>SUM(AV12/866)*100</f>
        <v>0.46189376443418012</v>
      </c>
      <c r="AW47" s="13">
        <f>SUM(AW12/352)*100</f>
        <v>0.85227272727272718</v>
      </c>
      <c r="AX47" s="11">
        <f>SUM(AX12/409)*100</f>
        <v>1.4669926650366749</v>
      </c>
      <c r="AY47" s="11">
        <f>SUM(AY12/519)*100</f>
        <v>0.38535645472061658</v>
      </c>
      <c r="AZ47" s="11">
        <f>SUM(AZ12/762)*100</f>
        <v>0.52493438320209973</v>
      </c>
      <c r="BA47" s="11">
        <f>SUM(BA12/273)*100</f>
        <v>1.098901098901099</v>
      </c>
      <c r="BB47" s="12">
        <f>SUM(BB12/926)*100</f>
        <v>54.751619870410359</v>
      </c>
      <c r="BC47" s="11">
        <f>SUM(BC12/391)*100</f>
        <v>0.76726342710997442</v>
      </c>
      <c r="BD47" s="11">
        <f>SUM(BD12/286)*100</f>
        <v>1.7482517482517483</v>
      </c>
      <c r="BE47" s="11">
        <f>SUM(BE12/3121)*100</f>
        <v>9.6123037487984619E-2</v>
      </c>
      <c r="BF47" s="11">
        <f>SUM(BF12/802)*100</f>
        <v>0.37406483790523692</v>
      </c>
      <c r="BG47" s="11">
        <f>SUM(BG12/2431)*100</f>
        <v>0</v>
      </c>
      <c r="BH47" s="11">
        <f>SUM(BH12/1455)*100</f>
        <v>0.13745704467353953</v>
      </c>
      <c r="BI47" s="13">
        <f>SUM(BI12/35)*100</f>
        <v>0</v>
      </c>
      <c r="BJ47" s="11">
        <f>SUM(BJ12/8199)*100</f>
        <v>4.232223441883157</v>
      </c>
      <c r="BK47" s="11">
        <f>SUM(BK12/851)*100</f>
        <v>0</v>
      </c>
      <c r="BL47" s="11">
        <f>SUM(BL12/1023)*100</f>
        <v>0.39100684261974583</v>
      </c>
      <c r="BM47" s="11">
        <f>SUM(BM12/5195)*100</f>
        <v>0.17324350336862368</v>
      </c>
      <c r="BN47" s="11">
        <f>SUM(BN12/5432)*100</f>
        <v>0.16568483063328424</v>
      </c>
      <c r="BO47" s="11">
        <f>SUM(BO12/3661)*100</f>
        <v>5.4629882545752524E-2</v>
      </c>
      <c r="BP47" s="11">
        <f>SUM(BP12/175)*100</f>
        <v>1.1428571428571428</v>
      </c>
      <c r="BQ47" s="11">
        <f>SUM(BQ12/304)*100</f>
        <v>0.6578947368421052</v>
      </c>
      <c r="BR47" s="11">
        <f>SUM(BR12/1043)*100</f>
        <v>0.28763183125599234</v>
      </c>
      <c r="BS47" s="11">
        <f>SUM(BS12/198)*100</f>
        <v>1.5151515151515151</v>
      </c>
      <c r="BT47" s="11">
        <f>SUM(BT12/4301)*100</f>
        <v>2.3250406882120437E-2</v>
      </c>
      <c r="BU47" s="13">
        <f>SUM(BU12/1661)*100</f>
        <v>0.12040939193257075</v>
      </c>
      <c r="BV47" s="11">
        <f>SUM(BV12/483)*100</f>
        <v>0.82815734989648038</v>
      </c>
      <c r="BW47" s="11">
        <f>SUM(BW12/3226)*100</f>
        <v>0</v>
      </c>
      <c r="BX47" s="11">
        <f>SUM(BX12/133)*100</f>
        <v>1.5037593984962405</v>
      </c>
      <c r="BY47" s="11">
        <f>SUM(BY12/1781)*100</f>
        <v>5.6148231330713089E-2</v>
      </c>
      <c r="BZ47" s="11">
        <f>SUM(BZ12/1213)*100</f>
        <v>1.4839241549876341</v>
      </c>
      <c r="CA47" s="11">
        <f>SUM(CA12/859)*100</f>
        <v>0</v>
      </c>
      <c r="CB47" s="11">
        <f>SUM(CB12/4117)*100</f>
        <v>0</v>
      </c>
      <c r="CC47" s="11">
        <f>SUM(CC12/430)*100</f>
        <v>0</v>
      </c>
      <c r="CD47" s="11">
        <f>SUM(CD12/1186)*100</f>
        <v>0</v>
      </c>
      <c r="CE47" s="11">
        <f>SUM(CE12/3407)*100</f>
        <v>0</v>
      </c>
      <c r="CF47" s="11">
        <f>SUM(CF12/369)*100</f>
        <v>0</v>
      </c>
      <c r="CG47" s="11">
        <f>SUM(CG12/297)*100</f>
        <v>0.33670033670033667</v>
      </c>
      <c r="CH47" s="11">
        <f>SUM(CH12/8515)*100</f>
        <v>0.11743981209630064</v>
      </c>
      <c r="CI47" s="11">
        <f>SUM(CI12/2771)*100</f>
        <v>0</v>
      </c>
      <c r="CJ47" s="11">
        <f>SUM(CJ12/1128)*100</f>
        <v>0.3546099290780142</v>
      </c>
      <c r="CK47" s="11">
        <f>SUM(CK12/4405)*100</f>
        <v>9.0805902383654935E-2</v>
      </c>
      <c r="CL47" s="11">
        <f>SUM(CL12/1203)*100</f>
        <v>0.49875311720698251</v>
      </c>
      <c r="CM47" s="11">
        <f>SUM(CM12/1582)*100</f>
        <v>0</v>
      </c>
      <c r="CN47" s="11">
        <f>SUM(CN12/124)*100</f>
        <v>0</v>
      </c>
      <c r="CO47" s="11">
        <f>SUM(CO12/444)*100</f>
        <v>0</v>
      </c>
      <c r="CP47" s="11">
        <f>SUM(CP12/6000)*100</f>
        <v>0</v>
      </c>
      <c r="CQ47" s="11">
        <f>SUM(CQ12/307)*100</f>
        <v>0</v>
      </c>
      <c r="CR47" s="11">
        <f>SUM(CR12/913)*100</f>
        <v>0</v>
      </c>
      <c r="CS47" s="11">
        <f>SUM(CS12/193)*100</f>
        <v>2.0725388601036272</v>
      </c>
    </row>
    <row r="48" spans="1:98" x14ac:dyDescent="0.2">
      <c r="A48" s="3" t="s">
        <v>21</v>
      </c>
      <c r="B48" s="3">
        <f>SUM(B13/3156)*100</f>
        <v>0</v>
      </c>
      <c r="C48" s="3">
        <f>SUM(C13/3534)*100</f>
        <v>0</v>
      </c>
      <c r="D48" s="11">
        <f>SUM(D13/1290)*100</f>
        <v>0</v>
      </c>
      <c r="E48" s="11">
        <f>SUM(E13/4633)*100</f>
        <v>0</v>
      </c>
      <c r="F48" s="11">
        <f>SUM(F13/4493)*100</f>
        <v>0</v>
      </c>
      <c r="G48" s="11">
        <f>SUM(G13/1696)*100</f>
        <v>0</v>
      </c>
      <c r="H48" s="11">
        <f>SUM(H13/767)*100</f>
        <v>0</v>
      </c>
      <c r="I48" s="11">
        <f>SUM(I13/372)*100</f>
        <v>0</v>
      </c>
      <c r="J48" s="11">
        <f>SUM(J13/3896)*100</f>
        <v>0</v>
      </c>
      <c r="K48" s="11">
        <f>SUM(K13/966)*100</f>
        <v>0</v>
      </c>
      <c r="L48" s="11">
        <f>SUM(L13/670)*100</f>
        <v>0</v>
      </c>
      <c r="M48" s="13">
        <f>SUM(M13/667)*100</f>
        <v>0</v>
      </c>
      <c r="N48" s="11">
        <f>SUM(N13/1094)*100</f>
        <v>0</v>
      </c>
      <c r="O48" s="11">
        <f>SUM(O13/139)*100</f>
        <v>0</v>
      </c>
      <c r="P48" s="11">
        <f>SUM(P13/883)*100</f>
        <v>0</v>
      </c>
      <c r="Q48" s="11">
        <f>SUM(Q13/2148)*100</f>
        <v>0</v>
      </c>
      <c r="R48" s="11">
        <f>SUM(R13/443)*100</f>
        <v>0</v>
      </c>
      <c r="S48" s="11">
        <f>SUM(S13/4343)*100</f>
        <v>0</v>
      </c>
      <c r="T48" s="11">
        <f>SUM(T13/115)*100</f>
        <v>0</v>
      </c>
      <c r="U48" s="11">
        <f>SUM(U13/109)*100</f>
        <v>0</v>
      </c>
      <c r="V48" s="11">
        <f>SUM(V13/856)*100</f>
        <v>0</v>
      </c>
      <c r="W48" s="11">
        <f>SUM(W13/239)*100</f>
        <v>0</v>
      </c>
      <c r="X48" s="11">
        <f>SUM(X13/362)*100</f>
        <v>0</v>
      </c>
      <c r="Y48" s="13">
        <f>SUM(Y13/29)*100</f>
        <v>0</v>
      </c>
      <c r="Z48" s="11">
        <f>SUM(Z13/1230)*100</f>
        <v>0.16260162601626016</v>
      </c>
      <c r="AA48" s="11">
        <f>SUM(AA13/1134)*100</f>
        <v>0</v>
      </c>
      <c r="AB48" s="11">
        <f>SUM(AB13/763)*100</f>
        <v>0</v>
      </c>
      <c r="AC48" s="11">
        <f>SUM(AC13/2198)*100</f>
        <v>0</v>
      </c>
      <c r="AD48" s="11">
        <f>SUM(AD13/11899)*100</f>
        <v>0</v>
      </c>
      <c r="AE48" s="11">
        <f>SUM(AE13/414)*100</f>
        <v>0</v>
      </c>
      <c r="AF48" s="11">
        <f>SUM(AF13/527)*100</f>
        <v>0</v>
      </c>
      <c r="AG48" s="11">
        <f>SUM(AG13/231)*100</f>
        <v>0</v>
      </c>
      <c r="AH48" s="11">
        <f>SUM(AH13/1100)*100</f>
        <v>0</v>
      </c>
      <c r="AI48" s="11">
        <f>SUM(AI13/367)*100</f>
        <v>0</v>
      </c>
      <c r="AJ48" s="11">
        <f>SUM(AJ13/925)*100</f>
        <v>0</v>
      </c>
      <c r="AK48" s="13">
        <f>SUM(AK13/83)*100</f>
        <v>0</v>
      </c>
      <c r="AL48" s="11">
        <f>SUM(AL13/2738)*100</f>
        <v>0</v>
      </c>
      <c r="AM48" s="11">
        <f>SUM(AM13/1342)*100</f>
        <v>7.4515648286140088E-2</v>
      </c>
      <c r="AN48" s="11">
        <f>SUM(AN13/1055)*100</f>
        <v>0</v>
      </c>
      <c r="AO48" s="11">
        <f>SUM(AO13/4329)*100</f>
        <v>0</v>
      </c>
      <c r="AP48" s="11">
        <f>SUM(AP13/3773)*100</f>
        <v>0</v>
      </c>
      <c r="AQ48" s="11">
        <f>SUM(AQ13/4032)*100</f>
        <v>0</v>
      </c>
      <c r="AR48" s="11">
        <f>SUM(AR13/153)*100</f>
        <v>0</v>
      </c>
      <c r="AS48" s="11">
        <f>SUM(AS13/766)*100</f>
        <v>0</v>
      </c>
      <c r="AT48" s="11">
        <f>SUM(AT13/289)*100</f>
        <v>0</v>
      </c>
      <c r="AU48" s="11">
        <f>SUM(AU13/394)*100</f>
        <v>0</v>
      </c>
      <c r="AV48" s="11">
        <f>SUM(AV13/866)*100</f>
        <v>0</v>
      </c>
      <c r="AW48" s="13">
        <f>SUM(AW13/352)*100</f>
        <v>0</v>
      </c>
      <c r="AX48" s="11">
        <f>SUM(AX13/409)*100</f>
        <v>0</v>
      </c>
      <c r="AY48" s="11">
        <f>SUM(AY13/519)*100</f>
        <v>0</v>
      </c>
      <c r="AZ48" s="11">
        <f>SUM(AZ13/762)*100</f>
        <v>0</v>
      </c>
      <c r="BA48" s="11">
        <f>SUM(BA13/273)*100</f>
        <v>0</v>
      </c>
      <c r="BB48" s="11">
        <f>SUM(BB13/926)*100</f>
        <v>0.10799136069114472</v>
      </c>
      <c r="BC48" s="11">
        <f>SUM(BC13/391)*100</f>
        <v>0</v>
      </c>
      <c r="BD48" s="11">
        <f>SUM(BD13/286)*100</f>
        <v>0</v>
      </c>
      <c r="BE48" s="11">
        <f>SUM(BE13/3121)*100</f>
        <v>3.2041012495994871E-2</v>
      </c>
      <c r="BF48" s="11">
        <f>SUM(BF13/802)*100</f>
        <v>0</v>
      </c>
      <c r="BG48" s="11">
        <f>SUM(BG13/2431)*100</f>
        <v>0</v>
      </c>
      <c r="BH48" s="11">
        <f>SUM(BH13/1455)*100</f>
        <v>0</v>
      </c>
      <c r="BI48" s="13">
        <f>SUM(BI13/35)*100</f>
        <v>0</v>
      </c>
      <c r="BJ48" s="11">
        <f>SUM(BJ13/8199)*100</f>
        <v>0</v>
      </c>
      <c r="BK48" s="11">
        <f>SUM(BK13/851)*100</f>
        <v>0</v>
      </c>
      <c r="BL48" s="11">
        <f>SUM(BL13/1023)*100</f>
        <v>9.7751710654936458E-2</v>
      </c>
      <c r="BM48" s="11">
        <f>SUM(BM13/5195)*100</f>
        <v>0</v>
      </c>
      <c r="BN48" s="11">
        <f>SUM(BN13/5432)*100</f>
        <v>0</v>
      </c>
      <c r="BO48" s="11">
        <f>SUM(BO13/3661)*100</f>
        <v>0</v>
      </c>
      <c r="BP48" s="11">
        <f>SUM(BP13/175)*100</f>
        <v>0</v>
      </c>
      <c r="BQ48" s="11">
        <f>SUM(BQ13/304)*100</f>
        <v>0</v>
      </c>
      <c r="BR48" s="11">
        <f>SUM(BR13/1043)*100</f>
        <v>0</v>
      </c>
      <c r="BS48" s="11">
        <f>SUM(BS13/198)*100</f>
        <v>0</v>
      </c>
      <c r="BT48" s="11">
        <f>SUM(BT13/4301)*100</f>
        <v>0</v>
      </c>
      <c r="BU48" s="13">
        <f>SUM(BU13/1661)*100</f>
        <v>0</v>
      </c>
      <c r="BV48" s="11">
        <f>SUM(BV13/483)*100</f>
        <v>0</v>
      </c>
      <c r="BW48" s="11">
        <f>SUM(BW13/3226)*100</f>
        <v>0</v>
      </c>
      <c r="BX48" s="11">
        <f>SUM(BX13/133)*100</f>
        <v>0</v>
      </c>
      <c r="BY48" s="11">
        <f>SUM(BY13/1781)*100</f>
        <v>0</v>
      </c>
      <c r="BZ48" s="11">
        <f>SUM(BZ13/1213)*100</f>
        <v>0</v>
      </c>
      <c r="CA48" s="11">
        <f>SUM(CA13/859)*100</f>
        <v>0</v>
      </c>
      <c r="CB48" s="11">
        <f>SUM(CB13/4117)*100</f>
        <v>0</v>
      </c>
      <c r="CC48" s="11">
        <f>SUM(CC13/430)*100</f>
        <v>0</v>
      </c>
      <c r="CD48" s="11">
        <f>SUM(CD13/1186)*100</f>
        <v>0</v>
      </c>
      <c r="CE48" s="11">
        <f>SUM(CE13/3407)*100</f>
        <v>0</v>
      </c>
      <c r="CF48" s="11">
        <f>SUM(CF13/369)*100</f>
        <v>0</v>
      </c>
      <c r="CG48" s="11">
        <f>SUM(CG13/297)*100</f>
        <v>0</v>
      </c>
      <c r="CH48" s="11">
        <f>SUM(CH13/8515)*100</f>
        <v>0</v>
      </c>
      <c r="CI48" s="11">
        <f>SUM(CI13/2771)*100</f>
        <v>0</v>
      </c>
      <c r="CJ48" s="11">
        <f>SUM(CJ13/1128)*100</f>
        <v>0</v>
      </c>
      <c r="CK48" s="11">
        <f>SUM(CK13/4405)*100</f>
        <v>0</v>
      </c>
      <c r="CL48" s="11">
        <f>SUM(CL13/1203)*100</f>
        <v>0</v>
      </c>
      <c r="CM48" s="11">
        <f>SUM(CM13/1582)*100</f>
        <v>0</v>
      </c>
      <c r="CN48" s="11">
        <f>SUM(CN13/124)*100</f>
        <v>0</v>
      </c>
      <c r="CO48" s="11">
        <f>SUM(CO13/444)*100</f>
        <v>0</v>
      </c>
      <c r="CP48" s="11">
        <f>SUM(CP13/6000)*100</f>
        <v>0</v>
      </c>
      <c r="CQ48" s="11">
        <f>SUM(CQ13/307)*100</f>
        <v>0</v>
      </c>
      <c r="CR48" s="11">
        <f>SUM(CR13/913)*100</f>
        <v>0</v>
      </c>
      <c r="CS48" s="11">
        <f>SUM(CS13/193)*100</f>
        <v>0</v>
      </c>
    </row>
    <row r="49" spans="1:97" x14ac:dyDescent="0.2">
      <c r="A49" s="3" t="s">
        <v>20</v>
      </c>
      <c r="B49" s="3">
        <f>SUM(B14/3156)*100</f>
        <v>0</v>
      </c>
      <c r="C49" s="3">
        <f>SUM(C14/3534)*100</f>
        <v>0</v>
      </c>
      <c r="D49" s="11">
        <f>SUM(D14/1290)*100</f>
        <v>0</v>
      </c>
      <c r="E49" s="11">
        <f>SUM(E14/4633)*100</f>
        <v>0</v>
      </c>
      <c r="F49" s="11">
        <f>SUM(F14/4493)*100</f>
        <v>0</v>
      </c>
      <c r="G49" s="11">
        <f>SUM(G14/1696)*100</f>
        <v>0.41273584905660377</v>
      </c>
      <c r="H49" s="11">
        <f>SUM(H14/767)*100</f>
        <v>0</v>
      </c>
      <c r="I49" s="11">
        <f>SUM(I14/372)*100</f>
        <v>0</v>
      </c>
      <c r="J49" s="11">
        <f>SUM(J14/3896)*100</f>
        <v>0</v>
      </c>
      <c r="K49" s="11">
        <f>SUM(K14/966)*100</f>
        <v>0</v>
      </c>
      <c r="L49" s="11">
        <f>SUM(L14/670)*100</f>
        <v>0</v>
      </c>
      <c r="M49" s="13">
        <f>SUM(M14/667)*100</f>
        <v>0</v>
      </c>
      <c r="N49" s="11">
        <f>SUM(N14/1094)*100</f>
        <v>0</v>
      </c>
      <c r="O49" s="11">
        <f>SUM(O14/139)*100</f>
        <v>0</v>
      </c>
      <c r="P49" s="11">
        <f>SUM(P14/883)*100</f>
        <v>0</v>
      </c>
      <c r="Q49" s="11">
        <f>SUM(Q14/2148)*100</f>
        <v>0</v>
      </c>
      <c r="R49" s="11">
        <f>SUM(R14/443)*100</f>
        <v>0</v>
      </c>
      <c r="S49" s="11">
        <f>SUM(S14/4343)*100</f>
        <v>0</v>
      </c>
      <c r="T49" s="11">
        <f>SUM(T14/115)*100</f>
        <v>0</v>
      </c>
      <c r="U49" s="11">
        <f>SUM(U14/109)*100</f>
        <v>0</v>
      </c>
      <c r="V49" s="11">
        <f>SUM(V14/856)*100</f>
        <v>0</v>
      </c>
      <c r="W49" s="11">
        <f>SUM(W14/239)*100</f>
        <v>0</v>
      </c>
      <c r="X49" s="11">
        <f>SUM(X14/362)*100</f>
        <v>0</v>
      </c>
      <c r="Y49" s="13">
        <f>SUM(Y14/29)*100</f>
        <v>0</v>
      </c>
      <c r="Z49" s="11">
        <f>SUM(Z14/1230)*100</f>
        <v>0</v>
      </c>
      <c r="AA49" s="11">
        <f>SUM(AA14/1134)*100</f>
        <v>0</v>
      </c>
      <c r="AB49" s="11">
        <f>SUM(AB14/763)*100</f>
        <v>0</v>
      </c>
      <c r="AC49" s="11">
        <f>SUM(AC14/2198)*100</f>
        <v>0</v>
      </c>
      <c r="AD49" s="11">
        <f>SUM(AD14/11899)*100</f>
        <v>0</v>
      </c>
      <c r="AE49" s="11">
        <f>SUM(AE14/414)*100</f>
        <v>0</v>
      </c>
      <c r="AF49" s="11">
        <f>SUM(AF14/527)*100</f>
        <v>0</v>
      </c>
      <c r="AG49" s="11">
        <f>SUM(AG14/231)*100</f>
        <v>0</v>
      </c>
      <c r="AH49" s="11">
        <f>SUM(AH14/1100)*100</f>
        <v>0</v>
      </c>
      <c r="AI49" s="11">
        <f>SUM(AI14/367)*100</f>
        <v>0</v>
      </c>
      <c r="AJ49" s="11">
        <f>SUM(AJ14/925)*100</f>
        <v>0</v>
      </c>
      <c r="AK49" s="13">
        <f>SUM(AK14/83)*100</f>
        <v>0</v>
      </c>
      <c r="AL49" s="11">
        <f>SUM(AL14/2738)*100</f>
        <v>0</v>
      </c>
      <c r="AM49" s="11">
        <f>SUM(AM14/1342)*100</f>
        <v>0</v>
      </c>
      <c r="AN49" s="11">
        <f>SUM(AN14/1055)*100</f>
        <v>0</v>
      </c>
      <c r="AO49" s="11">
        <f>SUM(AO14/4329)*100</f>
        <v>0</v>
      </c>
      <c r="AP49" s="11">
        <f>SUM(AP14/3773)*100</f>
        <v>0</v>
      </c>
      <c r="AQ49" s="11">
        <f>SUM(AQ14/4032)*100</f>
        <v>0</v>
      </c>
      <c r="AR49" s="11">
        <f>SUM(AR14/153)*100</f>
        <v>0</v>
      </c>
      <c r="AS49" s="11">
        <f>SUM(AS14/766)*100</f>
        <v>0</v>
      </c>
      <c r="AT49" s="11">
        <f>SUM(AT14/289)*100</f>
        <v>0</v>
      </c>
      <c r="AU49" s="11">
        <f>SUM(AU14/394)*100</f>
        <v>0</v>
      </c>
      <c r="AV49" s="11">
        <f>SUM(AV14/866)*100</f>
        <v>0</v>
      </c>
      <c r="AW49" s="13">
        <f>SUM(AW14/352)*100</f>
        <v>0</v>
      </c>
      <c r="AX49" s="11">
        <f>SUM(AX14/409)*100</f>
        <v>0</v>
      </c>
      <c r="AY49" s="11">
        <f>SUM(AY14/519)*100</f>
        <v>0</v>
      </c>
      <c r="AZ49" s="11">
        <f>SUM(AZ14/762)*100</f>
        <v>0</v>
      </c>
      <c r="BA49" s="11">
        <f>SUM(BA14/273)*100</f>
        <v>0</v>
      </c>
      <c r="BB49" s="11">
        <f>SUM(BB14/926)*100</f>
        <v>0</v>
      </c>
      <c r="BC49" s="11">
        <f>SUM(BC14/391)*100</f>
        <v>0</v>
      </c>
      <c r="BD49" s="11">
        <f>SUM(BD14/286)*100</f>
        <v>0</v>
      </c>
      <c r="BE49" s="11">
        <f>SUM(BE14/3121)*100</f>
        <v>0</v>
      </c>
      <c r="BF49" s="11">
        <f>SUM(BF14/802)*100</f>
        <v>0</v>
      </c>
      <c r="BG49" s="11">
        <f>SUM(BG14/2431)*100</f>
        <v>0</v>
      </c>
      <c r="BH49" s="11">
        <f>SUM(BH14/1455)*100</f>
        <v>0</v>
      </c>
      <c r="BI49" s="13">
        <f>SUM(BI14/35)*100</f>
        <v>0</v>
      </c>
      <c r="BJ49" s="11">
        <f>SUM(BJ14/8199)*100</f>
        <v>0</v>
      </c>
      <c r="BK49" s="11">
        <f>SUM(BK14/851)*100</f>
        <v>0.11750881316098707</v>
      </c>
      <c r="BL49" s="11">
        <f>SUM(BL14/1023)*100</f>
        <v>0</v>
      </c>
      <c r="BM49" s="11">
        <f>SUM(BM14/5195)*100</f>
        <v>0</v>
      </c>
      <c r="BN49" s="11">
        <f>SUM(BN14/5432)*100</f>
        <v>0</v>
      </c>
      <c r="BO49" s="11">
        <f>SUM(BO14/3661)*100</f>
        <v>0</v>
      </c>
      <c r="BP49" s="11">
        <f>SUM(BP14/175)*100</f>
        <v>0</v>
      </c>
      <c r="BQ49" s="11">
        <f>SUM(BQ14/304)*100</f>
        <v>0</v>
      </c>
      <c r="BR49" s="11">
        <f>SUM(BR14/1043)*100</f>
        <v>0</v>
      </c>
      <c r="BS49" s="11">
        <f>SUM(BS14/198)*100</f>
        <v>0</v>
      </c>
      <c r="BT49" s="11">
        <f>SUM(BT14/4301)*100</f>
        <v>2.3250406882120437E-2</v>
      </c>
      <c r="BU49" s="13">
        <f>SUM(BU14/1661)*100</f>
        <v>0</v>
      </c>
      <c r="BV49" s="11">
        <f>SUM(BV14/483)*100</f>
        <v>0</v>
      </c>
      <c r="BW49" s="11">
        <f>SUM(BW14/3226)*100</f>
        <v>0</v>
      </c>
      <c r="BX49" s="11">
        <f>SUM(BX14/133)*100</f>
        <v>0</v>
      </c>
      <c r="BY49" s="11">
        <f>SUM(BY14/1781)*100</f>
        <v>0</v>
      </c>
      <c r="BZ49" s="11">
        <f>SUM(BZ14/1213)*100</f>
        <v>0</v>
      </c>
      <c r="CA49" s="11">
        <f>SUM(CA14/859)*100</f>
        <v>0</v>
      </c>
      <c r="CB49" s="11">
        <f>SUM(CB14/4117)*100</f>
        <v>0</v>
      </c>
      <c r="CC49" s="11">
        <f>SUM(CC14/430)*100</f>
        <v>0</v>
      </c>
      <c r="CD49" s="11">
        <f>SUM(CD14/1186)*100</f>
        <v>0</v>
      </c>
      <c r="CE49" s="11">
        <f>SUM(CE14/3407)*100</f>
        <v>0</v>
      </c>
      <c r="CF49" s="11">
        <f>SUM(CF14/369)*100</f>
        <v>0</v>
      </c>
      <c r="CG49" s="11">
        <f>SUM(CG14/297)*100</f>
        <v>0</v>
      </c>
      <c r="CH49" s="11">
        <f>SUM(CH14/8515)*100</f>
        <v>0</v>
      </c>
      <c r="CI49" s="11">
        <f>SUM(CI14/2771)*100</f>
        <v>0</v>
      </c>
      <c r="CJ49" s="11">
        <f>SUM(CJ14/1128)*100</f>
        <v>0</v>
      </c>
      <c r="CK49" s="11">
        <f>SUM(CK14/4405)*100</f>
        <v>0</v>
      </c>
      <c r="CL49" s="11">
        <f>SUM(CL14/1203)*100</f>
        <v>0</v>
      </c>
      <c r="CM49" s="11">
        <f>SUM(CM14/1582)*100</f>
        <v>0</v>
      </c>
      <c r="CN49" s="11">
        <f>SUM(CN14/124)*100</f>
        <v>0</v>
      </c>
      <c r="CO49" s="11">
        <f>SUM(CO14/444)*100</f>
        <v>0</v>
      </c>
      <c r="CP49" s="11">
        <f>SUM(CP14/6000)*100</f>
        <v>0</v>
      </c>
      <c r="CQ49" s="11">
        <f>SUM(CQ14/307)*100</f>
        <v>0</v>
      </c>
      <c r="CR49" s="11">
        <f>SUM(CR14/913)*100</f>
        <v>0</v>
      </c>
      <c r="CS49" s="11">
        <f>SUM(CS14/193)*100</f>
        <v>0</v>
      </c>
    </row>
    <row r="50" spans="1:97" x14ac:dyDescent="0.2">
      <c r="A50" s="3" t="s">
        <v>19</v>
      </c>
      <c r="B50" s="3">
        <f>SUM(B15/3156)*100</f>
        <v>0</v>
      </c>
      <c r="C50" s="3">
        <f>SUM(C15/3534)*100</f>
        <v>2.8296547821165818E-2</v>
      </c>
      <c r="D50" s="11">
        <f>SUM(D15/1290)*100</f>
        <v>0</v>
      </c>
      <c r="E50" s="11">
        <f>SUM(E15/4633)*100</f>
        <v>0</v>
      </c>
      <c r="F50" s="11">
        <f>SUM(F15/4493)*100</f>
        <v>2.2256843979523704E-2</v>
      </c>
      <c r="G50" s="11">
        <f>SUM(G15/1696)*100</f>
        <v>0</v>
      </c>
      <c r="H50" s="11">
        <f>SUM(H15/767)*100</f>
        <v>0</v>
      </c>
      <c r="I50" s="11">
        <f>SUM(I15/372)*100</f>
        <v>0</v>
      </c>
      <c r="J50" s="11">
        <f>SUM(J15/3896)*100</f>
        <v>0</v>
      </c>
      <c r="K50" s="11">
        <f>SUM(K15/966)*100</f>
        <v>0</v>
      </c>
      <c r="L50" s="11">
        <f>SUM(L15/670)*100</f>
        <v>0.1492537313432836</v>
      </c>
      <c r="M50" s="13">
        <f>SUM(M15/667)*100</f>
        <v>0</v>
      </c>
      <c r="N50" s="11">
        <f>SUM(N15/1094)*100</f>
        <v>9.1407678244972576E-2</v>
      </c>
      <c r="O50" s="11">
        <f>SUM(O15/139)*100</f>
        <v>0</v>
      </c>
      <c r="P50" s="11">
        <f>SUM(P15/883)*100</f>
        <v>0</v>
      </c>
      <c r="Q50" s="11">
        <f>SUM(Q15/2148)*100</f>
        <v>0</v>
      </c>
      <c r="R50" s="11">
        <f>SUM(R15/443)*100</f>
        <v>0</v>
      </c>
      <c r="S50" s="11">
        <f>SUM(S15/4343)*100</f>
        <v>0</v>
      </c>
      <c r="T50" s="11">
        <f>SUM(T15/115)*100</f>
        <v>0</v>
      </c>
      <c r="U50" s="11">
        <f>SUM(U15/109)*100</f>
        <v>0</v>
      </c>
      <c r="V50" s="11">
        <f>SUM(V15/856)*100</f>
        <v>0</v>
      </c>
      <c r="W50" s="11">
        <f>SUM(W15/239)*100</f>
        <v>0</v>
      </c>
      <c r="X50" s="11">
        <f>SUM(X15/362)*100</f>
        <v>0</v>
      </c>
      <c r="Y50" s="13">
        <f>SUM(Y15/29)*100</f>
        <v>0</v>
      </c>
      <c r="Z50" s="11">
        <f>SUM(Z15/1230)*100</f>
        <v>0</v>
      </c>
      <c r="AA50" s="11">
        <f>SUM(AA15/1134)*100</f>
        <v>0</v>
      </c>
      <c r="AB50" s="11">
        <f>SUM(AB15/763)*100</f>
        <v>0</v>
      </c>
      <c r="AC50" s="11">
        <f>SUM(AC15/2198)*100</f>
        <v>0</v>
      </c>
      <c r="AD50" s="11">
        <f>SUM(AD15/11899)*100</f>
        <v>0</v>
      </c>
      <c r="AE50" s="11">
        <f>SUM(AE15/414)*100</f>
        <v>0</v>
      </c>
      <c r="AF50" s="11">
        <f>SUM(AF15/527)*100</f>
        <v>0</v>
      </c>
      <c r="AG50" s="11">
        <f>SUM(AG15/231)*100</f>
        <v>0</v>
      </c>
      <c r="AH50" s="11">
        <f>SUM(AH15/1100)*100</f>
        <v>0</v>
      </c>
      <c r="AI50" s="11">
        <f>SUM(AI15/367)*100</f>
        <v>0</v>
      </c>
      <c r="AJ50" s="11">
        <f>SUM(AJ15/925)*100</f>
        <v>0</v>
      </c>
      <c r="AK50" s="13">
        <f>SUM(AK15/83)*100</f>
        <v>0</v>
      </c>
      <c r="AL50" s="11">
        <f>SUM(AL15/2738)*100</f>
        <v>0</v>
      </c>
      <c r="AM50" s="11">
        <f>SUM(AM15/1342)*100</f>
        <v>0</v>
      </c>
      <c r="AN50" s="11">
        <f>SUM(AN15/1055)*100</f>
        <v>0</v>
      </c>
      <c r="AO50" s="11">
        <f>SUM(AO15/4329)*100</f>
        <v>0</v>
      </c>
      <c r="AP50" s="11">
        <f>SUM(AP15/3773)*100</f>
        <v>0</v>
      </c>
      <c r="AQ50" s="11">
        <f>SUM(AQ15/4032)*100</f>
        <v>0</v>
      </c>
      <c r="AR50" s="11">
        <f>SUM(AR15/153)*100</f>
        <v>0</v>
      </c>
      <c r="AS50" s="11">
        <f>SUM(AS15/766)*100</f>
        <v>0</v>
      </c>
      <c r="AT50" s="11">
        <f>SUM(AT15/289)*100</f>
        <v>0</v>
      </c>
      <c r="AU50" s="11">
        <f>SUM(AU15/394)*100</f>
        <v>0</v>
      </c>
      <c r="AV50" s="11">
        <f>SUM(AV15/866)*100</f>
        <v>0</v>
      </c>
      <c r="AW50" s="13">
        <f>SUM(AW15/352)*100</f>
        <v>0</v>
      </c>
      <c r="AX50" s="11">
        <f>SUM(AX15/409)*100</f>
        <v>0</v>
      </c>
      <c r="AY50" s="11">
        <f>SUM(AY15/519)*100</f>
        <v>0</v>
      </c>
      <c r="AZ50" s="11">
        <f>SUM(AZ15/762)*100</f>
        <v>0</v>
      </c>
      <c r="BA50" s="11">
        <f>SUM(BA15/273)*100</f>
        <v>0</v>
      </c>
      <c r="BB50" s="11">
        <f>SUM(BB15/926)*100</f>
        <v>0</v>
      </c>
      <c r="BC50" s="11">
        <f>SUM(BC15/391)*100</f>
        <v>0</v>
      </c>
      <c r="BD50" s="11">
        <f>SUM(BD15/286)*100</f>
        <v>0</v>
      </c>
      <c r="BE50" s="11">
        <f>SUM(BE15/3121)*100</f>
        <v>0</v>
      </c>
      <c r="BF50" s="11">
        <f>SUM(BF15/802)*100</f>
        <v>0</v>
      </c>
      <c r="BG50" s="11">
        <f>SUM(BG15/2431)*100</f>
        <v>0</v>
      </c>
      <c r="BH50" s="11">
        <f>SUM(BH15/1455)*100</f>
        <v>0</v>
      </c>
      <c r="BI50" s="13">
        <f>SUM(BI15/35)*100</f>
        <v>0</v>
      </c>
      <c r="BJ50" s="11">
        <f>SUM(BJ15/8199)*100</f>
        <v>0</v>
      </c>
      <c r="BK50" s="11">
        <f>SUM(BK15/851)*100</f>
        <v>0</v>
      </c>
      <c r="BL50" s="11">
        <f>SUM(BL15/1023)*100</f>
        <v>0</v>
      </c>
      <c r="BM50" s="11">
        <f>SUM(BM15/5195)*100</f>
        <v>0</v>
      </c>
      <c r="BN50" s="11">
        <f>SUM(BN15/5432)*100</f>
        <v>0</v>
      </c>
      <c r="BO50" s="11">
        <f>SUM(BO15/3661)*100</f>
        <v>0</v>
      </c>
      <c r="BP50" s="11">
        <f>SUM(BP15/175)*100</f>
        <v>0</v>
      </c>
      <c r="BQ50" s="11">
        <f>SUM(BQ15/304)*100</f>
        <v>0</v>
      </c>
      <c r="BR50" s="11">
        <f>SUM(BR15/1043)*100</f>
        <v>0</v>
      </c>
      <c r="BS50" s="11">
        <f>SUM(BS15/198)*100</f>
        <v>0</v>
      </c>
      <c r="BT50" s="11">
        <f>SUM(BT15/4301)*100</f>
        <v>0</v>
      </c>
      <c r="BU50" s="13">
        <f>SUM(BU15/1661)*100</f>
        <v>0</v>
      </c>
      <c r="BV50" s="11">
        <f>SUM(BV15/483)*100</f>
        <v>0</v>
      </c>
      <c r="BW50" s="11">
        <f>SUM(BW15/3226)*100</f>
        <v>0</v>
      </c>
      <c r="BX50" s="11">
        <f>SUM(BX15/133)*100</f>
        <v>0</v>
      </c>
      <c r="BY50" s="11">
        <f>SUM(BY15/1781)*100</f>
        <v>0</v>
      </c>
      <c r="BZ50" s="11">
        <f>SUM(BZ15/1213)*100</f>
        <v>0</v>
      </c>
      <c r="CA50" s="11">
        <f>SUM(CA15/859)*100</f>
        <v>0</v>
      </c>
      <c r="CB50" s="11">
        <f>SUM(CB15/4117)*100</f>
        <v>0</v>
      </c>
      <c r="CC50" s="11">
        <f>SUM(CC15/430)*100</f>
        <v>0</v>
      </c>
      <c r="CD50" s="11">
        <f>SUM(CD15/1186)*100</f>
        <v>0</v>
      </c>
      <c r="CE50" s="11">
        <f>SUM(CE15/3407)*100</f>
        <v>0</v>
      </c>
      <c r="CF50" s="11">
        <f>SUM(CF15/369)*100</f>
        <v>0</v>
      </c>
      <c r="CG50" s="11">
        <f>SUM(CG15/297)*100</f>
        <v>0</v>
      </c>
      <c r="CH50" s="11">
        <f>SUM(CH15/8515)*100</f>
        <v>1.1743981209630064E-2</v>
      </c>
      <c r="CI50" s="11">
        <f>SUM(CI15/2771)*100</f>
        <v>0.10826416456153012</v>
      </c>
      <c r="CJ50" s="11">
        <f>SUM(CJ15/1128)*100</f>
        <v>8.8652482269503549E-2</v>
      </c>
      <c r="CK50" s="11">
        <f>SUM(CK15/4405)*100</f>
        <v>4.5402951191827468E-2</v>
      </c>
      <c r="CL50" s="11">
        <f>SUM(CL15/1203)*100</f>
        <v>8.3125519534497094E-2</v>
      </c>
      <c r="CM50" s="11">
        <f>SUM(CM15/1582)*100</f>
        <v>0</v>
      </c>
      <c r="CN50" s="11">
        <f>SUM(CN15/124)*100</f>
        <v>0</v>
      </c>
      <c r="CO50" s="11">
        <f>SUM(CO15/444)*100</f>
        <v>0</v>
      </c>
      <c r="CP50" s="11">
        <f>SUM(CP15/6000)*100</f>
        <v>0</v>
      </c>
      <c r="CQ50" s="11">
        <f>SUM(CQ15/307)*100</f>
        <v>0</v>
      </c>
      <c r="CR50" s="11">
        <f>SUM(CR15/913)*100</f>
        <v>0.10952902519167579</v>
      </c>
      <c r="CS50" s="11">
        <f>SUM(CS15/193)*100</f>
        <v>0</v>
      </c>
    </row>
    <row r="51" spans="1:97" x14ac:dyDescent="0.2">
      <c r="A51" s="3" t="s">
        <v>18</v>
      </c>
      <c r="B51" s="3">
        <f>SUM(B16/3156)*100</f>
        <v>0</v>
      </c>
      <c r="C51" s="3">
        <f>SUM(C16/3534)*100</f>
        <v>0</v>
      </c>
      <c r="D51" s="11">
        <f>SUM(D16/1290)*100</f>
        <v>0</v>
      </c>
      <c r="E51" s="11">
        <f>SUM(E16/4633)*100</f>
        <v>0</v>
      </c>
      <c r="F51" s="11">
        <f>SUM(F16/4493)*100</f>
        <v>0</v>
      </c>
      <c r="G51" s="11">
        <f>SUM(G16/1696)*100</f>
        <v>0</v>
      </c>
      <c r="H51" s="11">
        <f>SUM(H16/767)*100</f>
        <v>0</v>
      </c>
      <c r="I51" s="11">
        <f>SUM(I16/372)*100</f>
        <v>0</v>
      </c>
      <c r="J51" s="11">
        <f>SUM(J16/3896)*100</f>
        <v>0</v>
      </c>
      <c r="K51" s="11">
        <f>SUM(K16/966)*100</f>
        <v>0</v>
      </c>
      <c r="L51" s="11">
        <f>SUM(L16/670)*100</f>
        <v>0</v>
      </c>
      <c r="M51" s="13">
        <f>SUM(M16/667)*100</f>
        <v>0</v>
      </c>
      <c r="N51" s="11">
        <f>SUM(N16/1094)*100</f>
        <v>0</v>
      </c>
      <c r="O51" s="11">
        <f>SUM(O16/139)*100</f>
        <v>0</v>
      </c>
      <c r="P51" s="11">
        <f>SUM(P16/883)*100</f>
        <v>0</v>
      </c>
      <c r="Q51" s="11">
        <f>SUM(Q16/2148)*100</f>
        <v>0</v>
      </c>
      <c r="R51" s="11">
        <f>SUM(R16/443)*100</f>
        <v>0</v>
      </c>
      <c r="S51" s="11">
        <f>SUM(S16/4343)*100</f>
        <v>0</v>
      </c>
      <c r="T51" s="11">
        <f>SUM(T16/115)*100</f>
        <v>0</v>
      </c>
      <c r="U51" s="11">
        <f>SUM(U16/109)*100</f>
        <v>0</v>
      </c>
      <c r="V51" s="11">
        <f>SUM(V16/856)*100</f>
        <v>0</v>
      </c>
      <c r="W51" s="11">
        <f>SUM(W16/239)*100</f>
        <v>0</v>
      </c>
      <c r="X51" s="11">
        <f>SUM(X16/362)*100</f>
        <v>0</v>
      </c>
      <c r="Y51" s="13">
        <f>SUM(Y16/29)*100</f>
        <v>0</v>
      </c>
      <c r="Z51" s="11">
        <f>SUM(Z16/1230)*100</f>
        <v>0</v>
      </c>
      <c r="AA51" s="11">
        <f>SUM(AA16/1134)*100</f>
        <v>0</v>
      </c>
      <c r="AB51" s="11">
        <f>SUM(AB16/763)*100</f>
        <v>0</v>
      </c>
      <c r="AC51" s="11">
        <f>SUM(AC16/2198)*100</f>
        <v>0</v>
      </c>
      <c r="AD51" s="11">
        <f>SUM(AD16/11899)*100</f>
        <v>0</v>
      </c>
      <c r="AE51" s="11">
        <f>SUM(AE16/414)*100</f>
        <v>0</v>
      </c>
      <c r="AF51" s="11">
        <f>SUM(AF16/527)*100</f>
        <v>0</v>
      </c>
      <c r="AG51" s="11">
        <f>SUM(AG16/231)*100</f>
        <v>0</v>
      </c>
      <c r="AH51" s="11">
        <f>SUM(AH16/1100)*100</f>
        <v>0</v>
      </c>
      <c r="AI51" s="11">
        <f>SUM(AI16/367)*100</f>
        <v>0</v>
      </c>
      <c r="AJ51" s="11">
        <f>SUM(AJ16/925)*100</f>
        <v>0</v>
      </c>
      <c r="AK51" s="13">
        <f>SUM(AK16/83)*100</f>
        <v>0</v>
      </c>
      <c r="AL51" s="11">
        <f>SUM(AL16/2738)*100</f>
        <v>0</v>
      </c>
      <c r="AM51" s="11">
        <f>SUM(AM16/1342)*100</f>
        <v>0</v>
      </c>
      <c r="AN51" s="11">
        <f>SUM(AN16/1055)*100</f>
        <v>0</v>
      </c>
      <c r="AO51" s="11">
        <f>SUM(AO16/4329)*100</f>
        <v>4.6200046200046196E-2</v>
      </c>
      <c r="AP51" s="11">
        <f>SUM(AP16/3773)*100</f>
        <v>0</v>
      </c>
      <c r="AQ51" s="11">
        <f>SUM(AQ16/4032)*100</f>
        <v>0</v>
      </c>
      <c r="AR51" s="11">
        <f>SUM(AR16/153)*100</f>
        <v>0</v>
      </c>
      <c r="AS51" s="11">
        <f>SUM(AS16/766)*100</f>
        <v>0</v>
      </c>
      <c r="AT51" s="11">
        <f>SUM(AT16/289)*100</f>
        <v>0</v>
      </c>
      <c r="AU51" s="11">
        <f>SUM(AU16/394)*100</f>
        <v>0</v>
      </c>
      <c r="AV51" s="11">
        <f>SUM(AV16/866)*100</f>
        <v>0</v>
      </c>
      <c r="AW51" s="13">
        <f>SUM(AW16/352)*100</f>
        <v>0</v>
      </c>
      <c r="AX51" s="11">
        <f>SUM(AX16/409)*100</f>
        <v>0</v>
      </c>
      <c r="AY51" s="11">
        <f>SUM(AY16/519)*100</f>
        <v>0</v>
      </c>
      <c r="AZ51" s="11">
        <f>SUM(AZ16/762)*100</f>
        <v>0</v>
      </c>
      <c r="BA51" s="11">
        <f>SUM(BA16/273)*100</f>
        <v>0</v>
      </c>
      <c r="BB51" s="11">
        <f>SUM(BB16/926)*100</f>
        <v>0</v>
      </c>
      <c r="BC51" s="11">
        <f>SUM(BC16/391)*100</f>
        <v>0</v>
      </c>
      <c r="BD51" s="11">
        <f>SUM(BD16/286)*100</f>
        <v>0</v>
      </c>
      <c r="BE51" s="11">
        <f>SUM(BE16/3121)*100</f>
        <v>0</v>
      </c>
      <c r="BF51" s="11">
        <f>SUM(BF16/802)*100</f>
        <v>0</v>
      </c>
      <c r="BG51" s="11">
        <f>SUM(BG16/2431)*100</f>
        <v>0</v>
      </c>
      <c r="BH51" s="11">
        <f>SUM(BH16/1455)*100</f>
        <v>0</v>
      </c>
      <c r="BI51" s="13">
        <f>SUM(BI16/35)*100</f>
        <v>0</v>
      </c>
      <c r="BJ51" s="11">
        <f>SUM(BJ16/8199)*100</f>
        <v>0</v>
      </c>
      <c r="BK51" s="11">
        <f>SUM(BK16/851)*100</f>
        <v>0</v>
      </c>
      <c r="BL51" s="11">
        <f>SUM(BL16/1023)*100</f>
        <v>0</v>
      </c>
      <c r="BM51" s="11">
        <f>SUM(BM16/5195)*100</f>
        <v>1.9249278152069296E-2</v>
      </c>
      <c r="BN51" s="11">
        <f>SUM(BN16/5432)*100</f>
        <v>0</v>
      </c>
      <c r="BO51" s="11">
        <f>SUM(BO16/3661)*100</f>
        <v>0</v>
      </c>
      <c r="BP51" s="11">
        <f>SUM(BP16/175)*100</f>
        <v>0</v>
      </c>
      <c r="BQ51" s="11">
        <f>SUM(BQ16/304)*100</f>
        <v>0</v>
      </c>
      <c r="BR51" s="11">
        <f>SUM(BR16/1043)*100</f>
        <v>0</v>
      </c>
      <c r="BS51" s="11">
        <f>SUM(BS16/198)*100</f>
        <v>0</v>
      </c>
      <c r="BT51" s="11">
        <f>SUM(BT16/4301)*100</f>
        <v>0</v>
      </c>
      <c r="BU51" s="13">
        <f>SUM(BU16/1661)*100</f>
        <v>0</v>
      </c>
      <c r="BV51" s="11">
        <f>SUM(BV16/483)*100</f>
        <v>0</v>
      </c>
      <c r="BW51" s="11">
        <f>SUM(BW16/3226)*100</f>
        <v>6.1996280223186609E-2</v>
      </c>
      <c r="BX51" s="11">
        <f>SUM(BX16/133)*100</f>
        <v>0</v>
      </c>
      <c r="BY51" s="11">
        <f>SUM(BY16/1781)*100</f>
        <v>5.6148231330713089E-2</v>
      </c>
      <c r="BZ51" s="11">
        <f>SUM(BZ16/1213)*100</f>
        <v>0</v>
      </c>
      <c r="CA51" s="11">
        <f>SUM(CA16/859)*100</f>
        <v>0</v>
      </c>
      <c r="CB51" s="11">
        <f>SUM(CB16/4117)*100</f>
        <v>0</v>
      </c>
      <c r="CC51" s="11">
        <f>SUM(CC16/430)*100</f>
        <v>0</v>
      </c>
      <c r="CD51" s="11">
        <f>SUM(CD16/1186)*100</f>
        <v>0</v>
      </c>
      <c r="CE51" s="11">
        <f>SUM(CE16/3407)*100</f>
        <v>0</v>
      </c>
      <c r="CF51" s="11">
        <f>SUM(CF16/369)*100</f>
        <v>0</v>
      </c>
      <c r="CG51" s="11">
        <f>SUM(CG16/297)*100</f>
        <v>0</v>
      </c>
      <c r="CH51" s="11">
        <f>SUM(CH16/8515)*100</f>
        <v>0</v>
      </c>
      <c r="CI51" s="11">
        <f>SUM(CI16/2771)*100</f>
        <v>0</v>
      </c>
      <c r="CJ51" s="11">
        <f>SUM(CJ16/1128)*100</f>
        <v>0</v>
      </c>
      <c r="CK51" s="11">
        <f>SUM(CK16/4405)*100</f>
        <v>0</v>
      </c>
      <c r="CL51" s="11">
        <f>SUM(CL16/1203)*100</f>
        <v>0</v>
      </c>
      <c r="CM51" s="11">
        <f>SUM(CM16/1582)*100</f>
        <v>0</v>
      </c>
      <c r="CN51" s="11">
        <f>SUM(CN16/124)*100</f>
        <v>0</v>
      </c>
      <c r="CO51" s="11">
        <f>SUM(CO16/444)*100</f>
        <v>0</v>
      </c>
      <c r="CP51" s="11">
        <f>SUM(CP16/6000)*100</f>
        <v>0</v>
      </c>
      <c r="CQ51" s="11">
        <f>SUM(CQ16/307)*100</f>
        <v>0</v>
      </c>
      <c r="CR51" s="11">
        <f>SUM(CR16/913)*100</f>
        <v>0</v>
      </c>
      <c r="CS51" s="11">
        <f>SUM(CS16/193)*100</f>
        <v>0</v>
      </c>
    </row>
    <row r="52" spans="1:97" x14ac:dyDescent="0.2">
      <c r="A52" s="3" t="s">
        <v>17</v>
      </c>
      <c r="B52" s="3">
        <f>SUM(B17/3156)*100</f>
        <v>0</v>
      </c>
      <c r="C52" s="3">
        <f>SUM(C17/3534)*100</f>
        <v>0</v>
      </c>
      <c r="D52" s="11">
        <f>SUM(D17/1290)*100</f>
        <v>0</v>
      </c>
      <c r="E52" s="11">
        <f>SUM(E17/4633)*100</f>
        <v>0</v>
      </c>
      <c r="F52" s="11">
        <f>SUM(F17/4493)*100</f>
        <v>0</v>
      </c>
      <c r="G52" s="11">
        <f>SUM(G17/1696)*100</f>
        <v>0</v>
      </c>
      <c r="H52" s="11">
        <f>SUM(H17/767)*100</f>
        <v>0</v>
      </c>
      <c r="I52" s="11">
        <f>SUM(I17/372)*100</f>
        <v>0</v>
      </c>
      <c r="J52" s="11">
        <f>SUM(J17/3896)*100</f>
        <v>0</v>
      </c>
      <c r="K52" s="11">
        <f>SUM(K17/966)*100</f>
        <v>0</v>
      </c>
      <c r="L52" s="11">
        <f>SUM(L17/670)*100</f>
        <v>0</v>
      </c>
      <c r="M52" s="13">
        <f>SUM(M17/667)*100</f>
        <v>0</v>
      </c>
      <c r="N52" s="11">
        <f>SUM(N17/1094)*100</f>
        <v>0</v>
      </c>
      <c r="O52" s="11">
        <f>SUM(O17/139)*100</f>
        <v>0</v>
      </c>
      <c r="P52" s="11">
        <f>SUM(P17/883)*100</f>
        <v>0</v>
      </c>
      <c r="Q52" s="11">
        <f>SUM(Q17/2148)*100</f>
        <v>0</v>
      </c>
      <c r="R52" s="11">
        <f>SUM(R17/443)*100</f>
        <v>0</v>
      </c>
      <c r="S52" s="11">
        <f>SUM(S17/4343)*100</f>
        <v>0</v>
      </c>
      <c r="T52" s="11">
        <f>SUM(T17/115)*100</f>
        <v>0</v>
      </c>
      <c r="U52" s="11">
        <f>SUM(U17/109)*100</f>
        <v>0</v>
      </c>
      <c r="V52" s="11">
        <f>SUM(V17/856)*100</f>
        <v>0</v>
      </c>
      <c r="W52" s="11">
        <f>SUM(W17/239)*100</f>
        <v>0</v>
      </c>
      <c r="X52" s="11">
        <f>SUM(X17/362)*100</f>
        <v>0</v>
      </c>
      <c r="Y52" s="13">
        <f>SUM(Y17/29)*100</f>
        <v>0</v>
      </c>
      <c r="Z52" s="11">
        <f>SUM(Z17/1230)*100</f>
        <v>0</v>
      </c>
      <c r="AA52" s="11">
        <f>SUM(AA17/1134)*100</f>
        <v>0</v>
      </c>
      <c r="AB52" s="11">
        <f>SUM(AB17/763)*100</f>
        <v>0</v>
      </c>
      <c r="AC52" s="11">
        <f>SUM(AC17/2198)*100</f>
        <v>0</v>
      </c>
      <c r="AD52" s="11">
        <f>SUM(AD17/11899)*100</f>
        <v>0</v>
      </c>
      <c r="AE52" s="11">
        <f>SUM(AE17/414)*100</f>
        <v>0</v>
      </c>
      <c r="AF52" s="11">
        <f>SUM(AF17/527)*100</f>
        <v>0</v>
      </c>
      <c r="AG52" s="11">
        <f>SUM(AG17/231)*100</f>
        <v>0</v>
      </c>
      <c r="AH52" s="11">
        <f>SUM(AH17/1100)*100</f>
        <v>0</v>
      </c>
      <c r="AI52" s="11">
        <f>SUM(AI17/367)*100</f>
        <v>0</v>
      </c>
      <c r="AJ52" s="11">
        <f>SUM(AJ17/925)*100</f>
        <v>0</v>
      </c>
      <c r="AK52" s="13">
        <f>SUM(AK17/83)*100</f>
        <v>0</v>
      </c>
      <c r="AL52" s="11">
        <f>SUM(AL17/2738)*100</f>
        <v>0</v>
      </c>
      <c r="AM52" s="11">
        <f>SUM(AM17/1342)*100</f>
        <v>0</v>
      </c>
      <c r="AN52" s="11">
        <f>SUM(AN17/1055)*100</f>
        <v>9.4786729857819912E-2</v>
      </c>
      <c r="AO52" s="11">
        <f>SUM(AO17/4329)*100</f>
        <v>2.3100023100023098E-2</v>
      </c>
      <c r="AP52" s="11">
        <f>SUM(AP17/3773)*100</f>
        <v>0.15902464882056719</v>
      </c>
      <c r="AQ52" s="11">
        <f>SUM(AQ17/4032)*100</f>
        <v>7.4404761904761904E-2</v>
      </c>
      <c r="AR52" s="11">
        <f>SUM(AR17/153)*100</f>
        <v>0</v>
      </c>
      <c r="AS52" s="11">
        <f>SUM(AS17/766)*100</f>
        <v>0</v>
      </c>
      <c r="AT52" s="11">
        <f>SUM(AT17/289)*100</f>
        <v>0</v>
      </c>
      <c r="AU52" s="11">
        <f>SUM(AU17/394)*100</f>
        <v>1.5228426395939088</v>
      </c>
      <c r="AV52" s="11">
        <f>SUM(AV17/866)*100</f>
        <v>0</v>
      </c>
      <c r="AW52" s="13">
        <f>SUM(AW17/352)*100</f>
        <v>0</v>
      </c>
      <c r="AX52" s="11">
        <f>SUM(AX17/409)*100</f>
        <v>0</v>
      </c>
      <c r="AY52" s="11">
        <f>SUM(AY17/519)*100</f>
        <v>0</v>
      </c>
      <c r="AZ52" s="11">
        <f>SUM(AZ17/762)*100</f>
        <v>0</v>
      </c>
      <c r="BA52" s="11">
        <f>SUM(BA17/273)*100</f>
        <v>0</v>
      </c>
      <c r="BB52" s="11">
        <f>SUM(BB17/926)*100</f>
        <v>0</v>
      </c>
      <c r="BC52" s="11">
        <f>SUM(BC17/391)*100</f>
        <v>0</v>
      </c>
      <c r="BD52" s="11">
        <f>SUM(BD17/286)*100</f>
        <v>0</v>
      </c>
      <c r="BE52" s="11">
        <f>SUM(BE17/3121)*100</f>
        <v>0</v>
      </c>
      <c r="BF52" s="11">
        <f>SUM(BF17/802)*100</f>
        <v>0</v>
      </c>
      <c r="BG52" s="11">
        <f>SUM(BG17/2431)*100</f>
        <v>0</v>
      </c>
      <c r="BH52" s="11">
        <f>SUM(BH17/1455)*100</f>
        <v>0</v>
      </c>
      <c r="BI52" s="13">
        <f>SUM(BI17/35)*100</f>
        <v>0</v>
      </c>
      <c r="BJ52" s="11">
        <f>SUM(BJ17/8199)*100</f>
        <v>0</v>
      </c>
      <c r="BK52" s="11">
        <f>SUM(BK17/851)*100</f>
        <v>0</v>
      </c>
      <c r="BL52" s="11">
        <f>SUM(BL17/1023)*100</f>
        <v>0.19550342130987292</v>
      </c>
      <c r="BM52" s="11">
        <f>SUM(BM17/5195)*100</f>
        <v>1.9249278152069296E-2</v>
      </c>
      <c r="BN52" s="11">
        <f>SUM(BN17/5432)*100</f>
        <v>1.8409425625920472E-2</v>
      </c>
      <c r="BO52" s="11">
        <f>SUM(BO17/3661)*100</f>
        <v>0</v>
      </c>
      <c r="BP52" s="11">
        <f>SUM(BP17/175)*100</f>
        <v>0</v>
      </c>
      <c r="BQ52" s="11">
        <f>SUM(BQ17/304)*100</f>
        <v>0</v>
      </c>
      <c r="BR52" s="11">
        <f>SUM(BR17/1043)*100</f>
        <v>0</v>
      </c>
      <c r="BS52" s="11">
        <f>SUM(BS17/198)*100</f>
        <v>0</v>
      </c>
      <c r="BT52" s="11">
        <f>SUM(BT17/4301)*100</f>
        <v>0</v>
      </c>
      <c r="BU52" s="13">
        <f>SUM(BU17/1661)*100</f>
        <v>0</v>
      </c>
      <c r="BV52" s="11">
        <f>SUM(BV17/483)*100</f>
        <v>0</v>
      </c>
      <c r="BW52" s="11">
        <f>SUM(BW17/3226)*100</f>
        <v>0</v>
      </c>
      <c r="BX52" s="11">
        <f>SUM(BX17/133)*100</f>
        <v>0</v>
      </c>
      <c r="BY52" s="11">
        <f>SUM(BY17/1781)*100</f>
        <v>0.11229646266142618</v>
      </c>
      <c r="BZ52" s="11">
        <f>SUM(BZ17/1213)*100</f>
        <v>0.32976092333058532</v>
      </c>
      <c r="CA52" s="11">
        <f>SUM(CA17/859)*100</f>
        <v>0.58207217694994184</v>
      </c>
      <c r="CB52" s="11">
        <f>SUM(CB17/4117)*100</f>
        <v>0</v>
      </c>
      <c r="CC52" s="11">
        <f>SUM(CC17/430)*100</f>
        <v>0</v>
      </c>
      <c r="CD52" s="11">
        <f>SUM(CD17/1186)*100</f>
        <v>0</v>
      </c>
      <c r="CE52" s="11">
        <f>SUM(CE17/3407)*100</f>
        <v>2.9351335485764601E-2</v>
      </c>
      <c r="CF52" s="11">
        <f>SUM(CF17/369)*100</f>
        <v>0</v>
      </c>
      <c r="CG52" s="11">
        <f>SUM(CG17/297)*100</f>
        <v>0</v>
      </c>
      <c r="CH52" s="11">
        <f>SUM(CH17/8515)*100</f>
        <v>0</v>
      </c>
      <c r="CI52" s="11">
        <f>SUM(CI17/2771)*100</f>
        <v>0</v>
      </c>
      <c r="CJ52" s="11">
        <f>SUM(CJ17/1128)*100</f>
        <v>0</v>
      </c>
      <c r="CK52" s="11">
        <f>SUM(CK17/4405)*100</f>
        <v>0</v>
      </c>
      <c r="CL52" s="11">
        <f>SUM(CL17/1203)*100</f>
        <v>0</v>
      </c>
      <c r="CM52" s="11">
        <f>SUM(CM17/1582)*100</f>
        <v>0</v>
      </c>
      <c r="CN52" s="11">
        <f>SUM(CN17/124)*100</f>
        <v>0</v>
      </c>
      <c r="CO52" s="11">
        <f>SUM(CO17/444)*100</f>
        <v>0</v>
      </c>
      <c r="CP52" s="11">
        <f>SUM(CP17/6000)*100</f>
        <v>0</v>
      </c>
      <c r="CQ52" s="11">
        <f>SUM(CQ17/307)*100</f>
        <v>0</v>
      </c>
      <c r="CR52" s="11">
        <f>SUM(CR17/913)*100</f>
        <v>0</v>
      </c>
      <c r="CS52" s="11">
        <f>SUM(CS17/193)*100</f>
        <v>0</v>
      </c>
    </row>
    <row r="53" spans="1:97" x14ac:dyDescent="0.2">
      <c r="A53" s="3" t="s">
        <v>16</v>
      </c>
      <c r="B53" s="3">
        <f>SUM(B18/3156)*100</f>
        <v>0</v>
      </c>
      <c r="C53" s="3">
        <f>SUM(C18/3534)*100</f>
        <v>0</v>
      </c>
      <c r="D53" s="11">
        <f>SUM(D18/1290)*100</f>
        <v>0</v>
      </c>
      <c r="E53" s="11">
        <f>SUM(E18/4633)*100</f>
        <v>0</v>
      </c>
      <c r="F53" s="11">
        <f>SUM(F18/4493)*100</f>
        <v>0</v>
      </c>
      <c r="G53" s="11">
        <f>SUM(G18/1696)*100</f>
        <v>5.8962264150943397E-2</v>
      </c>
      <c r="H53" s="11">
        <f>SUM(H18/767)*100</f>
        <v>0</v>
      </c>
      <c r="I53" s="11">
        <f>SUM(I18/372)*100</f>
        <v>0</v>
      </c>
      <c r="J53" s="11">
        <f>SUM(J18/3896)*100</f>
        <v>0</v>
      </c>
      <c r="K53" s="11">
        <f>SUM(K18/966)*100</f>
        <v>0</v>
      </c>
      <c r="L53" s="11">
        <f>SUM(L18/670)*100</f>
        <v>0.1492537313432836</v>
      </c>
      <c r="M53" s="13">
        <f>SUM(M18/667)*100</f>
        <v>0</v>
      </c>
      <c r="N53" s="11">
        <f>SUM(N18/1094)*100</f>
        <v>0</v>
      </c>
      <c r="O53" s="11">
        <f>SUM(O18/139)*100</f>
        <v>0</v>
      </c>
      <c r="P53" s="11">
        <f>SUM(P18/883)*100</f>
        <v>0</v>
      </c>
      <c r="Q53" s="11">
        <f>SUM(Q18/2148)*100</f>
        <v>4.6554934823091247E-2</v>
      </c>
      <c r="R53" s="11">
        <f>SUM(R18/443)*100</f>
        <v>0</v>
      </c>
      <c r="S53" s="11">
        <f>SUM(S18/4343)*100</f>
        <v>0</v>
      </c>
      <c r="T53" s="11">
        <f>SUM(T18/115)*100</f>
        <v>0</v>
      </c>
      <c r="U53" s="11">
        <f>SUM(U18/109)*100</f>
        <v>0</v>
      </c>
      <c r="V53" s="11">
        <f>SUM(V18/856)*100</f>
        <v>0</v>
      </c>
      <c r="W53" s="11">
        <f>SUM(W18/239)*100</f>
        <v>0</v>
      </c>
      <c r="X53" s="11">
        <f>SUM(X18/362)*100</f>
        <v>0</v>
      </c>
      <c r="Y53" s="13">
        <f>SUM(Y18/29)*100</f>
        <v>0</v>
      </c>
      <c r="Z53" s="11">
        <f>SUM(Z18/1230)*100</f>
        <v>0</v>
      </c>
      <c r="AA53" s="11">
        <f>SUM(AA18/1134)*100</f>
        <v>0</v>
      </c>
      <c r="AB53" s="11">
        <f>SUM(AB18/763)*100</f>
        <v>0</v>
      </c>
      <c r="AC53" s="11">
        <f>SUM(AC18/2198)*100</f>
        <v>0</v>
      </c>
      <c r="AD53" s="11">
        <f>SUM(AD18/11899)*100</f>
        <v>0</v>
      </c>
      <c r="AE53" s="11">
        <f>SUM(AE18/414)*100</f>
        <v>0</v>
      </c>
      <c r="AF53" s="11">
        <f>SUM(AF18/527)*100</f>
        <v>0</v>
      </c>
      <c r="AG53" s="11">
        <f>SUM(AG18/231)*100</f>
        <v>0</v>
      </c>
      <c r="AH53" s="11">
        <f>SUM(AH18/1100)*100</f>
        <v>0</v>
      </c>
      <c r="AI53" s="11">
        <f>SUM(AI18/367)*100</f>
        <v>0</v>
      </c>
      <c r="AJ53" s="11">
        <f>SUM(AJ18/925)*100</f>
        <v>0</v>
      </c>
      <c r="AK53" s="13">
        <f>SUM(AK18/83)*100</f>
        <v>0</v>
      </c>
      <c r="AL53" s="11">
        <f>SUM(AL18/2738)*100</f>
        <v>0</v>
      </c>
      <c r="AM53" s="11">
        <f>SUM(AM18/1342)*100</f>
        <v>0</v>
      </c>
      <c r="AN53" s="11">
        <f>SUM(AN18/1055)*100</f>
        <v>0</v>
      </c>
      <c r="AO53" s="11">
        <f>SUM(AO18/4329)*100</f>
        <v>0</v>
      </c>
      <c r="AP53" s="11">
        <f>SUM(AP18/3773)*100</f>
        <v>0</v>
      </c>
      <c r="AQ53" s="11">
        <f>SUM(AQ18/4032)*100</f>
        <v>0</v>
      </c>
      <c r="AR53" s="11">
        <f>SUM(AR18/153)*100</f>
        <v>0</v>
      </c>
      <c r="AS53" s="11">
        <f>SUM(AS18/766)*100</f>
        <v>0</v>
      </c>
      <c r="AT53" s="11">
        <f>SUM(AT18/289)*100</f>
        <v>0</v>
      </c>
      <c r="AU53" s="11">
        <f>SUM(AU18/394)*100</f>
        <v>0</v>
      </c>
      <c r="AV53" s="11">
        <f>SUM(AV18/866)*100</f>
        <v>0</v>
      </c>
      <c r="AW53" s="13">
        <f>SUM(AW18/352)*100</f>
        <v>0</v>
      </c>
      <c r="AX53" s="11">
        <f>SUM(AX18/409)*100</f>
        <v>0</v>
      </c>
      <c r="AY53" s="11">
        <f>SUM(AY18/519)*100</f>
        <v>0</v>
      </c>
      <c r="AZ53" s="11">
        <f>SUM(AZ18/762)*100</f>
        <v>0</v>
      </c>
      <c r="BA53" s="11">
        <f>SUM(BA18/273)*100</f>
        <v>0</v>
      </c>
      <c r="BB53" s="11">
        <f>SUM(BB18/926)*100</f>
        <v>0</v>
      </c>
      <c r="BC53" s="11">
        <f>SUM(BC18/391)*100</f>
        <v>0</v>
      </c>
      <c r="BD53" s="11">
        <f>SUM(BD18/286)*100</f>
        <v>0</v>
      </c>
      <c r="BE53" s="11">
        <f>SUM(BE18/3121)*100</f>
        <v>0</v>
      </c>
      <c r="BF53" s="11">
        <f>SUM(BF18/802)*100</f>
        <v>0</v>
      </c>
      <c r="BG53" s="11">
        <f>SUM(BG18/2431)*100</f>
        <v>0</v>
      </c>
      <c r="BH53" s="11">
        <f>SUM(BH18/1455)*100</f>
        <v>0</v>
      </c>
      <c r="BI53" s="13">
        <f>SUM(BI18/35)*100</f>
        <v>0</v>
      </c>
      <c r="BJ53" s="11">
        <f>SUM(BJ18/8199)*100</f>
        <v>0</v>
      </c>
      <c r="BK53" s="11">
        <f>SUM(BK18/851)*100</f>
        <v>0</v>
      </c>
      <c r="BL53" s="11">
        <f>SUM(BL18/1023)*100</f>
        <v>0</v>
      </c>
      <c r="BM53" s="11">
        <f>SUM(BM18/5195)*100</f>
        <v>0</v>
      </c>
      <c r="BN53" s="11">
        <f>SUM(BN18/5432)*100</f>
        <v>0</v>
      </c>
      <c r="BO53" s="11">
        <f>SUM(BO18/3661)*100</f>
        <v>0</v>
      </c>
      <c r="BP53" s="11">
        <f>SUM(BP18/175)*100</f>
        <v>0</v>
      </c>
      <c r="BQ53" s="11">
        <f>SUM(BQ18/304)*100</f>
        <v>0</v>
      </c>
      <c r="BR53" s="11">
        <f>SUM(BR18/1043)*100</f>
        <v>0</v>
      </c>
      <c r="BS53" s="11">
        <f>SUM(BS18/198)*100</f>
        <v>0</v>
      </c>
      <c r="BT53" s="11">
        <f>SUM(BT18/4301)*100</f>
        <v>0</v>
      </c>
      <c r="BU53" s="13">
        <f>SUM(BU18/1661)*100</f>
        <v>0</v>
      </c>
      <c r="BV53" s="11">
        <f>SUM(BV18/483)*100</f>
        <v>0</v>
      </c>
      <c r="BW53" s="11">
        <f>SUM(BW18/3226)*100</f>
        <v>0</v>
      </c>
      <c r="BX53" s="11">
        <f>SUM(BX18/133)*100</f>
        <v>0</v>
      </c>
      <c r="BY53" s="11">
        <f>SUM(BY18/1781)*100</f>
        <v>0</v>
      </c>
      <c r="BZ53" s="11">
        <f>SUM(BZ18/1213)*100</f>
        <v>0</v>
      </c>
      <c r="CA53" s="11">
        <f>SUM(CA18/859)*100</f>
        <v>0</v>
      </c>
      <c r="CB53" s="11">
        <f>SUM(CB18/4117)*100</f>
        <v>0</v>
      </c>
      <c r="CC53" s="11">
        <f>SUM(CC18/430)*100</f>
        <v>0</v>
      </c>
      <c r="CD53" s="11">
        <f>SUM(CD18/1186)*100</f>
        <v>0</v>
      </c>
      <c r="CE53" s="11">
        <f>SUM(CE18/3407)*100</f>
        <v>0</v>
      </c>
      <c r="CF53" s="11">
        <f>SUM(CF18/369)*100</f>
        <v>0</v>
      </c>
      <c r="CG53" s="11">
        <f>SUM(CG18/297)*100</f>
        <v>0</v>
      </c>
      <c r="CH53" s="11">
        <f>SUM(CH18/8515)*100</f>
        <v>0</v>
      </c>
      <c r="CI53" s="11">
        <f>SUM(CI18/2771)*100</f>
        <v>0</v>
      </c>
      <c r="CJ53" s="11">
        <f>SUM(CJ18/1128)*100</f>
        <v>0</v>
      </c>
      <c r="CK53" s="11">
        <f>SUM(CK18/4405)*100</f>
        <v>0</v>
      </c>
      <c r="CL53" s="11">
        <f>SUM(CL18/1203)*100</f>
        <v>0</v>
      </c>
      <c r="CM53" s="11">
        <f>SUM(CM18/1582)*100</f>
        <v>0</v>
      </c>
      <c r="CN53" s="11">
        <f>SUM(CN18/124)*100</f>
        <v>0</v>
      </c>
      <c r="CO53" s="11">
        <f>SUM(CO18/444)*100</f>
        <v>0</v>
      </c>
      <c r="CP53" s="11">
        <f>SUM(CP18/6000)*100</f>
        <v>0</v>
      </c>
      <c r="CQ53" s="11">
        <f>SUM(CQ18/307)*100</f>
        <v>0</v>
      </c>
      <c r="CR53" s="11">
        <f>SUM(CR18/913)*100</f>
        <v>0</v>
      </c>
      <c r="CS53" s="11">
        <f>SUM(CS18/193)*100</f>
        <v>0</v>
      </c>
    </row>
    <row r="54" spans="1:97" x14ac:dyDescent="0.2">
      <c r="A54" s="3" t="s">
        <v>15</v>
      </c>
      <c r="B54" s="3">
        <f>SUM(B19/3156)*100</f>
        <v>9.5057034220532313E-2</v>
      </c>
      <c r="C54" s="3">
        <f>SUM(C19/3534)*100</f>
        <v>0.19807583474816073</v>
      </c>
      <c r="D54" s="11">
        <f>SUM(D19/1290)*100</f>
        <v>0</v>
      </c>
      <c r="E54" s="11">
        <f>SUM(E19/4633)*100</f>
        <v>0.19425857975393912</v>
      </c>
      <c r="F54" s="11">
        <f>SUM(F19/4493)*100</f>
        <v>6.6770531938571118E-2</v>
      </c>
      <c r="G54" s="11">
        <f>SUM(G19/1696)*100</f>
        <v>0.23584905660377359</v>
      </c>
      <c r="H54" s="11">
        <f>SUM(H19/767)*100</f>
        <v>0</v>
      </c>
      <c r="I54" s="11">
        <f>SUM(I19/372)*100</f>
        <v>0.26881720430107531</v>
      </c>
      <c r="J54" s="11">
        <f>SUM(J19/3896)*100</f>
        <v>5.1334702258726904E-2</v>
      </c>
      <c r="K54" s="11">
        <f>SUM(K19/966)*100</f>
        <v>0</v>
      </c>
      <c r="L54" s="11">
        <f>SUM(L19/670)*100</f>
        <v>0.59701492537313439</v>
      </c>
      <c r="M54" s="13">
        <f>SUM(M19/667)*100</f>
        <v>0.29985007496251875</v>
      </c>
      <c r="N54" s="11">
        <f>SUM(N19/1094)*100</f>
        <v>0</v>
      </c>
      <c r="O54" s="11">
        <f>SUM(O19/139)*100</f>
        <v>0.71942446043165476</v>
      </c>
      <c r="P54" s="11">
        <f>SUM(P19/883)*100</f>
        <v>0</v>
      </c>
      <c r="Q54" s="11">
        <f>SUM(Q19/2148)*100</f>
        <v>4.6554934823091247E-2</v>
      </c>
      <c r="R54" s="11">
        <f>SUM(R19/443)*100</f>
        <v>0</v>
      </c>
      <c r="S54" s="11">
        <f>SUM(S19/4343)*100</f>
        <v>0</v>
      </c>
      <c r="T54" s="11">
        <f>SUM(T19/115)*100</f>
        <v>0</v>
      </c>
      <c r="U54" s="11">
        <f>SUM(U19/109)*100</f>
        <v>0.91743119266055051</v>
      </c>
      <c r="V54" s="11">
        <f>SUM(V19/856)*100</f>
        <v>0</v>
      </c>
      <c r="W54" s="11">
        <f>SUM(W19/239)*100</f>
        <v>0</v>
      </c>
      <c r="X54" s="11">
        <f>SUM(X19/362)*100</f>
        <v>0</v>
      </c>
      <c r="Y54" s="13">
        <f>SUM(Y19/29)*100</f>
        <v>0</v>
      </c>
      <c r="Z54" s="11">
        <f>SUM(Z19/1230)*100</f>
        <v>0</v>
      </c>
      <c r="AA54" s="11">
        <f>SUM(AA19/1134)*100</f>
        <v>0</v>
      </c>
      <c r="AB54" s="11">
        <f>SUM(AB19/763)*100</f>
        <v>0</v>
      </c>
      <c r="AC54" s="11">
        <f>SUM(AC19/2198)*100</f>
        <v>0</v>
      </c>
      <c r="AD54" s="11">
        <f>SUM(AD19/11899)*100</f>
        <v>0</v>
      </c>
      <c r="AE54" s="11">
        <f>SUM(AE19/414)*100</f>
        <v>0</v>
      </c>
      <c r="AF54" s="11">
        <f>SUM(AF19/527)*100</f>
        <v>0</v>
      </c>
      <c r="AG54" s="11">
        <f>SUM(AG19/231)*100</f>
        <v>0</v>
      </c>
      <c r="AH54" s="11">
        <f>SUM(AH19/1100)*100</f>
        <v>0</v>
      </c>
      <c r="AI54" s="11">
        <f>SUM(AI19/367)*100</f>
        <v>0.27247956403269752</v>
      </c>
      <c r="AJ54" s="11">
        <f>SUM(AJ19/925)*100</f>
        <v>0</v>
      </c>
      <c r="AK54" s="13">
        <f>SUM(AK19/83)*100</f>
        <v>0</v>
      </c>
      <c r="AL54" s="11">
        <f>SUM(AL19/2738)*100</f>
        <v>0</v>
      </c>
      <c r="AM54" s="11">
        <f>SUM(AM19/1342)*100</f>
        <v>0</v>
      </c>
      <c r="AN54" s="11">
        <f>SUM(AN19/1055)*100</f>
        <v>0</v>
      </c>
      <c r="AO54" s="11">
        <f>SUM(AO19/4329)*100</f>
        <v>0</v>
      </c>
      <c r="AP54" s="11">
        <f>SUM(AP19/3773)*100</f>
        <v>0</v>
      </c>
      <c r="AQ54" s="11">
        <f>SUM(AQ19/4032)*100</f>
        <v>0</v>
      </c>
      <c r="AR54" s="11">
        <f>SUM(AR19/153)*100</f>
        <v>0</v>
      </c>
      <c r="AS54" s="11">
        <f>SUM(AS19/766)*100</f>
        <v>0</v>
      </c>
      <c r="AT54" s="11">
        <f>SUM(AT19/289)*100</f>
        <v>0</v>
      </c>
      <c r="AU54" s="11">
        <f>SUM(AU19/394)*100</f>
        <v>0</v>
      </c>
      <c r="AV54" s="11">
        <f>SUM(AV19/866)*100</f>
        <v>0</v>
      </c>
      <c r="AW54" s="13">
        <f>SUM(AW19/352)*100</f>
        <v>0</v>
      </c>
      <c r="AX54" s="11">
        <f>SUM(AX19/409)*100</f>
        <v>0</v>
      </c>
      <c r="AY54" s="11">
        <f>SUM(AY19/519)*100</f>
        <v>0</v>
      </c>
      <c r="AZ54" s="11">
        <f>SUM(AZ19/762)*100</f>
        <v>0</v>
      </c>
      <c r="BA54" s="11">
        <f>SUM(BA19/273)*100</f>
        <v>0</v>
      </c>
      <c r="BB54" s="11">
        <f>SUM(BB19/926)*100</f>
        <v>0</v>
      </c>
      <c r="BC54" s="11">
        <f>SUM(BC19/391)*100</f>
        <v>0</v>
      </c>
      <c r="BD54" s="11">
        <f>SUM(BD19/286)*100</f>
        <v>0</v>
      </c>
      <c r="BE54" s="11">
        <f>SUM(BE19/3121)*100</f>
        <v>0</v>
      </c>
      <c r="BF54" s="11">
        <f>SUM(BF19/802)*100</f>
        <v>0</v>
      </c>
      <c r="BG54" s="11">
        <f>SUM(BG19/2431)*100</f>
        <v>0</v>
      </c>
      <c r="BH54" s="11">
        <f>SUM(BH19/1455)*100</f>
        <v>0</v>
      </c>
      <c r="BI54" s="13">
        <f>SUM(BI19/35)*100</f>
        <v>0</v>
      </c>
      <c r="BJ54" s="11">
        <f>SUM(BJ19/8199)*100</f>
        <v>0</v>
      </c>
      <c r="BK54" s="11">
        <f>SUM(BK19/851)*100</f>
        <v>0</v>
      </c>
      <c r="BL54" s="11">
        <f>SUM(BL19/1023)*100</f>
        <v>0</v>
      </c>
      <c r="BM54" s="11">
        <f>SUM(BM19/5195)*100</f>
        <v>0</v>
      </c>
      <c r="BN54" s="11">
        <f>SUM(BN19/5432)*100</f>
        <v>0</v>
      </c>
      <c r="BO54" s="11">
        <f>SUM(BO19/3661)*100</f>
        <v>0</v>
      </c>
      <c r="BP54" s="11">
        <f>SUM(BP19/175)*100</f>
        <v>0</v>
      </c>
      <c r="BQ54" s="11">
        <f>SUM(BQ19/304)*100</f>
        <v>0</v>
      </c>
      <c r="BR54" s="11">
        <f>SUM(BR19/1043)*100</f>
        <v>0</v>
      </c>
      <c r="BS54" s="11">
        <f>SUM(BS19/198)*100</f>
        <v>0</v>
      </c>
      <c r="BT54" s="11">
        <f>SUM(BT19/4301)*100</f>
        <v>0</v>
      </c>
      <c r="BU54" s="13">
        <f>SUM(BU19/1661)*100</f>
        <v>0</v>
      </c>
      <c r="BV54" s="11">
        <f>SUM(BV19/483)*100</f>
        <v>0</v>
      </c>
      <c r="BW54" s="11">
        <f>SUM(BW19/3226)*100</f>
        <v>0</v>
      </c>
      <c r="BX54" s="11">
        <f>SUM(BX19/133)*100</f>
        <v>0</v>
      </c>
      <c r="BY54" s="11">
        <f>SUM(BY19/1781)*100</f>
        <v>0</v>
      </c>
      <c r="BZ54" s="11">
        <f>SUM(BZ19/1213)*100</f>
        <v>0</v>
      </c>
      <c r="CA54" s="11">
        <f>SUM(CA19/859)*100</f>
        <v>0</v>
      </c>
      <c r="CB54" s="11">
        <f>SUM(CB19/4117)*100</f>
        <v>0</v>
      </c>
      <c r="CC54" s="11">
        <f>SUM(CC19/430)*100</f>
        <v>0</v>
      </c>
      <c r="CD54" s="11">
        <f>SUM(CD19/1186)*100</f>
        <v>0</v>
      </c>
      <c r="CE54" s="11">
        <f>SUM(CE19/3407)*100</f>
        <v>0</v>
      </c>
      <c r="CF54" s="11">
        <f>SUM(CF19/369)*100</f>
        <v>0</v>
      </c>
      <c r="CG54" s="11">
        <f>SUM(CG19/297)*100</f>
        <v>0</v>
      </c>
      <c r="CH54" s="11">
        <f>SUM(CH19/8515)*100</f>
        <v>0</v>
      </c>
      <c r="CI54" s="11">
        <f>SUM(CI19/2771)*100</f>
        <v>0</v>
      </c>
      <c r="CJ54" s="11">
        <f>SUM(CJ19/1128)*100</f>
        <v>0</v>
      </c>
      <c r="CK54" s="11">
        <f>SUM(CK19/4405)*100</f>
        <v>0</v>
      </c>
      <c r="CL54" s="11">
        <f>SUM(CL19/1203)*100</f>
        <v>0</v>
      </c>
      <c r="CM54" s="11">
        <f>SUM(CM19/1582)*100</f>
        <v>0</v>
      </c>
      <c r="CN54" s="11">
        <f>SUM(CN19/124)*100</f>
        <v>0</v>
      </c>
      <c r="CO54" s="11">
        <f>SUM(CO19/444)*100</f>
        <v>0</v>
      </c>
      <c r="CP54" s="11">
        <f>SUM(CP19/6000)*100</f>
        <v>0</v>
      </c>
      <c r="CQ54" s="11">
        <f>SUM(CQ19/307)*100</f>
        <v>0</v>
      </c>
      <c r="CR54" s="11">
        <f>SUM(CR19/913)*100</f>
        <v>0</v>
      </c>
      <c r="CS54" s="11">
        <f>SUM(CS19/193)*100</f>
        <v>0</v>
      </c>
    </row>
    <row r="55" spans="1:97" x14ac:dyDescent="0.2">
      <c r="A55" s="3" t="s">
        <v>14</v>
      </c>
      <c r="B55" s="3">
        <f>SUM(B20/3156)*100</f>
        <v>0</v>
      </c>
      <c r="C55" s="3">
        <f>SUM(C20/3534)*100</f>
        <v>0</v>
      </c>
      <c r="D55" s="11">
        <f>SUM(D20/1290)*100</f>
        <v>0</v>
      </c>
      <c r="E55" s="11">
        <f>SUM(E20/4633)*100</f>
        <v>2.1584286639326569E-2</v>
      </c>
      <c r="F55" s="11">
        <f>SUM(F20/4493)*100</f>
        <v>0</v>
      </c>
      <c r="G55" s="11">
        <f>SUM(G20/1696)*100</f>
        <v>0</v>
      </c>
      <c r="H55" s="11">
        <f>SUM(H20/767)*100</f>
        <v>0</v>
      </c>
      <c r="I55" s="11">
        <f>SUM(I20/372)*100</f>
        <v>0</v>
      </c>
      <c r="J55" s="11">
        <f>SUM(J20/3896)*100</f>
        <v>0</v>
      </c>
      <c r="K55" s="11">
        <f>SUM(K20/966)*100</f>
        <v>0</v>
      </c>
      <c r="L55" s="11">
        <f>SUM(L20/670)*100</f>
        <v>0</v>
      </c>
      <c r="M55" s="13">
        <f>SUM(M20/667)*100</f>
        <v>0</v>
      </c>
      <c r="N55" s="11">
        <f>SUM(N20/1094)*100</f>
        <v>0</v>
      </c>
      <c r="O55" s="11">
        <f>SUM(O20/139)*100</f>
        <v>0</v>
      </c>
      <c r="P55" s="11">
        <f>SUM(P20/883)*100</f>
        <v>0</v>
      </c>
      <c r="Q55" s="11">
        <f>SUM(Q20/2148)*100</f>
        <v>0</v>
      </c>
      <c r="R55" s="11">
        <f>SUM(R20/443)*100</f>
        <v>0</v>
      </c>
      <c r="S55" s="11">
        <f>SUM(S20/4343)*100</f>
        <v>0</v>
      </c>
      <c r="T55" s="11">
        <f>SUM(T20/115)*100</f>
        <v>0</v>
      </c>
      <c r="U55" s="11">
        <f>SUM(U20/109)*100</f>
        <v>0</v>
      </c>
      <c r="V55" s="11">
        <f>SUM(V20/856)*100</f>
        <v>0</v>
      </c>
      <c r="W55" s="11">
        <f>SUM(W20/239)*100</f>
        <v>0</v>
      </c>
      <c r="X55" s="11">
        <f>SUM(X20/362)*100</f>
        <v>0</v>
      </c>
      <c r="Y55" s="13">
        <f>SUM(Y20/29)*100</f>
        <v>0</v>
      </c>
      <c r="Z55" s="11">
        <f>SUM(Z20/1230)*100</f>
        <v>0</v>
      </c>
      <c r="AA55" s="11">
        <f>SUM(AA20/1134)*100</f>
        <v>0</v>
      </c>
      <c r="AB55" s="11">
        <f>SUM(AB20/763)*100</f>
        <v>0</v>
      </c>
      <c r="AC55" s="11">
        <f>SUM(AC20/2198)*100</f>
        <v>0</v>
      </c>
      <c r="AD55" s="11">
        <f>SUM(AD20/11899)*100</f>
        <v>0</v>
      </c>
      <c r="AE55" s="11">
        <f>SUM(AE20/414)*100</f>
        <v>0</v>
      </c>
      <c r="AF55" s="11">
        <f>SUM(AF20/527)*100</f>
        <v>0</v>
      </c>
      <c r="AG55" s="11">
        <f>SUM(AG20/231)*100</f>
        <v>0</v>
      </c>
      <c r="AH55" s="11">
        <f>SUM(AH20/1100)*100</f>
        <v>0</v>
      </c>
      <c r="AI55" s="11">
        <f>SUM(AI20/367)*100</f>
        <v>0</v>
      </c>
      <c r="AJ55" s="11">
        <f>SUM(AJ20/925)*100</f>
        <v>0</v>
      </c>
      <c r="AK55" s="13">
        <f>SUM(AK20/83)*100</f>
        <v>0</v>
      </c>
      <c r="AL55" s="11">
        <f>SUM(AL20/2738)*100</f>
        <v>0</v>
      </c>
      <c r="AM55" s="11">
        <f>SUM(AM20/1342)*100</f>
        <v>0</v>
      </c>
      <c r="AN55" s="11">
        <f>SUM(AN20/1055)*100</f>
        <v>9.4786729857819912E-2</v>
      </c>
      <c r="AO55" s="11">
        <f>SUM(AO20/4329)*100</f>
        <v>0</v>
      </c>
      <c r="AP55" s="11">
        <f>SUM(AP20/3773)*100</f>
        <v>0</v>
      </c>
      <c r="AQ55" s="11">
        <f>SUM(AQ20/4032)*100</f>
        <v>0</v>
      </c>
      <c r="AR55" s="11">
        <f>SUM(AR20/153)*100</f>
        <v>0</v>
      </c>
      <c r="AS55" s="11">
        <f>SUM(AS20/766)*100</f>
        <v>0</v>
      </c>
      <c r="AT55" s="11">
        <f>SUM(AT20/289)*100</f>
        <v>0</v>
      </c>
      <c r="AU55" s="11">
        <f>SUM(AU20/394)*100</f>
        <v>0</v>
      </c>
      <c r="AV55" s="11">
        <f>SUM(AV20/866)*100</f>
        <v>0</v>
      </c>
      <c r="AW55" s="13">
        <f>SUM(AW20/352)*100</f>
        <v>0</v>
      </c>
      <c r="AX55" s="11">
        <f>SUM(AX20/409)*100</f>
        <v>0</v>
      </c>
      <c r="AY55" s="11">
        <f>SUM(AY20/519)*100</f>
        <v>0</v>
      </c>
      <c r="AZ55" s="11">
        <f>SUM(AZ20/762)*100</f>
        <v>0</v>
      </c>
      <c r="BA55" s="11">
        <f>SUM(BA20/273)*100</f>
        <v>0</v>
      </c>
      <c r="BB55" s="11">
        <f>SUM(BB20/926)*100</f>
        <v>0</v>
      </c>
      <c r="BC55" s="11">
        <f>SUM(BC20/391)*100</f>
        <v>0</v>
      </c>
      <c r="BD55" s="11">
        <f>SUM(BD20/286)*100</f>
        <v>0</v>
      </c>
      <c r="BE55" s="11">
        <f>SUM(BE20/3121)*100</f>
        <v>0</v>
      </c>
      <c r="BF55" s="11">
        <f>SUM(BF20/802)*100</f>
        <v>0</v>
      </c>
      <c r="BG55" s="11">
        <f>SUM(BG20/2431)*100</f>
        <v>0</v>
      </c>
      <c r="BH55" s="11">
        <f>SUM(BH20/1455)*100</f>
        <v>0</v>
      </c>
      <c r="BI55" s="13">
        <f>SUM(BI20/35)*100</f>
        <v>0</v>
      </c>
      <c r="BJ55" s="11">
        <f>SUM(BJ20/8199)*100</f>
        <v>1.2196609342602756E-2</v>
      </c>
      <c r="BK55" s="11">
        <f>SUM(BK20/851)*100</f>
        <v>0.23501762632197415</v>
      </c>
      <c r="BL55" s="11">
        <f>SUM(BL20/1023)*100</f>
        <v>0</v>
      </c>
      <c r="BM55" s="11">
        <f>SUM(BM20/5195)*100</f>
        <v>1.9249278152069296E-2</v>
      </c>
      <c r="BN55" s="11">
        <f>SUM(BN20/5432)*100</f>
        <v>1.8409425625920472E-2</v>
      </c>
      <c r="BO55" s="11">
        <f>SUM(BO20/3661)*100</f>
        <v>0</v>
      </c>
      <c r="BP55" s="11">
        <f>SUM(BP20/175)*100</f>
        <v>0</v>
      </c>
      <c r="BQ55" s="11">
        <f>SUM(BQ20/304)*100</f>
        <v>0</v>
      </c>
      <c r="BR55" s="11">
        <f>SUM(BR20/1043)*100</f>
        <v>0</v>
      </c>
      <c r="BS55" s="11">
        <f>SUM(BS20/198)*100</f>
        <v>0</v>
      </c>
      <c r="BT55" s="11">
        <f>SUM(BT20/4301)*100</f>
        <v>4.6500813764240874E-2</v>
      </c>
      <c r="BU55" s="13">
        <f>SUM(BU20/1661)*100</f>
        <v>0</v>
      </c>
      <c r="BV55" s="11">
        <f>SUM(BV20/483)*100</f>
        <v>0.20703933747412009</v>
      </c>
      <c r="BW55" s="11">
        <f>SUM(BW20/3226)*100</f>
        <v>0</v>
      </c>
      <c r="BX55" s="11">
        <f>SUM(BX20/133)*100</f>
        <v>0</v>
      </c>
      <c r="BY55" s="11">
        <f>SUM(BY20/1781)*100</f>
        <v>0</v>
      </c>
      <c r="BZ55" s="11">
        <f>SUM(BZ20/1213)*100</f>
        <v>0</v>
      </c>
      <c r="CA55" s="11">
        <f>SUM(CA20/859)*100</f>
        <v>0</v>
      </c>
      <c r="CB55" s="11">
        <f>SUM(CB20/4117)*100</f>
        <v>0</v>
      </c>
      <c r="CC55" s="11">
        <f>SUM(CC20/430)*100</f>
        <v>0</v>
      </c>
      <c r="CD55" s="11">
        <f>SUM(CD20/1186)*100</f>
        <v>0</v>
      </c>
      <c r="CE55" s="11">
        <f>SUM(CE20/3407)*100</f>
        <v>0</v>
      </c>
      <c r="CF55" s="11">
        <f>SUM(CF20/369)*100</f>
        <v>0</v>
      </c>
      <c r="CG55" s="11">
        <f>SUM(CG20/297)*100</f>
        <v>0</v>
      </c>
      <c r="CH55" s="11">
        <f>SUM(CH20/8515)*100</f>
        <v>9.3951849677040511E-2</v>
      </c>
      <c r="CI55" s="11">
        <f>SUM(CI20/2771)*100</f>
        <v>0.18044027426921688</v>
      </c>
      <c r="CJ55" s="11">
        <f>SUM(CJ20/1128)*100</f>
        <v>0</v>
      </c>
      <c r="CK55" s="11">
        <f>SUM(CK20/4405)*100</f>
        <v>2.2701475595913734E-2</v>
      </c>
      <c r="CL55" s="11">
        <f>SUM(CL20/1203)*100</f>
        <v>0</v>
      </c>
      <c r="CM55" s="11">
        <f>SUM(CM20/1582)*100</f>
        <v>6.321112515802782E-2</v>
      </c>
      <c r="CN55" s="11">
        <f>SUM(CN20/124)*100</f>
        <v>0</v>
      </c>
      <c r="CO55" s="11">
        <f>SUM(CO20/444)*100</f>
        <v>0.22522522522522523</v>
      </c>
      <c r="CP55" s="11">
        <f>SUM(CP20/6000)*100</f>
        <v>0</v>
      </c>
      <c r="CQ55" s="11">
        <f>SUM(CQ20/307)*100</f>
        <v>0</v>
      </c>
      <c r="CR55" s="11">
        <f>SUM(CR20/913)*100</f>
        <v>0</v>
      </c>
      <c r="CS55" s="11">
        <f>SUM(CS20/193)*100</f>
        <v>0</v>
      </c>
    </row>
    <row r="56" spans="1:97" x14ac:dyDescent="0.2">
      <c r="A56" s="3" t="s">
        <v>13</v>
      </c>
      <c r="B56" s="3">
        <f>SUM(B21/3156)*100</f>
        <v>0</v>
      </c>
      <c r="C56" s="3">
        <f>SUM(C21/3534)*100</f>
        <v>0</v>
      </c>
      <c r="D56" s="11">
        <f>SUM(D21/1290)*100</f>
        <v>0</v>
      </c>
      <c r="E56" s="11">
        <f>SUM(E21/4633)*100</f>
        <v>0</v>
      </c>
      <c r="F56" s="11">
        <f>SUM(F21/4493)*100</f>
        <v>0</v>
      </c>
      <c r="G56" s="11">
        <f>SUM(G21/1696)*100</f>
        <v>0</v>
      </c>
      <c r="H56" s="11">
        <f>SUM(H21/767)*100</f>
        <v>0</v>
      </c>
      <c r="I56" s="11">
        <f>SUM(I21/372)*100</f>
        <v>0</v>
      </c>
      <c r="J56" s="11">
        <f>SUM(J21/3896)*100</f>
        <v>0</v>
      </c>
      <c r="K56" s="11">
        <f>SUM(K21/966)*100</f>
        <v>0</v>
      </c>
      <c r="L56" s="11">
        <f>SUM(L21/670)*100</f>
        <v>0</v>
      </c>
      <c r="M56" s="13">
        <f>SUM(M21/667)*100</f>
        <v>0</v>
      </c>
      <c r="N56" s="11">
        <f>SUM(N21/1094)*100</f>
        <v>0</v>
      </c>
      <c r="O56" s="11">
        <f>SUM(O21/139)*100</f>
        <v>0</v>
      </c>
      <c r="P56" s="11">
        <f>SUM(P21/883)*100</f>
        <v>0</v>
      </c>
      <c r="Q56" s="11">
        <f>SUM(Q21/2148)*100</f>
        <v>4.6554934823091247E-2</v>
      </c>
      <c r="R56" s="11">
        <f>SUM(R21/443)*100</f>
        <v>0</v>
      </c>
      <c r="S56" s="11">
        <f>SUM(S21/4343)*100</f>
        <v>0</v>
      </c>
      <c r="T56" s="11">
        <f>SUM(T21/115)*100</f>
        <v>0</v>
      </c>
      <c r="U56" s="11">
        <f>SUM(U21/109)*100</f>
        <v>0</v>
      </c>
      <c r="V56" s="11">
        <f>SUM(V21/856)*100</f>
        <v>0</v>
      </c>
      <c r="W56" s="11">
        <f>SUM(W21/239)*100</f>
        <v>0</v>
      </c>
      <c r="X56" s="11">
        <f>SUM(X21/362)*100</f>
        <v>0</v>
      </c>
      <c r="Y56" s="13">
        <f>SUM(Y21/29)*100</f>
        <v>0</v>
      </c>
      <c r="Z56" s="11">
        <f>SUM(Z21/1230)*100</f>
        <v>0</v>
      </c>
      <c r="AA56" s="11">
        <f>SUM(AA21/1134)*100</f>
        <v>0</v>
      </c>
      <c r="AB56" s="11">
        <f>SUM(AB21/763)*100</f>
        <v>0</v>
      </c>
      <c r="AC56" s="11">
        <f>SUM(AC21/2198)*100</f>
        <v>0</v>
      </c>
      <c r="AD56" s="11">
        <f>SUM(AD21/11899)*100</f>
        <v>0</v>
      </c>
      <c r="AE56" s="11">
        <f>SUM(AE21/414)*100</f>
        <v>0</v>
      </c>
      <c r="AF56" s="11">
        <f>SUM(AF21/527)*100</f>
        <v>0</v>
      </c>
      <c r="AG56" s="11">
        <f>SUM(AG21/231)*100</f>
        <v>0</v>
      </c>
      <c r="AH56" s="11">
        <f>SUM(AH21/1100)*100</f>
        <v>0</v>
      </c>
      <c r="AI56" s="11">
        <f>SUM(AI21/367)*100</f>
        <v>0</v>
      </c>
      <c r="AJ56" s="11">
        <f>SUM(AJ21/925)*100</f>
        <v>0</v>
      </c>
      <c r="AK56" s="13">
        <f>SUM(AK21/83)*100</f>
        <v>0</v>
      </c>
      <c r="AL56" s="11">
        <f>SUM(AL21/2738)*100</f>
        <v>3.6523009495982472E-2</v>
      </c>
      <c r="AM56" s="11">
        <f>SUM(AM21/1342)*100</f>
        <v>0.14903129657228018</v>
      </c>
      <c r="AN56" s="11">
        <f>SUM(AN21/1055)*100</f>
        <v>0</v>
      </c>
      <c r="AO56" s="11">
        <f>SUM(AO21/4329)*100</f>
        <v>0</v>
      </c>
      <c r="AP56" s="11">
        <f>SUM(AP21/3773)*100</f>
        <v>2.6504108136761195E-2</v>
      </c>
      <c r="AQ56" s="11">
        <f>SUM(AQ21/4032)*100</f>
        <v>0</v>
      </c>
      <c r="AR56" s="11">
        <f>SUM(AR21/153)*100</f>
        <v>0</v>
      </c>
      <c r="AS56" s="11">
        <f>SUM(AS21/766)*100</f>
        <v>0</v>
      </c>
      <c r="AT56" s="11">
        <f>SUM(AT21/289)*100</f>
        <v>0.34602076124567477</v>
      </c>
      <c r="AU56" s="11">
        <f>SUM(AU21/394)*100</f>
        <v>0</v>
      </c>
      <c r="AV56" s="11">
        <f>SUM(AV21/866)*100</f>
        <v>0.11547344110854503</v>
      </c>
      <c r="AW56" s="13">
        <f>SUM(AW21/352)*100</f>
        <v>0</v>
      </c>
      <c r="AX56" s="11">
        <f>SUM(AX21/409)*100</f>
        <v>0.73349633251833746</v>
      </c>
      <c r="AY56" s="11">
        <f>SUM(AY21/519)*100</f>
        <v>0.77071290944123316</v>
      </c>
      <c r="AZ56" s="11">
        <f>SUM(AZ21/762)*100</f>
        <v>0.26246719160104987</v>
      </c>
      <c r="BA56" s="11">
        <f>SUM(BA21/273)*100</f>
        <v>1.4652014652014651</v>
      </c>
      <c r="BB56" s="11">
        <f>SUM(BB21/926)*100</f>
        <v>0.21598272138228944</v>
      </c>
      <c r="BC56" s="11">
        <f>SUM(BC21/391)*100</f>
        <v>0.25575447570332482</v>
      </c>
      <c r="BD56" s="11">
        <f>SUM(BD21/286)*100</f>
        <v>0</v>
      </c>
      <c r="BE56" s="11">
        <f>SUM(BE21/3121)*100</f>
        <v>6.4082024991989742E-2</v>
      </c>
      <c r="BF56" s="11">
        <f>SUM(BF21/802)*100</f>
        <v>0</v>
      </c>
      <c r="BG56" s="11">
        <f>SUM(BG21/2431)*100</f>
        <v>0</v>
      </c>
      <c r="BH56" s="11">
        <f>SUM(BH21/1455)*100</f>
        <v>0.2061855670103093</v>
      </c>
      <c r="BI56" s="13">
        <f>SUM(BI21/35)*100</f>
        <v>0</v>
      </c>
      <c r="BJ56" s="11">
        <f>SUM(BJ21/8199)*100</f>
        <v>0</v>
      </c>
      <c r="BK56" s="11">
        <f>SUM(BK21/851)*100</f>
        <v>0</v>
      </c>
      <c r="BL56" s="11">
        <f>SUM(BL21/1023)*100</f>
        <v>0</v>
      </c>
      <c r="BM56" s="11">
        <f>SUM(BM21/5195)*100</f>
        <v>0</v>
      </c>
      <c r="BN56" s="11">
        <f>SUM(BN21/5432)*100</f>
        <v>0</v>
      </c>
      <c r="BO56" s="11">
        <f>SUM(BO21/3661)*100</f>
        <v>0</v>
      </c>
      <c r="BP56" s="11">
        <f>SUM(BP21/175)*100</f>
        <v>0</v>
      </c>
      <c r="BQ56" s="11">
        <f>SUM(BQ21/304)*100</f>
        <v>0</v>
      </c>
      <c r="BR56" s="11">
        <f>SUM(BR21/1043)*100</f>
        <v>0</v>
      </c>
      <c r="BS56" s="11">
        <f>SUM(BS21/198)*100</f>
        <v>0</v>
      </c>
      <c r="BT56" s="11">
        <f>SUM(BT21/4301)*100</f>
        <v>0</v>
      </c>
      <c r="BU56" s="13">
        <f>SUM(BU21/1661)*100</f>
        <v>0</v>
      </c>
      <c r="BV56" s="11">
        <f>SUM(BV21/483)*100</f>
        <v>0</v>
      </c>
      <c r="BW56" s="11">
        <f>SUM(BW21/3226)*100</f>
        <v>0</v>
      </c>
      <c r="BX56" s="11">
        <f>SUM(BX21/133)*100</f>
        <v>0</v>
      </c>
      <c r="BY56" s="11">
        <f>SUM(BY21/1781)*100</f>
        <v>0</v>
      </c>
      <c r="BZ56" s="11">
        <f>SUM(BZ21/1213)*100</f>
        <v>0</v>
      </c>
      <c r="CA56" s="11">
        <f>SUM(CA21/859)*100</f>
        <v>0</v>
      </c>
      <c r="CB56" s="11">
        <f>SUM(CB21/4117)*100</f>
        <v>0</v>
      </c>
      <c r="CC56" s="11">
        <f>SUM(CC21/430)*100</f>
        <v>0</v>
      </c>
      <c r="CD56" s="11">
        <f>SUM(CD21/1186)*100</f>
        <v>0</v>
      </c>
      <c r="CE56" s="11">
        <f>SUM(CE21/3407)*100</f>
        <v>0</v>
      </c>
      <c r="CF56" s="11">
        <f>SUM(CF21/369)*100</f>
        <v>0</v>
      </c>
      <c r="CG56" s="11">
        <f>SUM(CG21/297)*100</f>
        <v>0</v>
      </c>
      <c r="CH56" s="11">
        <f>SUM(CH21/8515)*100</f>
        <v>0.11743981209630064</v>
      </c>
      <c r="CI56" s="11">
        <f>SUM(CI21/2771)*100</f>
        <v>0.25261638397690367</v>
      </c>
      <c r="CJ56" s="11">
        <f>SUM(CJ21/1128)*100</f>
        <v>8.8652482269503549E-2</v>
      </c>
      <c r="CK56" s="11">
        <f>SUM(CK21/4405)*100</f>
        <v>0.15891032917139614</v>
      </c>
      <c r="CL56" s="11">
        <f>SUM(CL21/1203)*100</f>
        <v>0.41562759767248547</v>
      </c>
      <c r="CM56" s="11">
        <f>SUM(CM21/1582)*100</f>
        <v>6.321112515802782E-2</v>
      </c>
      <c r="CN56" s="11">
        <f>SUM(CN21/124)*100</f>
        <v>0</v>
      </c>
      <c r="CO56" s="11">
        <f>SUM(CO21/444)*100</f>
        <v>0.45045045045045046</v>
      </c>
      <c r="CP56" s="11">
        <f>SUM(CP21/6000)*100</f>
        <v>6.6666666666666666E-2</v>
      </c>
      <c r="CQ56" s="11">
        <f>SUM(CQ21/307)*100</f>
        <v>0</v>
      </c>
      <c r="CR56" s="11">
        <f>SUM(CR21/913)*100</f>
        <v>0.10952902519167579</v>
      </c>
      <c r="CS56" s="11">
        <f>SUM(CS21/193)*100</f>
        <v>0.5181347150259068</v>
      </c>
    </row>
    <row r="57" spans="1:97" x14ac:dyDescent="0.2">
      <c r="A57" s="3" t="s">
        <v>12</v>
      </c>
      <c r="B57" s="3">
        <f>SUM(B22/3156)*100</f>
        <v>0</v>
      </c>
      <c r="C57" s="3">
        <f>SUM(C22/3534)*100</f>
        <v>0</v>
      </c>
      <c r="D57" s="11">
        <f>SUM(D22/1290)*100</f>
        <v>0</v>
      </c>
      <c r="E57" s="11">
        <f>SUM(E22/4633)*100</f>
        <v>0</v>
      </c>
      <c r="F57" s="11">
        <f>SUM(F22/4493)*100</f>
        <v>0</v>
      </c>
      <c r="G57" s="11">
        <f>SUM(G22/1696)*100</f>
        <v>0</v>
      </c>
      <c r="H57" s="11">
        <f>SUM(H22/767)*100</f>
        <v>0</v>
      </c>
      <c r="I57" s="11">
        <f>SUM(I22/372)*100</f>
        <v>0</v>
      </c>
      <c r="J57" s="11">
        <f>SUM(J22/3896)*100</f>
        <v>0</v>
      </c>
      <c r="K57" s="11">
        <f>SUM(K22/966)*100</f>
        <v>0</v>
      </c>
      <c r="L57" s="11">
        <f>SUM(L22/670)*100</f>
        <v>0</v>
      </c>
      <c r="M57" s="13">
        <f>SUM(M22/667)*100</f>
        <v>0</v>
      </c>
      <c r="N57" s="11">
        <f>SUM(N22/1094)*100</f>
        <v>0</v>
      </c>
      <c r="O57" s="11">
        <f>SUM(O22/139)*100</f>
        <v>0</v>
      </c>
      <c r="P57" s="11">
        <f>SUM(P22/883)*100</f>
        <v>0</v>
      </c>
      <c r="Q57" s="11">
        <f>SUM(Q22/2148)*100</f>
        <v>0</v>
      </c>
      <c r="R57" s="11">
        <f>SUM(R22/443)*100</f>
        <v>0</v>
      </c>
      <c r="S57" s="11">
        <f>SUM(S22/4343)*100</f>
        <v>0</v>
      </c>
      <c r="T57" s="11">
        <f>SUM(T22/115)*100</f>
        <v>0</v>
      </c>
      <c r="U57" s="11">
        <f>SUM(U22/109)*100</f>
        <v>0</v>
      </c>
      <c r="V57" s="11">
        <f>SUM(V22/856)*100</f>
        <v>0</v>
      </c>
      <c r="W57" s="11">
        <f>SUM(W22/239)*100</f>
        <v>0</v>
      </c>
      <c r="X57" s="11">
        <f>SUM(X22/362)*100</f>
        <v>0</v>
      </c>
      <c r="Y57" s="13">
        <f>SUM(Y22/29)*100</f>
        <v>0</v>
      </c>
      <c r="Z57" s="11">
        <f>SUM(Z22/1230)*100</f>
        <v>0</v>
      </c>
      <c r="AA57" s="11">
        <f>SUM(AA22/1134)*100</f>
        <v>0</v>
      </c>
      <c r="AB57" s="11">
        <f>SUM(AB22/763)*100</f>
        <v>0</v>
      </c>
      <c r="AC57" s="11">
        <f>SUM(AC22/2198)*100</f>
        <v>0</v>
      </c>
      <c r="AD57" s="11">
        <f>SUM(AD22/11899)*100</f>
        <v>0</v>
      </c>
      <c r="AE57" s="11">
        <f>SUM(AE22/414)*100</f>
        <v>0</v>
      </c>
      <c r="AF57" s="11">
        <f>SUM(AF22/527)*100</f>
        <v>0</v>
      </c>
      <c r="AG57" s="11">
        <f>SUM(AG22/231)*100</f>
        <v>0</v>
      </c>
      <c r="AH57" s="11">
        <f>SUM(AH22/1100)*100</f>
        <v>0</v>
      </c>
      <c r="AI57" s="11">
        <f>SUM(AI22/367)*100</f>
        <v>0</v>
      </c>
      <c r="AJ57" s="11">
        <f>SUM(AJ22/925)*100</f>
        <v>0</v>
      </c>
      <c r="AK57" s="13">
        <f>SUM(AK22/83)*100</f>
        <v>0</v>
      </c>
      <c r="AL57" s="11">
        <f>SUM(AL22/2738)*100</f>
        <v>3.6523009495982472E-2</v>
      </c>
      <c r="AM57" s="11">
        <f>SUM(AM22/1342)*100</f>
        <v>7.4515648286140088E-2</v>
      </c>
      <c r="AN57" s="11">
        <f>SUM(AN22/1055)*100</f>
        <v>0</v>
      </c>
      <c r="AO57" s="11">
        <f>SUM(AO22/4329)*100</f>
        <v>2.3100023100023098E-2</v>
      </c>
      <c r="AP57" s="11">
        <f>SUM(AP22/3773)*100</f>
        <v>0</v>
      </c>
      <c r="AQ57" s="11">
        <f>SUM(AQ22/4032)*100</f>
        <v>0</v>
      </c>
      <c r="AR57" s="11">
        <f>SUM(AR22/153)*100</f>
        <v>0</v>
      </c>
      <c r="AS57" s="11">
        <f>SUM(AS22/766)*100</f>
        <v>0</v>
      </c>
      <c r="AT57" s="11">
        <f>SUM(AT22/289)*100</f>
        <v>0</v>
      </c>
      <c r="AU57" s="11">
        <f>SUM(AU22/394)*100</f>
        <v>0</v>
      </c>
      <c r="AV57" s="11">
        <f>SUM(AV22/866)*100</f>
        <v>0</v>
      </c>
      <c r="AW57" s="13">
        <f>SUM(AW22/352)*100</f>
        <v>0.28409090909090912</v>
      </c>
      <c r="AX57" s="11">
        <f>SUM(AX22/409)*100</f>
        <v>0</v>
      </c>
      <c r="AY57" s="11">
        <f>SUM(AY22/519)*100</f>
        <v>0.19267822736030829</v>
      </c>
      <c r="AZ57" s="11">
        <f>SUM(AZ22/762)*100</f>
        <v>0</v>
      </c>
      <c r="BA57" s="11">
        <f>SUM(BA22/273)*100</f>
        <v>0</v>
      </c>
      <c r="BB57" s="11">
        <f>SUM(BB22/926)*100</f>
        <v>0</v>
      </c>
      <c r="BC57" s="11">
        <f>SUM(BC22/391)*100</f>
        <v>0</v>
      </c>
      <c r="BD57" s="11">
        <f>SUM(BD22/286)*100</f>
        <v>0</v>
      </c>
      <c r="BE57" s="11">
        <f>SUM(BE22/3121)*100</f>
        <v>0</v>
      </c>
      <c r="BF57" s="11">
        <f>SUM(BF22/802)*100</f>
        <v>0</v>
      </c>
      <c r="BG57" s="11">
        <f>SUM(BG22/2431)*100</f>
        <v>0</v>
      </c>
      <c r="BH57" s="11">
        <f>SUM(BH22/1455)*100</f>
        <v>6.8728522336769765E-2</v>
      </c>
      <c r="BI57" s="13">
        <f>SUM(BI22/35)*100</f>
        <v>0</v>
      </c>
      <c r="BJ57" s="11">
        <f>SUM(BJ22/8199)*100</f>
        <v>0</v>
      </c>
      <c r="BK57" s="11">
        <f>SUM(BK22/851)*100</f>
        <v>0</v>
      </c>
      <c r="BL57" s="11">
        <f>SUM(BL22/1023)*100</f>
        <v>0</v>
      </c>
      <c r="BM57" s="11">
        <f>SUM(BM22/5195)*100</f>
        <v>0</v>
      </c>
      <c r="BN57" s="11">
        <f>SUM(BN22/5432)*100</f>
        <v>0</v>
      </c>
      <c r="BO57" s="11">
        <f>SUM(BO22/3661)*100</f>
        <v>0</v>
      </c>
      <c r="BP57" s="11">
        <f>SUM(BP22/175)*100</f>
        <v>0</v>
      </c>
      <c r="BQ57" s="11">
        <f>SUM(BQ22/304)*100</f>
        <v>0</v>
      </c>
      <c r="BR57" s="11">
        <f>SUM(BR22/1043)*100</f>
        <v>0</v>
      </c>
      <c r="BS57" s="11">
        <f>SUM(BS22/198)*100</f>
        <v>0</v>
      </c>
      <c r="BT57" s="11">
        <f>SUM(BT22/4301)*100</f>
        <v>0</v>
      </c>
      <c r="BU57" s="13">
        <f>SUM(BU22/1661)*100</f>
        <v>0</v>
      </c>
      <c r="BV57" s="11">
        <f>SUM(BV22/483)*100</f>
        <v>0.20703933747412009</v>
      </c>
      <c r="BW57" s="11">
        <f>SUM(BW22/3226)*100</f>
        <v>0.24798512089274644</v>
      </c>
      <c r="BX57" s="11">
        <f>SUM(BX22/133)*100</f>
        <v>0</v>
      </c>
      <c r="BY57" s="11">
        <f>SUM(BY22/1781)*100</f>
        <v>0.16844469399213924</v>
      </c>
      <c r="BZ57" s="11">
        <f>SUM(BZ22/1213)*100</f>
        <v>0.16488046166529266</v>
      </c>
      <c r="CA57" s="11">
        <f>SUM(CA22/859)*100</f>
        <v>0.34924330616996507</v>
      </c>
      <c r="CB57" s="11">
        <f>SUM(CB22/4117)*100</f>
        <v>0</v>
      </c>
      <c r="CC57" s="11">
        <f>SUM(CC22/430)*100</f>
        <v>0</v>
      </c>
      <c r="CD57" s="11">
        <f>SUM(CD22/1186)*100</f>
        <v>0</v>
      </c>
      <c r="CE57" s="11">
        <f>SUM(CE22/3407)*100</f>
        <v>0</v>
      </c>
      <c r="CF57" s="11">
        <f>SUM(CF22/369)*100</f>
        <v>0.27100271002710025</v>
      </c>
      <c r="CG57" s="11">
        <f>SUM(CG22/297)*100</f>
        <v>0.33670033670033667</v>
      </c>
      <c r="CH57" s="11">
        <f>SUM(CH22/8515)*100</f>
        <v>0</v>
      </c>
      <c r="CI57" s="11">
        <f>SUM(CI22/2771)*100</f>
        <v>0</v>
      </c>
      <c r="CJ57" s="11">
        <f>SUM(CJ22/1128)*100</f>
        <v>0</v>
      </c>
      <c r="CK57" s="11">
        <f>SUM(CK22/4405)*100</f>
        <v>0</v>
      </c>
      <c r="CL57" s="11">
        <f>SUM(CL22/1203)*100</f>
        <v>0</v>
      </c>
      <c r="CM57" s="11">
        <f>SUM(CM22/1582)*100</f>
        <v>0</v>
      </c>
      <c r="CN57" s="11">
        <f>SUM(CN22/124)*100</f>
        <v>0</v>
      </c>
      <c r="CO57" s="11">
        <f>SUM(CO22/444)*100</f>
        <v>0</v>
      </c>
      <c r="CP57" s="11">
        <f>SUM(CP22/6000)*100</f>
        <v>0</v>
      </c>
      <c r="CQ57" s="11">
        <f>SUM(CQ22/307)*100</f>
        <v>0</v>
      </c>
      <c r="CR57" s="11">
        <f>SUM(CR22/913)*100</f>
        <v>0</v>
      </c>
      <c r="CS57" s="11">
        <f>SUM(CS22/193)*100</f>
        <v>0</v>
      </c>
    </row>
    <row r="58" spans="1:97" x14ac:dyDescent="0.2">
      <c r="A58" s="11" t="s">
        <v>11</v>
      </c>
      <c r="B58" s="3">
        <f>SUM(B23/3156)*100</f>
        <v>0</v>
      </c>
      <c r="C58" s="3">
        <f>SUM(C23/3534)*100</f>
        <v>0</v>
      </c>
      <c r="D58" s="11">
        <f>SUM(D23/1290)*100</f>
        <v>7.7519379844961239E-2</v>
      </c>
      <c r="E58" s="11">
        <f>SUM(E23/4633)*100</f>
        <v>2.1584286639326569E-2</v>
      </c>
      <c r="F58" s="11">
        <f>SUM(F23/4493)*100</f>
        <v>0.11128421989761851</v>
      </c>
      <c r="G58" s="11">
        <f>SUM(G23/1696)*100</f>
        <v>3.5377358490566038</v>
      </c>
      <c r="H58" s="11">
        <f>SUM(H23/767)*100</f>
        <v>0.2607561929595828</v>
      </c>
      <c r="I58" s="11">
        <f>SUM(I23/372)*100</f>
        <v>0.26881720430107531</v>
      </c>
      <c r="J58" s="11">
        <f>SUM(J23/3896)*100</f>
        <v>0</v>
      </c>
      <c r="K58" s="11">
        <f>SUM(K23/966)*100</f>
        <v>0.10351966873706005</v>
      </c>
      <c r="L58" s="11">
        <f>SUM(L23/670)*100</f>
        <v>0.1492537313432836</v>
      </c>
      <c r="M58" s="13">
        <f>SUM(M23/667)*100</f>
        <v>0</v>
      </c>
      <c r="N58" s="11">
        <f>SUM(N23/1094)*100</f>
        <v>6.0329067641681906</v>
      </c>
      <c r="O58" s="12">
        <f>SUM(O23/139)*100</f>
        <v>19.424460431654676</v>
      </c>
      <c r="P58" s="11">
        <f>SUM(P23/883)*100</f>
        <v>0.67950169875424693</v>
      </c>
      <c r="Q58" s="11">
        <f>SUM(Q23/2148)*100</f>
        <v>2.7001862197392921</v>
      </c>
      <c r="R58" s="12">
        <f>SUM(R23/443)*100</f>
        <v>24.379232505643341</v>
      </c>
      <c r="S58" s="12">
        <f>SUM(S23/4343)*100</f>
        <v>90.766751093714021</v>
      </c>
      <c r="T58" s="12">
        <f>SUM(T23/115)*100</f>
        <v>36.521739130434781</v>
      </c>
      <c r="U58" s="12">
        <f>SUM(U23/109)*100</f>
        <v>26.605504587155966</v>
      </c>
      <c r="V58" s="11">
        <f>SUM(V23/856)*100</f>
        <v>2.8037383177570092</v>
      </c>
      <c r="W58" s="11">
        <f>SUM(W23/239)*100</f>
        <v>7.1129707112970717</v>
      </c>
      <c r="X58" s="11">
        <f>SUM(X23/362)*100</f>
        <v>9.1160220994475143</v>
      </c>
      <c r="Y58" s="14">
        <f>SUM(Y23/29)*100</f>
        <v>17.241379310344829</v>
      </c>
      <c r="Z58" s="11">
        <f>SUM(Z23/1230)*100</f>
        <v>0</v>
      </c>
      <c r="AA58" s="11">
        <f>SUM(AA23/1134)*100</f>
        <v>0.26455026455026454</v>
      </c>
      <c r="AB58" s="11">
        <f>SUM(AB23/763)*100</f>
        <v>0</v>
      </c>
      <c r="AC58" s="11">
        <f>SUM(AC23/2198)*100</f>
        <v>0.18198362147406735</v>
      </c>
      <c r="AD58" s="11">
        <f>SUM(AD23/11899)*100</f>
        <v>0.89083116228254478</v>
      </c>
      <c r="AE58" s="12">
        <f>SUM(AE23/414)*100</f>
        <v>13.768115942028986</v>
      </c>
      <c r="AF58" s="11">
        <f>SUM(AF23/527)*100</f>
        <v>0</v>
      </c>
      <c r="AG58" s="11">
        <f>SUM(AG23/231)*100</f>
        <v>0.4329004329004329</v>
      </c>
      <c r="AH58" s="11">
        <f>SUM(AH23/1100)*100</f>
        <v>9.0909090909090912E-2</v>
      </c>
      <c r="AI58" s="11">
        <f>SUM(AI23/367)*100</f>
        <v>0.27247956403269752</v>
      </c>
      <c r="AJ58" s="11">
        <f>SUM(AJ23/925)*100</f>
        <v>0.32432432432432429</v>
      </c>
      <c r="AK58" s="13">
        <f>SUM(AK23/83)*100</f>
        <v>1.2048192771084338</v>
      </c>
      <c r="AL58" s="11">
        <f>SUM(AL23/2738)*100</f>
        <v>3.6523009495982472E-2</v>
      </c>
      <c r="AM58" s="11">
        <f>SUM(AM23/1342)*100</f>
        <v>7.4515648286140088E-2</v>
      </c>
      <c r="AN58" s="11">
        <f>SUM(AN23/1055)*100</f>
        <v>0</v>
      </c>
      <c r="AO58" s="11">
        <f>SUM(AO23/4329)*100</f>
        <v>2.3100023100023098E-2</v>
      </c>
      <c r="AP58" s="11">
        <f>SUM(AP23/3773)*100</f>
        <v>0.15902464882056719</v>
      </c>
      <c r="AQ58" s="11">
        <f>SUM(AQ23/4032)*100</f>
        <v>0.69444444444444442</v>
      </c>
      <c r="AR58" s="11">
        <f>SUM(AR23/153)*100</f>
        <v>0.65359477124183007</v>
      </c>
      <c r="AS58" s="11">
        <f>SUM(AS23/766)*100</f>
        <v>0</v>
      </c>
      <c r="AT58" s="11">
        <f>SUM(AT23/289)*100</f>
        <v>0</v>
      </c>
      <c r="AU58" s="11">
        <f>SUM(AU23/394)*100</f>
        <v>0.25380710659898476</v>
      </c>
      <c r="AV58" s="11">
        <f>SUM(AV23/866)*100</f>
        <v>0</v>
      </c>
      <c r="AW58" s="13">
        <f>SUM(AW23/352)*100</f>
        <v>0</v>
      </c>
      <c r="AX58" s="11">
        <f>SUM(AX23/409)*100</f>
        <v>0</v>
      </c>
      <c r="AY58" s="11">
        <f>SUM(AY23/519)*100</f>
        <v>0</v>
      </c>
      <c r="AZ58" s="11">
        <f>SUM(AZ23/762)*100</f>
        <v>0</v>
      </c>
      <c r="BA58" s="11">
        <f>SUM(BA23/273)*100</f>
        <v>0</v>
      </c>
      <c r="BB58" s="11">
        <f>SUM(BB23/926)*100</f>
        <v>0.21598272138228944</v>
      </c>
      <c r="BC58" s="11">
        <f>SUM(BC23/391)*100</f>
        <v>3.3248081841432229</v>
      </c>
      <c r="BD58" s="11">
        <f>SUM(BD23/286)*100</f>
        <v>0</v>
      </c>
      <c r="BE58" s="11">
        <f>SUM(BE23/3121)*100</f>
        <v>0</v>
      </c>
      <c r="BF58" s="11">
        <f>SUM(BF23/802)*100</f>
        <v>0</v>
      </c>
      <c r="BG58" s="11">
        <f>SUM(BG23/2431)*100</f>
        <v>0</v>
      </c>
      <c r="BH58" s="11">
        <f>SUM(BH23/1455)*100</f>
        <v>0</v>
      </c>
      <c r="BI58" s="13">
        <f>SUM(BI23/35)*100</f>
        <v>0</v>
      </c>
      <c r="BJ58" s="11">
        <f>SUM(BJ23/8199)*100</f>
        <v>2.4393218685205512E-2</v>
      </c>
      <c r="BK58" s="11">
        <f>SUM(BK23/851)*100</f>
        <v>0.11750881316098707</v>
      </c>
      <c r="BL58" s="11">
        <f>SUM(BL23/1023)*100</f>
        <v>0</v>
      </c>
      <c r="BM58" s="11">
        <f>SUM(BM23/5195)*100</f>
        <v>0</v>
      </c>
      <c r="BN58" s="11">
        <f>SUM(BN23/5432)*100</f>
        <v>3.6818851251840944E-2</v>
      </c>
      <c r="BO58" s="11">
        <f>SUM(BO23/3661)*100</f>
        <v>1.4750068287353182</v>
      </c>
      <c r="BP58" s="11">
        <f>SUM(BP23/175)*100</f>
        <v>0.5714285714285714</v>
      </c>
      <c r="BQ58" s="11">
        <f>SUM(BQ23/304)*100</f>
        <v>0</v>
      </c>
      <c r="BR58" s="11">
        <f>SUM(BR23/1043)*100</f>
        <v>0</v>
      </c>
      <c r="BS58" s="11">
        <f>SUM(BS23/198)*100</f>
        <v>0</v>
      </c>
      <c r="BT58" s="11">
        <f>SUM(BT23/4301)*100</f>
        <v>0</v>
      </c>
      <c r="BU58" s="13">
        <f>SUM(BU23/1661)*100</f>
        <v>0</v>
      </c>
      <c r="BV58" s="11">
        <f>SUM(BV23/483)*100</f>
        <v>0.41407867494824019</v>
      </c>
      <c r="BW58" s="11">
        <f>SUM(BW23/3226)*100</f>
        <v>0</v>
      </c>
      <c r="BX58" s="11">
        <f>SUM(BX23/133)*100</f>
        <v>0</v>
      </c>
      <c r="BY58" s="11">
        <f>SUM(BY23/1781)*100</f>
        <v>0</v>
      </c>
      <c r="BZ58" s="11">
        <f>SUM(BZ23/1213)*100</f>
        <v>8.244023083264633E-2</v>
      </c>
      <c r="CA58" s="11">
        <f>SUM(CA23/859)*100</f>
        <v>4.4237485448195581</v>
      </c>
      <c r="CB58" s="11">
        <f>SUM(CB23/4117)*100</f>
        <v>0</v>
      </c>
      <c r="CC58" s="11">
        <f>SUM(CC23/430)*100</f>
        <v>0</v>
      </c>
      <c r="CD58" s="11">
        <f>SUM(CD23/1186)*100</f>
        <v>8.4317032040472167E-2</v>
      </c>
      <c r="CE58" s="11">
        <f>SUM(CE23/3407)*100</f>
        <v>0</v>
      </c>
      <c r="CF58" s="11">
        <f>SUM(CF23/369)*100</f>
        <v>0</v>
      </c>
      <c r="CG58" s="11">
        <f>SUM(CG23/297)*100</f>
        <v>0</v>
      </c>
      <c r="CH58" s="11">
        <f>SUM(CH23/8515)*100</f>
        <v>3.5231943628890192E-2</v>
      </c>
      <c r="CI58" s="11">
        <f>SUM(CI23/2771)*100</f>
        <v>7.2176109707686745E-2</v>
      </c>
      <c r="CJ58" s="11">
        <f>SUM(CJ23/1128)*100</f>
        <v>0</v>
      </c>
      <c r="CK58" s="11">
        <f>SUM(CK23/4405)*100</f>
        <v>2.2701475595913734E-2</v>
      </c>
      <c r="CL58" s="11">
        <f>SUM(CL23/1203)*100</f>
        <v>0.41562759767248547</v>
      </c>
      <c r="CM58" s="11">
        <f>SUM(CM23/1582)*100</f>
        <v>3.1605562579013902</v>
      </c>
      <c r="CN58" s="11">
        <f>SUM(CN23/124)*100</f>
        <v>0</v>
      </c>
      <c r="CO58" s="11">
        <f>SUM(CO23/444)*100</f>
        <v>0</v>
      </c>
      <c r="CP58" s="11">
        <f>SUM(CP23/6000)*100</f>
        <v>0</v>
      </c>
      <c r="CQ58" s="11">
        <f>SUM(CQ23/307)*100</f>
        <v>0</v>
      </c>
      <c r="CR58" s="11">
        <f>SUM(CR23/913)*100</f>
        <v>0</v>
      </c>
      <c r="CS58" s="11">
        <f>SUM(CS23/193)*100</f>
        <v>0</v>
      </c>
    </row>
    <row r="59" spans="1:97" x14ac:dyDescent="0.2">
      <c r="A59" s="11" t="s">
        <v>10</v>
      </c>
      <c r="B59" s="12">
        <f>SUM(B24/3156)*100</f>
        <v>38.814955640050698</v>
      </c>
      <c r="C59" s="3">
        <f>SUM(C24/3534)*100</f>
        <v>1.3865308432371251</v>
      </c>
      <c r="D59" s="11">
        <f>SUM(D24/1290)*100</f>
        <v>1.5503875968992249</v>
      </c>
      <c r="E59" s="11">
        <f>SUM(E24/4633)*100</f>
        <v>3.6477444420461906</v>
      </c>
      <c r="F59" s="11">
        <f>SUM(F24/4493)*100</f>
        <v>1.4466948586690407</v>
      </c>
      <c r="G59" s="11">
        <f>SUM(G24/1696)*100</f>
        <v>4.3632075471698109</v>
      </c>
      <c r="H59" s="11">
        <f>SUM(H24/767)*100</f>
        <v>0.91264667535853972</v>
      </c>
      <c r="I59" s="11">
        <f>SUM(I24/372)*100</f>
        <v>4.3010752688172049</v>
      </c>
      <c r="J59" s="11">
        <f>SUM(J24/3896)*100</f>
        <v>0.51334702258726894</v>
      </c>
      <c r="K59" s="11">
        <f>SUM(K24/966)*100</f>
        <v>0.3105590062111801</v>
      </c>
      <c r="L59" s="12">
        <f>SUM(L24/670)*100</f>
        <v>13.73134328358209</v>
      </c>
      <c r="M59" s="13">
        <f>SUM(M24/667)*100</f>
        <v>0.7496251874062968</v>
      </c>
      <c r="N59" s="11">
        <f>SUM(N24/1094)*100</f>
        <v>1.3711151736745886</v>
      </c>
      <c r="O59" s="12">
        <f>SUM(O24/139)*100</f>
        <v>11.510791366906476</v>
      </c>
      <c r="P59" s="11">
        <f>SUM(P24/883)*100</f>
        <v>0.56625141562853909</v>
      </c>
      <c r="Q59" s="11">
        <f>SUM(Q24/2148)*100</f>
        <v>1.1638733705772812</v>
      </c>
      <c r="R59" s="11">
        <f>SUM(R24/443)*100</f>
        <v>1.8058690744920991</v>
      </c>
      <c r="S59" s="11">
        <f>SUM(S24/4343)*100</f>
        <v>0.39143449228643795</v>
      </c>
      <c r="T59" s="11">
        <f>SUM(T24/115)*100</f>
        <v>0.86956521739130432</v>
      </c>
      <c r="U59" s="11">
        <f>SUM(U24/109)*100</f>
        <v>1.834862385321101</v>
      </c>
      <c r="V59" s="11">
        <f>SUM(V24/856)*100</f>
        <v>0.23364485981308408</v>
      </c>
      <c r="W59" s="11">
        <f>SUM(W24/239)*100</f>
        <v>0</v>
      </c>
      <c r="X59" s="11">
        <f>SUM(X24/362)*100</f>
        <v>9.3922651933701662</v>
      </c>
      <c r="Y59" s="13">
        <f>SUM(Y24/29)*100</f>
        <v>0</v>
      </c>
      <c r="Z59" s="11">
        <f>SUM(Z24/1230)*100</f>
        <v>3.6585365853658534</v>
      </c>
      <c r="AA59" s="11">
        <f>SUM(AA24/1134)*100</f>
        <v>5.4673721340388006</v>
      </c>
      <c r="AB59" s="11">
        <f>SUM(AB24/763)*100</f>
        <v>2.2280471821756227</v>
      </c>
      <c r="AC59" s="11">
        <f>SUM(AC24/2198)*100</f>
        <v>3.3212010919017287</v>
      </c>
      <c r="AD59" s="11">
        <f>SUM(AD24/11899)*100</f>
        <v>0.41179931086645932</v>
      </c>
      <c r="AE59" s="12">
        <f>SUM(AE24/414)*100</f>
        <v>12.80193236714976</v>
      </c>
      <c r="AF59" s="11">
        <f>SUM(AF24/527)*100</f>
        <v>1.1385199240986716</v>
      </c>
      <c r="AG59" s="12">
        <f>SUM(AG24/231)*100</f>
        <v>22.943722943722943</v>
      </c>
      <c r="AH59" s="12">
        <f>SUM(AH24/1100)*100</f>
        <v>36.090909090909093</v>
      </c>
      <c r="AI59" s="11">
        <f>SUM(AI24/367)*100</f>
        <v>0.54495912806539504</v>
      </c>
      <c r="AJ59" s="12">
        <f>SUM(AJ24/925)*100</f>
        <v>64.432432432432435</v>
      </c>
      <c r="AK59" s="13">
        <f>SUM(AK24/83)*100</f>
        <v>3.6144578313253009</v>
      </c>
      <c r="AL59" s="12">
        <f>SUM(AL24/2738)*100</f>
        <v>38.714390065741419</v>
      </c>
      <c r="AM59" s="11">
        <f>SUM(AM24/1342)*100</f>
        <v>26.154992548435168</v>
      </c>
      <c r="AN59" s="12">
        <f>SUM(AN24/1055)*100</f>
        <v>89.289099526066352</v>
      </c>
      <c r="AO59" s="12">
        <f>SUM(AO24/4329)*100</f>
        <v>95.472395472395476</v>
      </c>
      <c r="AP59" s="12">
        <f>SUM(AP24/3773)*100</f>
        <v>86.747945931619398</v>
      </c>
      <c r="AQ59" s="12">
        <f>SUM(AQ24/4032)*100</f>
        <v>96.354166666666657</v>
      </c>
      <c r="AR59" s="12">
        <f>SUM(AR24/153)*100</f>
        <v>30.718954248366014</v>
      </c>
      <c r="AS59" s="12">
        <f>SUM(AS24/766)*100</f>
        <v>13.446475195822455</v>
      </c>
      <c r="AT59" s="12">
        <f>SUM(AT24/289)*100</f>
        <v>44.982698961937714</v>
      </c>
      <c r="AU59" s="12">
        <f>SUM(AU24/394)*100</f>
        <v>10.659898477157361</v>
      </c>
      <c r="AV59" s="12">
        <f>SUM(AV24/866)*100</f>
        <v>42.032332563510394</v>
      </c>
      <c r="AW59" s="14">
        <f>SUM(AW24/352)*100</f>
        <v>12.215909090909092</v>
      </c>
      <c r="AX59" s="11">
        <f>SUM(AX24/409)*100</f>
        <v>1.9559902200488997</v>
      </c>
      <c r="AY59" s="11">
        <f>SUM(AY24/519)*100</f>
        <v>3.0828516377649327</v>
      </c>
      <c r="AZ59" s="11">
        <f>SUM(AZ24/762)*100</f>
        <v>0.52493438320209973</v>
      </c>
      <c r="BA59" s="11">
        <f>SUM(BA24/273)*100</f>
        <v>6.593406593406594</v>
      </c>
      <c r="BB59" s="11">
        <f>SUM(BB24/926)*100</f>
        <v>1.1879049676025919</v>
      </c>
      <c r="BC59" s="11">
        <f>SUM(BC24/391)*100</f>
        <v>2.5575447570332481</v>
      </c>
      <c r="BD59" s="11">
        <f>SUM(BD24/286)*100</f>
        <v>0.34965034965034963</v>
      </c>
      <c r="BE59" s="11">
        <f>SUM(BE24/3121)*100</f>
        <v>3.2041012495994871E-2</v>
      </c>
      <c r="BF59" s="11">
        <f>SUM(BF24/802)*100</f>
        <v>0.24937655860349126</v>
      </c>
      <c r="BG59" s="11">
        <f>SUM(BG24/2431)*100</f>
        <v>0</v>
      </c>
      <c r="BH59" s="11">
        <f>SUM(BH24/1455)*100</f>
        <v>1.5807560137457044</v>
      </c>
      <c r="BI59" s="13">
        <f>SUM(BI24/35)*100</f>
        <v>0</v>
      </c>
      <c r="BJ59" s="11">
        <f>SUM(BJ24/8199)*100</f>
        <v>1.5123795584827417</v>
      </c>
      <c r="BK59" s="12">
        <f>SUM(BK24/851)*100</f>
        <v>15.393654524089307</v>
      </c>
      <c r="BL59" s="11">
        <f>SUM(BL24/1023)*100</f>
        <v>6.2561094819159333</v>
      </c>
      <c r="BM59" s="11">
        <f>SUM(BM24/5195)*100</f>
        <v>4.6775745909528395</v>
      </c>
      <c r="BN59" s="11">
        <f>SUM(BN24/5432)*100</f>
        <v>2.9823269513991164</v>
      </c>
      <c r="BO59" s="11">
        <f>SUM(BO24/3661)*100</f>
        <v>4.725484840207594</v>
      </c>
      <c r="BP59" s="12">
        <f>SUM(BP24/175)*100</f>
        <v>10.285714285714285</v>
      </c>
      <c r="BQ59" s="12">
        <f>SUM(BQ24/304)*100</f>
        <v>13.815789473684212</v>
      </c>
      <c r="BR59" s="11">
        <f>SUM(BR24/1043)*100</f>
        <v>4.7938638542665393</v>
      </c>
      <c r="BS59" s="11">
        <f>SUM(BS24/198)*100</f>
        <v>5.0505050505050502</v>
      </c>
      <c r="BT59" s="12">
        <f>SUM(BT24/4301)*100</f>
        <v>94.72215763775867</v>
      </c>
      <c r="BU59" s="13">
        <f>SUM(BU24/1661)*100</f>
        <v>2.2877784467188444</v>
      </c>
      <c r="BV59" s="12">
        <f>SUM(BV24/483)*100</f>
        <v>29.813664596273291</v>
      </c>
      <c r="BW59" s="12">
        <f>SUM(BW24/3226)*100</f>
        <v>93.676379417234969</v>
      </c>
      <c r="BX59" s="12">
        <f>SUM(BX24/133)*100</f>
        <v>31.578947368421051</v>
      </c>
      <c r="BY59" s="12">
        <f>SUM(BY24/1781)*100</f>
        <v>10.275126333520495</v>
      </c>
      <c r="BZ59" s="12">
        <f>SUM(BZ24/1213)*100</f>
        <v>34.872217642209399</v>
      </c>
      <c r="CA59" s="12">
        <f>SUM(CA24/859)*100</f>
        <v>15.250291036088475</v>
      </c>
      <c r="CB59" s="11">
        <f>SUM(CB24/4117)*100</f>
        <v>0.46150109302890457</v>
      </c>
      <c r="CC59" s="12">
        <f>SUM(CC24/430)*100</f>
        <v>13.023255813953488</v>
      </c>
      <c r="CD59" s="11">
        <f>SUM(CD24/1186)*100</f>
        <v>5.6492411467116357</v>
      </c>
      <c r="CE59" s="11">
        <f>SUM(CE24/3407)*100</f>
        <v>0.5576753742295274</v>
      </c>
      <c r="CF59" s="12">
        <f>SUM(CF24/369)*100</f>
        <v>41.734417344173444</v>
      </c>
      <c r="CG59" s="11">
        <f>SUM(CG24/297)*100</f>
        <v>4.7138047138047137</v>
      </c>
      <c r="CH59" s="11">
        <f>SUM(CH24/8515)*100</f>
        <v>0.34057545507927189</v>
      </c>
      <c r="CI59" s="11">
        <f>SUM(CI24/2771)*100</f>
        <v>0.83002526163839763</v>
      </c>
      <c r="CJ59" s="11">
        <f>SUM(CJ24/1128)*100</f>
        <v>0.62056737588652489</v>
      </c>
      <c r="CK59" s="11">
        <f>SUM(CK24/4405)*100</f>
        <v>0.90805902383654935</v>
      </c>
      <c r="CL59" s="11">
        <f>SUM(CL24/1203)*100</f>
        <v>2.4937655860349128</v>
      </c>
      <c r="CM59" s="11">
        <f>SUM(CM24/1582)*100</f>
        <v>2.0859671302149176</v>
      </c>
      <c r="CN59" s="11">
        <f>SUM(CN24/124)*100</f>
        <v>0</v>
      </c>
      <c r="CO59" s="11">
        <f>SUM(CO24/444)*100</f>
        <v>0.22522522522522523</v>
      </c>
      <c r="CP59" s="11">
        <f>SUM(CP24/6000)*100</f>
        <v>0.11666666666666668</v>
      </c>
      <c r="CQ59" s="11">
        <f>SUM(CQ24/307)*100</f>
        <v>0</v>
      </c>
      <c r="CR59" s="11">
        <f>SUM(CR24/913)*100</f>
        <v>5.4764512595837891</v>
      </c>
      <c r="CS59" s="11">
        <f>SUM(CS24/193)*100</f>
        <v>1.5544041450777202</v>
      </c>
    </row>
    <row r="60" spans="1:97" x14ac:dyDescent="0.2">
      <c r="A60" s="3" t="s">
        <v>9</v>
      </c>
      <c r="B60" s="12">
        <f>SUM(B25/3156)*100</f>
        <v>45.152091254752854</v>
      </c>
      <c r="C60" s="3">
        <f>SUM(C25/3534)*100</f>
        <v>1.3582342954159592</v>
      </c>
      <c r="D60" s="12">
        <f>SUM(D25/1290)*100</f>
        <v>47.829457364341081</v>
      </c>
      <c r="E60" s="12">
        <f>SUM(E25/4633)*100</f>
        <v>11.547593352039714</v>
      </c>
      <c r="F60" s="11">
        <f>SUM(F25/4493)*100</f>
        <v>1.6692632984642777</v>
      </c>
      <c r="G60" s="12">
        <f>SUM(G25/1696)*100</f>
        <v>54.127358490566039</v>
      </c>
      <c r="H60" s="12">
        <f>SUM(H25/767)*100</f>
        <v>75.228161668839633</v>
      </c>
      <c r="I60" s="12">
        <f>SUM(I25/372)*100</f>
        <v>16.666666666666664</v>
      </c>
      <c r="J60" s="11">
        <f>SUM(J25/3896)*100</f>
        <v>2.9774127310061602</v>
      </c>
      <c r="K60" s="11">
        <f>SUM(K25/966)*100</f>
        <v>8.4886128364389233</v>
      </c>
      <c r="L60" s="12">
        <f>SUM(L25/670)*100</f>
        <v>50.447761194029852</v>
      </c>
      <c r="M60" s="13">
        <f>SUM(M25/667)*100</f>
        <v>1.199400299850075</v>
      </c>
      <c r="N60" s="12">
        <f>SUM(N25/1094)*100</f>
        <v>84.643510054844612</v>
      </c>
      <c r="O60" s="12">
        <f>SUM(O25/139)*100</f>
        <v>25.899280575539567</v>
      </c>
      <c r="P60" s="12">
        <f>SUM(P25/883)*100</f>
        <v>44.960362400906</v>
      </c>
      <c r="Q60" s="12">
        <f>SUM(Q25/2148)*100</f>
        <v>91.014897579143394</v>
      </c>
      <c r="R60" s="12">
        <f>SUM(R25/443)*100</f>
        <v>28.216704288939056</v>
      </c>
      <c r="S60" s="11">
        <f>SUM(S25/4343)*100</f>
        <v>1.6348146442551232</v>
      </c>
      <c r="T60" s="12">
        <f>SUM(T25/115)*100</f>
        <v>27.826086956521738</v>
      </c>
      <c r="U60" s="12">
        <f>SUM(U25/109)*100</f>
        <v>26.605504587155966</v>
      </c>
      <c r="V60" s="12">
        <f>SUM(V25/856)*100</f>
        <v>83.177570093457945</v>
      </c>
      <c r="W60" s="11">
        <f>SUM(W25/239)*100</f>
        <v>3.7656903765690379</v>
      </c>
      <c r="X60" s="12">
        <f>SUM(X25/362)*100</f>
        <v>67.95580110497238</v>
      </c>
      <c r="Y60" s="14">
        <f>SUM(Y25/29)*100</f>
        <v>10.344827586206897</v>
      </c>
      <c r="Z60" s="12">
        <f>SUM(Z25/1230)*100</f>
        <v>69.1869918699187</v>
      </c>
      <c r="AA60" s="12">
        <f>SUM(AA25/1134)*100</f>
        <v>67.724867724867721</v>
      </c>
      <c r="AB60" s="12">
        <f>SUM(AB25/763)*100</f>
        <v>53.473132372214934</v>
      </c>
      <c r="AC60" s="12">
        <f>SUM(AC25/2198)*100</f>
        <v>72.793448589626934</v>
      </c>
      <c r="AD60" s="11">
        <f>SUM(AD25/11899)*100</f>
        <v>0.77317421632069916</v>
      </c>
      <c r="AE60" s="12">
        <f>SUM(AE25/414)*100</f>
        <v>25.60386473429952</v>
      </c>
      <c r="AF60" s="12">
        <f>SUM(AF25/527)*100</f>
        <v>43.643263757115754</v>
      </c>
      <c r="AG60" s="12">
        <f>SUM(AG25/231)*100</f>
        <v>15.584415584415584</v>
      </c>
      <c r="AH60" s="12">
        <f>SUM(AH25/1100)*100</f>
        <v>41.363636363636367</v>
      </c>
      <c r="AI60" s="12">
        <f>SUM(AI25/367)*100</f>
        <v>64.850136239782017</v>
      </c>
      <c r="AJ60" s="11">
        <f>SUM(AJ25/925)*100</f>
        <v>4.6486486486486482</v>
      </c>
      <c r="AK60" s="13">
        <f>SUM(AK25/83)*100</f>
        <v>8.4337349397590362</v>
      </c>
      <c r="AL60" s="11">
        <f>SUM(AL25/2738)*100</f>
        <v>3.1409788166544925</v>
      </c>
      <c r="AM60" s="11">
        <f>SUM(AM25/1342)*100</f>
        <v>1.1177347242921014</v>
      </c>
      <c r="AN60" s="11">
        <f>SUM(AN25/1055)*100</f>
        <v>1.5165876777251186</v>
      </c>
      <c r="AO60" s="11">
        <f>SUM(AO25/4329)*100</f>
        <v>0.7854007854007854</v>
      </c>
      <c r="AP60" s="11">
        <f>SUM(AP25/3773)*100</f>
        <v>1.7757752451630002</v>
      </c>
      <c r="AQ60" s="11">
        <f>SUM(AQ25/4032)*100</f>
        <v>0.57043650793650791</v>
      </c>
      <c r="AR60" s="11">
        <f>SUM(AR25/153)*100</f>
        <v>5.8823529411764701</v>
      </c>
      <c r="AS60" s="11">
        <f>SUM(AS25/766)*100</f>
        <v>0.39164490861618795</v>
      </c>
      <c r="AT60" s="12">
        <f>SUM(AT25/289)*100</f>
        <v>11.072664359861593</v>
      </c>
      <c r="AU60" s="11">
        <f>SUM(AU25/394)*100</f>
        <v>1.2690355329949239</v>
      </c>
      <c r="AV60" s="11">
        <f>SUM(AV25/866)*100</f>
        <v>1.1547344110854503</v>
      </c>
      <c r="AW60" s="13">
        <f>SUM(AW25/352)*100</f>
        <v>0</v>
      </c>
      <c r="AX60" s="12">
        <f>SUM(AX25/409)*100</f>
        <v>38.141809290953546</v>
      </c>
      <c r="AY60" s="12">
        <f>SUM(AY25/519)*100</f>
        <v>26.011560693641616</v>
      </c>
      <c r="AZ60" s="11">
        <f>SUM(AZ25/762)*100</f>
        <v>2.2309711286089238</v>
      </c>
      <c r="BA60" s="12">
        <f>SUM(BA25/273)*100</f>
        <v>34.798534798534796</v>
      </c>
      <c r="BB60" s="11">
        <f>SUM(BB25/926)*100</f>
        <v>10.583153347732182</v>
      </c>
      <c r="BC60" s="12">
        <f>SUM(BC25/391)*100</f>
        <v>77.493606138107424</v>
      </c>
      <c r="BD60" s="11">
        <f>SUM(BD25/286)*100</f>
        <v>1.7482517482517483</v>
      </c>
      <c r="BE60" s="11">
        <f>SUM(BE25/3121)*100</f>
        <v>0.2242870874719641</v>
      </c>
      <c r="BF60" s="12">
        <f>SUM(BF25/802)*100</f>
        <v>43.266832917705734</v>
      </c>
      <c r="BG60" s="11">
        <f>SUM(BG25/2431)*100</f>
        <v>0.24681201151789386</v>
      </c>
      <c r="BH60" s="11">
        <f>SUM(BH25/1455)*100</f>
        <v>0.89347079037800681</v>
      </c>
      <c r="BI60" s="13">
        <f>SUM(BI25/35)*100</f>
        <v>2.8571428571428572</v>
      </c>
      <c r="BJ60" s="12">
        <f>SUM(BJ25/8199)*100</f>
        <v>75.25307964385901</v>
      </c>
      <c r="BK60" s="11">
        <f>SUM(BK25/851)*100</f>
        <v>6.8155111633372494</v>
      </c>
      <c r="BL60" s="12">
        <f>SUM(BL25/1023)*100</f>
        <v>84.457478005865099</v>
      </c>
      <c r="BM60" s="11">
        <f>SUM(BM25/5195)*100</f>
        <v>4.504331087584216</v>
      </c>
      <c r="BN60" s="11">
        <f>SUM(BN25/5432)*100</f>
        <v>6.3512518409425622</v>
      </c>
      <c r="BO60" s="11">
        <f>SUM(BO25/3661)*100</f>
        <v>4.0152963671128106</v>
      </c>
      <c r="BP60" s="12">
        <f>SUM(BP25/175)*100</f>
        <v>26.857142857142858</v>
      </c>
      <c r="BQ60" s="12">
        <f>SUM(BQ25/304)*100</f>
        <v>15.460526315789474</v>
      </c>
      <c r="BR60" s="12">
        <f>SUM(BR25/1043)*100</f>
        <v>71.524448705656766</v>
      </c>
      <c r="BS60" s="12">
        <f>SUM(BS25/198)*100</f>
        <v>10.1010101010101</v>
      </c>
      <c r="BT60" s="11">
        <f>SUM(BT25/4301)*100</f>
        <v>1.6042780748663104</v>
      </c>
      <c r="BU60" s="13">
        <f>SUM(BU25/1661)*100</f>
        <v>0.84286574352799515</v>
      </c>
      <c r="BV60" s="12">
        <f>SUM(BV25/483)*100</f>
        <v>33.333333333333329</v>
      </c>
      <c r="BW60" s="11">
        <f>SUM(BW25/3226)*100</f>
        <v>1.0849349039057656</v>
      </c>
      <c r="BX60" s="12">
        <f>SUM(BX25/133)*100</f>
        <v>31.578947368421051</v>
      </c>
      <c r="BY60" s="12">
        <f>SUM(BY25/1781)*100</f>
        <v>64.96350364963503</v>
      </c>
      <c r="BZ60" s="12">
        <f>SUM(BZ25/1213)*100</f>
        <v>13.437757625721353</v>
      </c>
      <c r="CA60" s="11">
        <f>SUM(CA25/859)*100</f>
        <v>3.9580908032596041</v>
      </c>
      <c r="CB60" s="11">
        <f>SUM(CB25/4117)*100</f>
        <v>0.65581734272528547</v>
      </c>
      <c r="CC60" s="11">
        <f>SUM(CC25/430)*100</f>
        <v>6.5116279069767442</v>
      </c>
      <c r="CD60" s="12">
        <f>SUM(CD25/1186)*100</f>
        <v>50.505902192242836</v>
      </c>
      <c r="CE60" s="11">
        <f>SUM(CE25/3407)*100</f>
        <v>0.17610801291458761</v>
      </c>
      <c r="CF60" s="11">
        <f>SUM(CF25/369)*100</f>
        <v>6.2330623306233059</v>
      </c>
      <c r="CG60" s="11">
        <f>SUM(CG25/297)*100</f>
        <v>0</v>
      </c>
      <c r="CH60" s="12">
        <f>SUM(CH25/8515)*100</f>
        <v>13.904873752201997</v>
      </c>
      <c r="CI60" s="11">
        <f>SUM(CI25/2771)*100</f>
        <v>1.4796102490075786</v>
      </c>
      <c r="CJ60" s="11">
        <f>SUM(CJ25/1128)*100</f>
        <v>5.3191489361702127</v>
      </c>
      <c r="CK60" s="11">
        <f>SUM(CK25/4405)*100</f>
        <v>2.6787741203178208</v>
      </c>
      <c r="CL60" s="12">
        <f>SUM(CL25/1203)*100</f>
        <v>51.537822111388195</v>
      </c>
      <c r="CM60" s="12">
        <f>SUM(CM25/1582)*100</f>
        <v>81.73198482932996</v>
      </c>
      <c r="CN60" s="12">
        <f>SUM(CN25/124)*100</f>
        <v>25</v>
      </c>
      <c r="CO60" s="11">
        <f>SUM(CO25/444)*100</f>
        <v>4.2792792792792795</v>
      </c>
      <c r="CP60" s="11">
        <f>SUM(CP25/6000)*100</f>
        <v>1.7999999999999998</v>
      </c>
      <c r="CQ60" s="11">
        <f>SUM(CQ25/307)*100</f>
        <v>4.8859934853420199</v>
      </c>
      <c r="CR60" s="12">
        <f>SUM(CR25/913)*100</f>
        <v>46.549835706462211</v>
      </c>
      <c r="CS60" s="11">
        <f>SUM(CS25/193)*100</f>
        <v>4.6632124352331603</v>
      </c>
    </row>
    <row r="61" spans="1:97" x14ac:dyDescent="0.2">
      <c r="A61" s="3" t="s">
        <v>8</v>
      </c>
      <c r="B61" s="3">
        <f>SUM(B26/3156)*100</f>
        <v>0</v>
      </c>
      <c r="C61" s="3">
        <f>SUM(C26/3534)*100</f>
        <v>0</v>
      </c>
      <c r="D61" s="11">
        <f>SUM(D26/1290)*100</f>
        <v>0</v>
      </c>
      <c r="E61" s="11">
        <f>SUM(E26/4633)*100</f>
        <v>0</v>
      </c>
      <c r="F61" s="11">
        <f>SUM(F26/4493)*100</f>
        <v>0</v>
      </c>
      <c r="G61" s="11">
        <f>SUM(G26/1696)*100</f>
        <v>0</v>
      </c>
      <c r="H61" s="11">
        <f>SUM(H26/767)*100</f>
        <v>0</v>
      </c>
      <c r="I61" s="11">
        <f>SUM(I26/372)*100</f>
        <v>0</v>
      </c>
      <c r="J61" s="11">
        <f>SUM(J26/3896)*100</f>
        <v>0</v>
      </c>
      <c r="K61" s="11">
        <f>SUM(K26/966)*100</f>
        <v>0</v>
      </c>
      <c r="L61" s="11">
        <f>SUM(L26/670)*100</f>
        <v>0</v>
      </c>
      <c r="M61" s="13">
        <f>SUM(M26/667)*100</f>
        <v>0</v>
      </c>
      <c r="N61" s="11">
        <f>SUM(N26/1094)*100</f>
        <v>0</v>
      </c>
      <c r="O61" s="11">
        <f>SUM(O26/139)*100</f>
        <v>0</v>
      </c>
      <c r="P61" s="11">
        <f>SUM(P26/883)*100</f>
        <v>0</v>
      </c>
      <c r="Q61" s="11">
        <f>SUM(Q26/2148)*100</f>
        <v>0</v>
      </c>
      <c r="R61" s="11">
        <f>SUM(R26/443)*100</f>
        <v>0</v>
      </c>
      <c r="S61" s="11">
        <f>SUM(S26/4343)*100</f>
        <v>0</v>
      </c>
      <c r="T61" s="11">
        <f>SUM(T26/115)*100</f>
        <v>0</v>
      </c>
      <c r="U61" s="11">
        <f>SUM(U26/109)*100</f>
        <v>0</v>
      </c>
      <c r="V61" s="11">
        <f>SUM(V26/856)*100</f>
        <v>0</v>
      </c>
      <c r="W61" s="11">
        <f>SUM(W26/239)*100</f>
        <v>0</v>
      </c>
      <c r="X61" s="11">
        <f>SUM(X26/362)*100</f>
        <v>0</v>
      </c>
      <c r="Y61" s="13">
        <f>SUM(Y26/29)*100</f>
        <v>0</v>
      </c>
      <c r="Z61" s="11">
        <f>SUM(Z26/1230)*100</f>
        <v>0</v>
      </c>
      <c r="AA61" s="11">
        <f>SUM(AA26/1134)*100</f>
        <v>0</v>
      </c>
      <c r="AB61" s="11">
        <f>SUM(AB26/763)*100</f>
        <v>0</v>
      </c>
      <c r="AC61" s="11">
        <f>SUM(AC26/2198)*100</f>
        <v>0</v>
      </c>
      <c r="AD61" s="11">
        <f>SUM(AD26/11899)*100</f>
        <v>0</v>
      </c>
      <c r="AE61" s="11">
        <f>SUM(AE26/414)*100</f>
        <v>0</v>
      </c>
      <c r="AF61" s="11">
        <f>SUM(AF26/527)*100</f>
        <v>0</v>
      </c>
      <c r="AG61" s="11">
        <f>SUM(AG26/231)*100</f>
        <v>0</v>
      </c>
      <c r="AH61" s="11">
        <f>SUM(AH26/1100)*100</f>
        <v>0</v>
      </c>
      <c r="AI61" s="11">
        <f>SUM(AI26/367)*100</f>
        <v>0</v>
      </c>
      <c r="AJ61" s="11">
        <f>SUM(AJ26/925)*100</f>
        <v>0</v>
      </c>
      <c r="AK61" s="13">
        <f>SUM(AK26/83)*100</f>
        <v>0</v>
      </c>
      <c r="AL61" s="11">
        <f>SUM(AL26/2738)*100</f>
        <v>3.6523009495982472E-2</v>
      </c>
      <c r="AM61" s="11">
        <f>SUM(AM26/1342)*100</f>
        <v>0</v>
      </c>
      <c r="AN61" s="11">
        <f>SUM(AN26/1055)*100</f>
        <v>0</v>
      </c>
      <c r="AO61" s="11">
        <f>SUM(AO26/4329)*100</f>
        <v>0</v>
      </c>
      <c r="AP61" s="11">
        <f>SUM(AP26/3773)*100</f>
        <v>2.6504108136761195E-2</v>
      </c>
      <c r="AQ61" s="11">
        <f>SUM(AQ26/4032)*100</f>
        <v>2.48015873015873E-2</v>
      </c>
      <c r="AR61" s="11">
        <f>SUM(AR26/153)*100</f>
        <v>0.65359477124183007</v>
      </c>
      <c r="AS61" s="11">
        <f>SUM(AS26/766)*100</f>
        <v>0</v>
      </c>
      <c r="AT61" s="11">
        <f>SUM(AT26/289)*100</f>
        <v>0</v>
      </c>
      <c r="AU61" s="11">
        <f>SUM(AU26/394)*100</f>
        <v>0.25380710659898476</v>
      </c>
      <c r="AV61" s="11">
        <f>SUM(AV26/866)*100</f>
        <v>0</v>
      </c>
      <c r="AW61" s="13">
        <f>SUM(AW26/352)*100</f>
        <v>0</v>
      </c>
      <c r="AX61" s="11">
        <f>SUM(AX26/409)*100</f>
        <v>0</v>
      </c>
      <c r="AY61" s="11">
        <f>SUM(AY26/519)*100</f>
        <v>0</v>
      </c>
      <c r="AZ61" s="11">
        <f>SUM(AZ26/762)*100</f>
        <v>0</v>
      </c>
      <c r="BA61" s="11">
        <f>SUM(BA26/273)*100</f>
        <v>0</v>
      </c>
      <c r="BB61" s="11">
        <f>SUM(BB26/926)*100</f>
        <v>0.10799136069114472</v>
      </c>
      <c r="BC61" s="11">
        <f>SUM(BC26/391)*100</f>
        <v>0</v>
      </c>
      <c r="BD61" s="11">
        <f>SUM(BD26/286)*100</f>
        <v>0.34965034965034963</v>
      </c>
      <c r="BE61" s="11">
        <f>SUM(BE26/3121)*100</f>
        <v>0</v>
      </c>
      <c r="BF61" s="11">
        <f>SUM(BF26/802)*100</f>
        <v>0</v>
      </c>
      <c r="BG61" s="11">
        <f>SUM(BG26/2431)*100</f>
        <v>0</v>
      </c>
      <c r="BH61" s="11">
        <f>SUM(BH26/1455)*100</f>
        <v>6.8728522336769765E-2</v>
      </c>
      <c r="BI61" s="13">
        <f>SUM(BI26/35)*100</f>
        <v>2.8571428571428572</v>
      </c>
      <c r="BJ61" s="11">
        <f>SUM(BJ26/8199)*100</f>
        <v>0</v>
      </c>
      <c r="BK61" s="11">
        <f>SUM(BK26/851)*100</f>
        <v>0</v>
      </c>
      <c r="BL61" s="11">
        <f>SUM(BL26/1023)*100</f>
        <v>0</v>
      </c>
      <c r="BM61" s="11">
        <f>SUM(BM26/5195)*100</f>
        <v>0</v>
      </c>
      <c r="BN61" s="11">
        <f>SUM(BN26/5432)*100</f>
        <v>0</v>
      </c>
      <c r="BO61" s="11">
        <f>SUM(BO26/3661)*100</f>
        <v>0</v>
      </c>
      <c r="BP61" s="11">
        <f>SUM(BP26/175)*100</f>
        <v>0</v>
      </c>
      <c r="BQ61" s="11">
        <f>SUM(BQ26/304)*100</f>
        <v>0</v>
      </c>
      <c r="BR61" s="11">
        <f>SUM(BR26/1043)*100</f>
        <v>0</v>
      </c>
      <c r="BS61" s="11">
        <f>SUM(BS26/198)*100</f>
        <v>0</v>
      </c>
      <c r="BT61" s="11">
        <f>SUM(BT26/4301)*100</f>
        <v>0</v>
      </c>
      <c r="BU61" s="13">
        <f>SUM(BU26/1661)*100</f>
        <v>0</v>
      </c>
      <c r="BV61" s="11">
        <f>SUM(BV26/483)*100</f>
        <v>0</v>
      </c>
      <c r="BW61" s="11">
        <f>SUM(BW26/3226)*100</f>
        <v>0</v>
      </c>
      <c r="BX61" s="11">
        <f>SUM(BX26/133)*100</f>
        <v>0</v>
      </c>
      <c r="BY61" s="11">
        <f>SUM(BY26/1781)*100</f>
        <v>0</v>
      </c>
      <c r="BZ61" s="11">
        <f>SUM(BZ26/1213)*100</f>
        <v>0</v>
      </c>
      <c r="CA61" s="11">
        <f>SUM(CA26/859)*100</f>
        <v>0</v>
      </c>
      <c r="CB61" s="11">
        <f>SUM(CB26/4117)*100</f>
        <v>0</v>
      </c>
      <c r="CC61" s="11">
        <f>SUM(CC26/430)*100</f>
        <v>0</v>
      </c>
      <c r="CD61" s="11">
        <f>SUM(CD26/1186)*100</f>
        <v>0</v>
      </c>
      <c r="CE61" s="11">
        <f>SUM(CE26/3407)*100</f>
        <v>0</v>
      </c>
      <c r="CF61" s="11">
        <f>SUM(CF26/369)*100</f>
        <v>0</v>
      </c>
      <c r="CG61" s="11">
        <f>SUM(CG26/297)*100</f>
        <v>0</v>
      </c>
      <c r="CH61" s="11">
        <f>SUM(CH26/8515)*100</f>
        <v>0</v>
      </c>
      <c r="CI61" s="11">
        <f>SUM(CI26/2771)*100</f>
        <v>0</v>
      </c>
      <c r="CJ61" s="11">
        <f>SUM(CJ26/1128)*100</f>
        <v>0</v>
      </c>
      <c r="CK61" s="11">
        <f>SUM(CK26/4405)*100</f>
        <v>0</v>
      </c>
      <c r="CL61" s="11">
        <f>SUM(CL26/1203)*100</f>
        <v>0</v>
      </c>
      <c r="CM61" s="11">
        <f>SUM(CM26/1582)*100</f>
        <v>0</v>
      </c>
      <c r="CN61" s="11">
        <f>SUM(CN26/124)*100</f>
        <v>0</v>
      </c>
      <c r="CO61" s="11">
        <f>SUM(CO26/444)*100</f>
        <v>0</v>
      </c>
      <c r="CP61" s="11">
        <f>SUM(CP26/6000)*100</f>
        <v>0</v>
      </c>
      <c r="CQ61" s="11">
        <f>SUM(CQ26/307)*100</f>
        <v>0</v>
      </c>
      <c r="CR61" s="11">
        <f>SUM(CR26/913)*100</f>
        <v>0</v>
      </c>
      <c r="CS61" s="11">
        <f>SUM(CS26/193)*100</f>
        <v>0</v>
      </c>
    </row>
    <row r="62" spans="1:97" x14ac:dyDescent="0.2">
      <c r="A62" s="3" t="s">
        <v>7</v>
      </c>
      <c r="B62" s="3">
        <f>SUM(B27/3156)*100</f>
        <v>0</v>
      </c>
      <c r="C62" s="3">
        <f>SUM(C27/3534)*100</f>
        <v>0</v>
      </c>
      <c r="D62" s="11">
        <f>SUM(D27/1290)*100</f>
        <v>0</v>
      </c>
      <c r="E62" s="11">
        <f>SUM(E27/4633)*100</f>
        <v>0</v>
      </c>
      <c r="F62" s="11">
        <f>SUM(F27/4493)*100</f>
        <v>0</v>
      </c>
      <c r="G62" s="11">
        <f>SUM(G27/1696)*100</f>
        <v>0</v>
      </c>
      <c r="H62" s="11">
        <f>SUM(H27/767)*100</f>
        <v>0</v>
      </c>
      <c r="I62" s="11">
        <f>SUM(I27/372)*100</f>
        <v>0</v>
      </c>
      <c r="J62" s="11">
        <f>SUM(J27/3896)*100</f>
        <v>0</v>
      </c>
      <c r="K62" s="11">
        <f>SUM(K27/966)*100</f>
        <v>0</v>
      </c>
      <c r="L62" s="11">
        <f>SUM(L27/670)*100</f>
        <v>0</v>
      </c>
      <c r="M62" s="13">
        <f>SUM(M27/667)*100</f>
        <v>0</v>
      </c>
      <c r="N62" s="11">
        <f>SUM(N27/1094)*100</f>
        <v>0</v>
      </c>
      <c r="O62" s="11">
        <f>SUM(O27/139)*100</f>
        <v>0</v>
      </c>
      <c r="P62" s="11">
        <f>SUM(P27/883)*100</f>
        <v>0</v>
      </c>
      <c r="Q62" s="11">
        <f>SUM(Q27/2148)*100</f>
        <v>0</v>
      </c>
      <c r="R62" s="11">
        <f>SUM(R27/443)*100</f>
        <v>0</v>
      </c>
      <c r="S62" s="11">
        <f>SUM(S27/4343)*100</f>
        <v>0</v>
      </c>
      <c r="T62" s="11">
        <f>SUM(T27/115)*100</f>
        <v>0</v>
      </c>
      <c r="U62" s="11">
        <f>SUM(U27/109)*100</f>
        <v>0</v>
      </c>
      <c r="V62" s="11">
        <f>SUM(V27/856)*100</f>
        <v>0</v>
      </c>
      <c r="W62" s="11">
        <f>SUM(W27/239)*100</f>
        <v>0</v>
      </c>
      <c r="X62" s="11">
        <f>SUM(X27/362)*100</f>
        <v>0</v>
      </c>
      <c r="Y62" s="13">
        <f>SUM(Y27/29)*100</f>
        <v>0</v>
      </c>
      <c r="Z62" s="11">
        <f>SUM(Z27/1230)*100</f>
        <v>0</v>
      </c>
      <c r="AA62" s="11">
        <f>SUM(AA27/1134)*100</f>
        <v>0</v>
      </c>
      <c r="AB62" s="11">
        <f>SUM(AB27/763)*100</f>
        <v>0</v>
      </c>
      <c r="AC62" s="11">
        <f>SUM(AC27/2198)*100</f>
        <v>0</v>
      </c>
      <c r="AD62" s="11">
        <f>SUM(AD27/11899)*100</f>
        <v>0</v>
      </c>
      <c r="AE62" s="11">
        <f>SUM(AE27/414)*100</f>
        <v>0</v>
      </c>
      <c r="AF62" s="11">
        <f>SUM(AF27/527)*100</f>
        <v>0</v>
      </c>
      <c r="AG62" s="11">
        <f>SUM(AG27/231)*100</f>
        <v>0</v>
      </c>
      <c r="AH62" s="11">
        <f>SUM(AH27/1100)*100</f>
        <v>0</v>
      </c>
      <c r="AI62" s="11">
        <f>SUM(AI27/367)*100</f>
        <v>0</v>
      </c>
      <c r="AJ62" s="11">
        <f>SUM(AJ27/925)*100</f>
        <v>0</v>
      </c>
      <c r="AK62" s="13">
        <f>SUM(AK27/83)*100</f>
        <v>0</v>
      </c>
      <c r="AL62" s="11">
        <f>SUM(AL27/2738)*100</f>
        <v>0</v>
      </c>
      <c r="AM62" s="11">
        <f>SUM(AM27/1342)*100</f>
        <v>0</v>
      </c>
      <c r="AN62" s="11">
        <f>SUM(AN27/1055)*100</f>
        <v>0</v>
      </c>
      <c r="AO62" s="11">
        <f>SUM(AO27/4329)*100</f>
        <v>0</v>
      </c>
      <c r="AP62" s="11">
        <f>SUM(AP27/3773)*100</f>
        <v>0</v>
      </c>
      <c r="AQ62" s="11">
        <f>SUM(AQ27/4032)*100</f>
        <v>0</v>
      </c>
      <c r="AR62" s="11">
        <f>SUM(AR27/153)*100</f>
        <v>0</v>
      </c>
      <c r="AS62" s="11">
        <f>SUM(AS27/766)*100</f>
        <v>0</v>
      </c>
      <c r="AT62" s="11">
        <f>SUM(AT27/289)*100</f>
        <v>0</v>
      </c>
      <c r="AU62" s="11">
        <f>SUM(AU27/394)*100</f>
        <v>0</v>
      </c>
      <c r="AV62" s="11">
        <f>SUM(AV27/866)*100</f>
        <v>0</v>
      </c>
      <c r="AW62" s="13">
        <f>SUM(AW27/352)*100</f>
        <v>0</v>
      </c>
      <c r="AX62" s="11">
        <f>SUM(AX27/409)*100</f>
        <v>0</v>
      </c>
      <c r="AY62" s="11">
        <f>SUM(AY27/519)*100</f>
        <v>0</v>
      </c>
      <c r="AZ62" s="11">
        <f>SUM(AZ27/762)*100</f>
        <v>0</v>
      </c>
      <c r="BA62" s="11">
        <f>SUM(BA27/273)*100</f>
        <v>0</v>
      </c>
      <c r="BB62" s="11">
        <f>SUM(BB27/926)*100</f>
        <v>0</v>
      </c>
      <c r="BC62" s="11">
        <f>SUM(BC27/391)*100</f>
        <v>0</v>
      </c>
      <c r="BD62" s="11">
        <f>SUM(BD27/286)*100</f>
        <v>0</v>
      </c>
      <c r="BE62" s="11">
        <f>SUM(BE27/3121)*100</f>
        <v>0</v>
      </c>
      <c r="BF62" s="11">
        <f>SUM(BF27/802)*100</f>
        <v>0</v>
      </c>
      <c r="BG62" s="11">
        <f>SUM(BG27/2431)*100</f>
        <v>0</v>
      </c>
      <c r="BH62" s="11">
        <f>SUM(BH27/1455)*100</f>
        <v>0</v>
      </c>
      <c r="BI62" s="13">
        <f>SUM(BI27/35)*100</f>
        <v>0</v>
      </c>
      <c r="BJ62" s="11">
        <f>SUM(BJ27/8199)*100</f>
        <v>0</v>
      </c>
      <c r="BK62" s="11">
        <f>SUM(BK27/851)*100</f>
        <v>0</v>
      </c>
      <c r="BL62" s="11">
        <f>SUM(BL27/1023)*100</f>
        <v>0</v>
      </c>
      <c r="BM62" s="11">
        <f>SUM(BM27/5195)*100</f>
        <v>0</v>
      </c>
      <c r="BN62" s="11">
        <f>SUM(BN27/5432)*100</f>
        <v>0</v>
      </c>
      <c r="BO62" s="11">
        <f>SUM(BO27/3661)*100</f>
        <v>0</v>
      </c>
      <c r="BP62" s="11">
        <f>SUM(BP27/175)*100</f>
        <v>0</v>
      </c>
      <c r="BQ62" s="11">
        <f>SUM(BQ27/304)*100</f>
        <v>0</v>
      </c>
      <c r="BR62" s="11">
        <f>SUM(BR27/1043)*100</f>
        <v>0</v>
      </c>
      <c r="BS62" s="11">
        <f>SUM(BS27/198)*100</f>
        <v>0</v>
      </c>
      <c r="BT62" s="11">
        <f>SUM(BT27/4301)*100</f>
        <v>0</v>
      </c>
      <c r="BU62" s="13">
        <f>SUM(BU27/1661)*100</f>
        <v>0</v>
      </c>
      <c r="BV62" s="11">
        <f>SUM(BV27/483)*100</f>
        <v>0</v>
      </c>
      <c r="BW62" s="11">
        <f>SUM(BW27/3226)*100</f>
        <v>6.1996280223186609E-2</v>
      </c>
      <c r="BX62" s="11">
        <f>SUM(BX27/133)*100</f>
        <v>0</v>
      </c>
      <c r="BY62" s="11">
        <f>SUM(BY27/1781)*100</f>
        <v>0.11229646266142618</v>
      </c>
      <c r="BZ62" s="11">
        <f>SUM(BZ27/1213)*100</f>
        <v>0.32976092333058532</v>
      </c>
      <c r="CA62" s="11">
        <f>SUM(CA27/859)*100</f>
        <v>0.11641443538998836</v>
      </c>
      <c r="CB62" s="11">
        <f>SUM(CB27/4117)*100</f>
        <v>2.4289531212047608E-2</v>
      </c>
      <c r="CC62" s="11">
        <f>SUM(CC27/430)*100</f>
        <v>0</v>
      </c>
      <c r="CD62" s="11">
        <f>SUM(CD27/1186)*100</f>
        <v>8.4317032040472167E-2</v>
      </c>
      <c r="CE62" s="11">
        <f>SUM(CE27/3407)*100</f>
        <v>0</v>
      </c>
      <c r="CF62" s="11">
        <f>SUM(CF27/369)*100</f>
        <v>0</v>
      </c>
      <c r="CG62" s="11">
        <f>SUM(CG27/297)*100</f>
        <v>0</v>
      </c>
      <c r="CH62" s="11">
        <f>SUM(CH27/8515)*100</f>
        <v>0</v>
      </c>
      <c r="CI62" s="11">
        <f>SUM(CI27/2771)*100</f>
        <v>0</v>
      </c>
      <c r="CJ62" s="11">
        <f>SUM(CJ27/1128)*100</f>
        <v>0</v>
      </c>
      <c r="CK62" s="11">
        <f>SUM(CK27/4405)*100</f>
        <v>0</v>
      </c>
      <c r="CL62" s="11">
        <f>SUM(CL27/1203)*100</f>
        <v>0</v>
      </c>
      <c r="CM62" s="11">
        <f>SUM(CM27/1582)*100</f>
        <v>0</v>
      </c>
      <c r="CN62" s="11">
        <f>SUM(CN27/124)*100</f>
        <v>0</v>
      </c>
      <c r="CO62" s="11">
        <f>SUM(CO27/444)*100</f>
        <v>0</v>
      </c>
      <c r="CP62" s="11">
        <f>SUM(CP27/6000)*100</f>
        <v>0</v>
      </c>
      <c r="CQ62" s="11">
        <f>SUM(CQ27/307)*100</f>
        <v>0</v>
      </c>
      <c r="CR62" s="11">
        <f>SUM(CR27/913)*100</f>
        <v>0</v>
      </c>
      <c r="CS62" s="11">
        <f>SUM(CS27/193)*100</f>
        <v>0</v>
      </c>
    </row>
    <row r="63" spans="1:97" x14ac:dyDescent="0.2">
      <c r="A63" s="3" t="s">
        <v>6</v>
      </c>
      <c r="B63" s="3">
        <f>SUM(B28/3156)*100</f>
        <v>0.79214195183776936</v>
      </c>
      <c r="C63" s="3">
        <f>SUM(C28/3534)*100</f>
        <v>0.6791171477079796</v>
      </c>
      <c r="D63" s="11">
        <f>SUM(D28/1290)*100</f>
        <v>1.5503875968992249</v>
      </c>
      <c r="E63" s="12">
        <f>SUM(E28/4633)*100</f>
        <v>60.328081156917769</v>
      </c>
      <c r="F63" s="11">
        <f>SUM(F28/4493)*100</f>
        <v>1.3799243267304697</v>
      </c>
      <c r="G63" s="11">
        <f>SUM(G28/1696)*100</f>
        <v>1.6509433962264151</v>
      </c>
      <c r="H63" s="11">
        <f>SUM(H28/767)*100</f>
        <v>2.216427640156454</v>
      </c>
      <c r="I63" s="11">
        <f>SUM(I28/372)*100</f>
        <v>6.182795698924731</v>
      </c>
      <c r="J63" s="11">
        <f>SUM(J28/3896)*100</f>
        <v>0.30800821355236141</v>
      </c>
      <c r="K63" s="12">
        <f>SUM(K28/966)*100</f>
        <v>44.306418219461698</v>
      </c>
      <c r="L63" s="11">
        <f>SUM(L28/670)*100</f>
        <v>2.0895522388059704</v>
      </c>
      <c r="M63" s="13">
        <f>SUM(M28/667)*100</f>
        <v>1.0494752623688157</v>
      </c>
      <c r="N63" s="11">
        <f>SUM(N28/1094)*100</f>
        <v>9.1407678244972576E-2</v>
      </c>
      <c r="O63" s="11">
        <f>SUM(O28/139)*100</f>
        <v>0.71942446043165476</v>
      </c>
      <c r="P63" s="11">
        <f>SUM(P28/883)*100</f>
        <v>0</v>
      </c>
      <c r="Q63" s="11">
        <f>SUM(Q28/2148)*100</f>
        <v>1.1638733705772812</v>
      </c>
      <c r="R63" s="11">
        <f>SUM(R28/443)*100</f>
        <v>0.22573363431151239</v>
      </c>
      <c r="S63" s="11">
        <f>SUM(S28/4343)*100</f>
        <v>2.3025558369790467E-2</v>
      </c>
      <c r="T63" s="11">
        <f>SUM(T28/115)*100</f>
        <v>1.7391304347826086</v>
      </c>
      <c r="U63" s="11">
        <f>SUM(U28/109)*100</f>
        <v>0</v>
      </c>
      <c r="V63" s="11">
        <f>SUM(V28/856)*100</f>
        <v>0</v>
      </c>
      <c r="W63" s="11">
        <f>SUM(W28/239)*100</f>
        <v>2.510460251046025</v>
      </c>
      <c r="X63" s="11">
        <f>SUM(X28/362)*100</f>
        <v>0</v>
      </c>
      <c r="Y63" s="13">
        <f>SUM(Y28/29)*100</f>
        <v>0</v>
      </c>
      <c r="Z63" s="11">
        <f>SUM(Z28/1230)*100</f>
        <v>0.16260162601626016</v>
      </c>
      <c r="AA63" s="11">
        <f>SUM(AA28/1134)*100</f>
        <v>8.8183421516754845E-2</v>
      </c>
      <c r="AB63" s="11">
        <f>SUM(AB28/763)*100</f>
        <v>0</v>
      </c>
      <c r="AC63" s="11">
        <f>SUM(AC28/2198)*100</f>
        <v>2.0018198362147408</v>
      </c>
      <c r="AD63" s="11">
        <f>SUM(AD28/11899)*100</f>
        <v>1.6808135137406505E-2</v>
      </c>
      <c r="AE63" s="11">
        <f>SUM(AE28/414)*100</f>
        <v>0</v>
      </c>
      <c r="AF63" s="11">
        <f>SUM(AF28/527)*100</f>
        <v>0</v>
      </c>
      <c r="AG63" s="11">
        <f>SUM(AG28/231)*100</f>
        <v>0</v>
      </c>
      <c r="AH63" s="11">
        <f>SUM(AH28/1100)*100</f>
        <v>0</v>
      </c>
      <c r="AI63" s="11">
        <f>SUM(AI28/367)*100</f>
        <v>1.9073569482288828</v>
      </c>
      <c r="AJ63" s="11">
        <f>SUM(AJ28/925)*100</f>
        <v>0.10810810810810811</v>
      </c>
      <c r="AK63" s="13">
        <f>SUM(AK28/83)*100</f>
        <v>0</v>
      </c>
      <c r="AL63" s="11">
        <f>SUM(AL28/2738)*100</f>
        <v>0</v>
      </c>
      <c r="AM63" s="11">
        <f>SUM(AM28/1342)*100</f>
        <v>0</v>
      </c>
      <c r="AN63" s="11">
        <f>SUM(AN28/1055)*100</f>
        <v>0</v>
      </c>
      <c r="AO63" s="11">
        <f>SUM(AO28/4329)*100</f>
        <v>0.62370062370062374</v>
      </c>
      <c r="AP63" s="11">
        <f>SUM(AP28/3773)*100</f>
        <v>0</v>
      </c>
      <c r="AQ63" s="11">
        <f>SUM(AQ28/4032)*100</f>
        <v>2.48015873015873E-2</v>
      </c>
      <c r="AR63" s="11">
        <f>SUM(AR28/153)*100</f>
        <v>0</v>
      </c>
      <c r="AS63" s="11">
        <f>SUM(AS28/766)*100</f>
        <v>0.13054830287206268</v>
      </c>
      <c r="AT63" s="11">
        <f>SUM(AT28/289)*100</f>
        <v>0</v>
      </c>
      <c r="AU63" s="11">
        <f>SUM(AU28/394)*100</f>
        <v>1.015228426395939</v>
      </c>
      <c r="AV63" s="11">
        <f>SUM(AV28/866)*100</f>
        <v>0</v>
      </c>
      <c r="AW63" s="13">
        <f>SUM(AW28/352)*100</f>
        <v>0</v>
      </c>
      <c r="AX63" s="11">
        <f>SUM(AX28/409)*100</f>
        <v>0</v>
      </c>
      <c r="AY63" s="11">
        <f>SUM(AY28/519)*100</f>
        <v>0</v>
      </c>
      <c r="AZ63" s="11">
        <f>SUM(AZ28/762)*100</f>
        <v>0</v>
      </c>
      <c r="BA63" s="11">
        <f>SUM(BA28/273)*100</f>
        <v>6.2271062271062272</v>
      </c>
      <c r="BB63" s="11">
        <f>SUM(BB28/926)*100</f>
        <v>0.10799136069114472</v>
      </c>
      <c r="BC63" s="11">
        <f>SUM(BC28/391)*100</f>
        <v>0</v>
      </c>
      <c r="BD63" s="11">
        <f>SUM(BD28/286)*100</f>
        <v>0</v>
      </c>
      <c r="BE63" s="11">
        <f>SUM(BE28/3121)*100</f>
        <v>0</v>
      </c>
      <c r="BF63" s="11">
        <f>SUM(BF28/802)*100</f>
        <v>0.12468827930174563</v>
      </c>
      <c r="BG63" s="11">
        <f>SUM(BG28/2431)*100</f>
        <v>8.2270670505964621E-2</v>
      </c>
      <c r="BH63" s="11">
        <f>SUM(BH28/1455)*100</f>
        <v>0</v>
      </c>
      <c r="BI63" s="13">
        <f>SUM(BI28/35)*100</f>
        <v>0</v>
      </c>
      <c r="BJ63" s="11">
        <f>SUM(BJ28/8199)*100</f>
        <v>0</v>
      </c>
      <c r="BK63" s="11">
        <f>SUM(BK28/851)*100</f>
        <v>0</v>
      </c>
      <c r="BL63" s="11">
        <f>SUM(BL28/1023)*100</f>
        <v>9.7751710654936458E-2</v>
      </c>
      <c r="BM63" s="11">
        <f>SUM(BM28/5195)*100</f>
        <v>0.71222329162656395</v>
      </c>
      <c r="BN63" s="11">
        <f>SUM(BN28/5432)*100</f>
        <v>1.8409425625920472E-2</v>
      </c>
      <c r="BO63" s="11">
        <f>SUM(BO28/3661)*100</f>
        <v>0</v>
      </c>
      <c r="BP63" s="11">
        <f>SUM(BP28/175)*100</f>
        <v>0</v>
      </c>
      <c r="BQ63" s="11">
        <f>SUM(BQ28/304)*100</f>
        <v>0</v>
      </c>
      <c r="BR63" s="11">
        <f>SUM(BR28/1043)*100</f>
        <v>9.5877277085330767E-2</v>
      </c>
      <c r="BS63" s="11">
        <f>SUM(BS28/198)*100</f>
        <v>3.0303030303030303</v>
      </c>
      <c r="BT63" s="11">
        <f>SUM(BT28/4301)*100</f>
        <v>4.6500813764240874E-2</v>
      </c>
      <c r="BU63" s="13">
        <f>SUM(BU28/1661)*100</f>
        <v>0</v>
      </c>
      <c r="BV63" s="11">
        <f>SUM(BV28/483)*100</f>
        <v>0.20703933747412009</v>
      </c>
      <c r="BW63" s="11">
        <f>SUM(BW28/3226)*100</f>
        <v>0</v>
      </c>
      <c r="BX63" s="11">
        <f>SUM(BX28/133)*100</f>
        <v>0</v>
      </c>
      <c r="BY63" s="11">
        <f>SUM(BY28/1781)*100</f>
        <v>0.95451993262212242</v>
      </c>
      <c r="BZ63" s="11">
        <f>SUM(BZ28/1213)*100</f>
        <v>0</v>
      </c>
      <c r="CA63" s="11">
        <f>SUM(CA28/859)*100</f>
        <v>0</v>
      </c>
      <c r="CB63" s="11">
        <f>SUM(CB28/4117)*100</f>
        <v>2.4289531212047608E-2</v>
      </c>
      <c r="CC63" s="11">
        <f>SUM(CC28/430)*100</f>
        <v>0</v>
      </c>
      <c r="CD63" s="11">
        <f>SUM(CD28/1186)*100</f>
        <v>0</v>
      </c>
      <c r="CE63" s="11">
        <f>SUM(CE28/3407)*100</f>
        <v>5.8702670971529203E-2</v>
      </c>
      <c r="CF63" s="11">
        <f>SUM(CF28/369)*100</f>
        <v>0</v>
      </c>
      <c r="CG63" s="11">
        <f>SUM(CG28/297)*100</f>
        <v>0</v>
      </c>
      <c r="CH63" s="11">
        <f>SUM(CH28/8515)*100</f>
        <v>0</v>
      </c>
      <c r="CI63" s="11">
        <f>SUM(CI28/2771)*100</f>
        <v>0</v>
      </c>
      <c r="CJ63" s="11">
        <f>SUM(CJ28/1128)*100</f>
        <v>0</v>
      </c>
      <c r="CK63" s="11">
        <f>SUM(CK28/4405)*100</f>
        <v>0.90805902383654935</v>
      </c>
      <c r="CL63" s="11">
        <f>SUM(CL28/1203)*100</f>
        <v>8.3125519534497094E-2</v>
      </c>
      <c r="CM63" s="11">
        <f>SUM(CM28/1582)*100</f>
        <v>0</v>
      </c>
      <c r="CN63" s="11">
        <f>SUM(CN28/124)*100</f>
        <v>0</v>
      </c>
      <c r="CO63" s="11">
        <f>SUM(CO28/444)*100</f>
        <v>0.22522522522522523</v>
      </c>
      <c r="CP63" s="11">
        <f>SUM(CP28/6000)*100</f>
        <v>1.6666666666666666E-2</v>
      </c>
      <c r="CQ63" s="11">
        <f>SUM(CQ28/307)*100</f>
        <v>1.6286644951140066</v>
      </c>
      <c r="CR63" s="11">
        <f>SUM(CR28/913)*100</f>
        <v>0.10952902519167579</v>
      </c>
      <c r="CS63" s="11">
        <f>SUM(CS28/193)*100</f>
        <v>0</v>
      </c>
    </row>
    <row r="64" spans="1:97" x14ac:dyDescent="0.2">
      <c r="A64" s="3" t="s">
        <v>5</v>
      </c>
      <c r="B64" s="3">
        <f>SUM(B29/3156)*100</f>
        <v>3.0101394169835234</v>
      </c>
      <c r="C64" s="3">
        <f>SUM(C29/3534)*100</f>
        <v>2.5183927560837578</v>
      </c>
      <c r="D64" s="11">
        <f>SUM(D29/1290)*100</f>
        <v>2.1705426356589146</v>
      </c>
      <c r="E64" s="11">
        <f>SUM(E29/4633)*100</f>
        <v>1.8562486509820852</v>
      </c>
      <c r="F64" s="12">
        <f>SUM(F29/4493)*100</f>
        <v>91.097262408190517</v>
      </c>
      <c r="G64" s="11">
        <f>SUM(G29/1696)*100</f>
        <v>4.834905660377359</v>
      </c>
      <c r="H64" s="12">
        <f>SUM(H29/767)*100</f>
        <v>17.60104302477184</v>
      </c>
      <c r="I64" s="12">
        <f>SUM(I29/372)*100</f>
        <v>9.67741935483871</v>
      </c>
      <c r="J64" s="11">
        <f>SUM(J29/3896)*100</f>
        <v>1.3860369609856265</v>
      </c>
      <c r="K64" s="12">
        <f>SUM(K29/966)*100</f>
        <v>19.565217391304348</v>
      </c>
      <c r="L64" s="12">
        <f>SUM(L29/670)*100</f>
        <v>20.746268656716417</v>
      </c>
      <c r="M64" s="14">
        <f>SUM(M29/667)*100</f>
        <v>55.622188905547233</v>
      </c>
      <c r="N64" s="11">
        <f>SUM(N29/1094)*100</f>
        <v>1.5539305301645339</v>
      </c>
      <c r="O64" s="11">
        <f>SUM(O29/139)*100</f>
        <v>9.3525179856115113</v>
      </c>
      <c r="P64" s="11">
        <f>SUM(P29/883)*100</f>
        <v>0.33975084937712347</v>
      </c>
      <c r="Q64" s="11">
        <f>SUM(Q29/2148)*100</f>
        <v>0.65176908752327745</v>
      </c>
      <c r="R64" s="12">
        <f>SUM(R29/443)*100</f>
        <v>36.117381489841989</v>
      </c>
      <c r="S64" s="11">
        <f>SUM(S29/4343)*100</f>
        <v>0.20723002532811421</v>
      </c>
      <c r="T64" s="12">
        <f>SUM(T29/115)*100</f>
        <v>26.086956521739129</v>
      </c>
      <c r="U64" s="11">
        <f>SUM(U29/109)*100</f>
        <v>4.5871559633027523</v>
      </c>
      <c r="V64" s="11">
        <f>SUM(V29/856)*100</f>
        <v>1.7523364485981308</v>
      </c>
      <c r="W64" s="12">
        <f>SUM(W29/239)*100</f>
        <v>66.108786610878653</v>
      </c>
      <c r="X64" s="12">
        <f>SUM(X29/362)*100</f>
        <v>11.602209944751381</v>
      </c>
      <c r="Y64" s="14">
        <f>SUM(Y29/29)*100</f>
        <v>10.344827586206897</v>
      </c>
      <c r="Z64" s="12">
        <f>SUM(Z29/1230)*100</f>
        <v>21.138211382113823</v>
      </c>
      <c r="AA64" s="12">
        <f>SUM(AA29/1134)*100</f>
        <v>22.398589065255731</v>
      </c>
      <c r="AB64" s="11">
        <f>SUM(AB29/763)*100</f>
        <v>8.2568807339449553</v>
      </c>
      <c r="AC64" s="12">
        <f>SUM(AC29/2198)*100</f>
        <v>19.017288444040037</v>
      </c>
      <c r="AD64" s="12">
        <f>SUM(AD29/11899)*100</f>
        <v>97.604840742919578</v>
      </c>
      <c r="AE64" s="12">
        <f>SUM(AE29/414)*100</f>
        <v>43.236714975845409</v>
      </c>
      <c r="AF64" s="12">
        <f>SUM(AF29/527)*100</f>
        <v>54.838709677419352</v>
      </c>
      <c r="AG64" s="12">
        <f>SUM(AG29/231)*100</f>
        <v>39.393939393939391</v>
      </c>
      <c r="AH64" s="12">
        <f>SUM(AH29/1100)*100</f>
        <v>13.818181818181818</v>
      </c>
      <c r="AI64" s="12">
        <f>SUM(AI29/367)*100</f>
        <v>20.163487738419619</v>
      </c>
      <c r="AJ64" s="12">
        <f>SUM(AJ29/925)*100</f>
        <v>29.297297297297298</v>
      </c>
      <c r="AK64" s="14">
        <f>SUM(AK29/83)*100</f>
        <v>71.084337349397586</v>
      </c>
      <c r="AL64" s="11">
        <f>SUM(AL29/2738)*100</f>
        <v>24.287801314828343</v>
      </c>
      <c r="AM64" s="12">
        <f>SUM(AM29/1342)*100</f>
        <v>40.760059612518631</v>
      </c>
      <c r="AN64" s="11">
        <f>SUM(AN29/1055)*100</f>
        <v>6.1611374407582939</v>
      </c>
      <c r="AO64" s="11">
        <f>SUM(AO29/4329)*100</f>
        <v>1.1781011781011781</v>
      </c>
      <c r="AP64" s="11">
        <f>SUM(AP29/3773)*100</f>
        <v>8.7728597932679566</v>
      </c>
      <c r="AQ64" s="11">
        <f>SUM(AQ29/4032)*100</f>
        <v>0.91765873015873023</v>
      </c>
      <c r="AR64" s="12">
        <f>SUM(AR29/153)*100</f>
        <v>54.901960784313729</v>
      </c>
      <c r="AS64" s="11">
        <f>SUM(AS29/766)*100</f>
        <v>1.4360313315926894</v>
      </c>
      <c r="AT64" s="11">
        <f>SUM(AT29/289)*100</f>
        <v>7.6124567474048446</v>
      </c>
      <c r="AU64" s="12">
        <f>SUM(AU29/394)*100</f>
        <v>58.121827411167516</v>
      </c>
      <c r="AV64" s="12">
        <f>SUM(AV29/866)*100</f>
        <v>54.157043879907619</v>
      </c>
      <c r="AW64" s="13">
        <f>SUM(AW29/352)*100</f>
        <v>3.6931818181818183</v>
      </c>
      <c r="AX64" s="12">
        <f>SUM(AX29/409)*100</f>
        <v>11.002444987775061</v>
      </c>
      <c r="AY64" s="12">
        <f>SUM(AY29/519)*100</f>
        <v>51.445086705202314</v>
      </c>
      <c r="AZ64" s="11">
        <f>SUM(AZ29/762)*100</f>
        <v>1.3123359580052494</v>
      </c>
      <c r="BA64" s="12">
        <f>SUM(BA29/273)*100</f>
        <v>16.84981684981685</v>
      </c>
      <c r="BB64" s="11">
        <f>SUM(BB29/926)*100</f>
        <v>25.269978401727862</v>
      </c>
      <c r="BC64" s="11">
        <f>SUM(BC29/391)*100</f>
        <v>4.859335038363171</v>
      </c>
      <c r="BD64" s="12">
        <f>SUM(BD29/286)*100</f>
        <v>90.209790209790214</v>
      </c>
      <c r="BE64" s="11">
        <f>SUM(BE29/3121)*100</f>
        <v>0.41653316244793331</v>
      </c>
      <c r="BF64" s="12">
        <f>SUM(BF29/802)*100</f>
        <v>24.189526184538654</v>
      </c>
      <c r="BG64" s="11">
        <f>SUM(BG29/2431)*100</f>
        <v>0.49362402303578773</v>
      </c>
      <c r="BH64" s="12">
        <f>SUM(BH29/1455)*100</f>
        <v>95.257731958762875</v>
      </c>
      <c r="BI64" s="14">
        <f>SUM(BI29/35)*100</f>
        <v>28.571428571428569</v>
      </c>
      <c r="BJ64" s="11">
        <f>SUM(BJ29/8199)*100</f>
        <v>3.9882912550311014</v>
      </c>
      <c r="BK64" s="12">
        <f>SUM(BK29/851)*100</f>
        <v>58.049353701527615</v>
      </c>
      <c r="BL64" s="11">
        <f>SUM(BL29/1023)*100</f>
        <v>0.5865102639296188</v>
      </c>
      <c r="BM64" s="11">
        <f>SUM(BM29/5195)*100</f>
        <v>5.1395572666025027</v>
      </c>
      <c r="BN64" s="11">
        <f>SUM(BN29/5432)*100</f>
        <v>6.3328424153166418</v>
      </c>
      <c r="BO64" s="11">
        <f>SUM(BO29/3661)*100</f>
        <v>0.71018847309478284</v>
      </c>
      <c r="BP64" s="12">
        <f>SUM(BP29/175)*100</f>
        <v>39.428571428571431</v>
      </c>
      <c r="BQ64" s="11">
        <f>SUM(BQ29/304)*100</f>
        <v>3.6184210526315792</v>
      </c>
      <c r="BR64" s="11">
        <f>SUM(BR29/1043)*100</f>
        <v>2.9721955896452541</v>
      </c>
      <c r="BS64" s="11">
        <f>SUM(BS29/198)*100</f>
        <v>7.0707070707070701</v>
      </c>
      <c r="BT64" s="11">
        <f>SUM(BT29/4301)*100</f>
        <v>2.1855382469193212</v>
      </c>
      <c r="BU64" s="13">
        <f>SUM(BU29/1661)*100</f>
        <v>0.54184226369656829</v>
      </c>
      <c r="BV64" s="12">
        <f>SUM(BV29/483)*100</f>
        <v>21.739130434782609</v>
      </c>
      <c r="BW64" s="11">
        <f>SUM(BW29/3226)*100</f>
        <v>3.3168009919404837</v>
      </c>
      <c r="BX64" s="12">
        <f>SUM(BX29/133)*100</f>
        <v>12.030075187969924</v>
      </c>
      <c r="BY64" s="12">
        <f>SUM(BY29/1781)*100</f>
        <v>19.427288040426728</v>
      </c>
      <c r="BZ64" s="12">
        <f>SUM(BZ29/1213)*100</f>
        <v>44.847485572959606</v>
      </c>
      <c r="CA64" s="12">
        <f>SUM(CA29/859)*100</f>
        <v>71.245634458672882</v>
      </c>
      <c r="CB64" s="12">
        <f>SUM(CB29/4117)*100</f>
        <v>98.591207189701237</v>
      </c>
      <c r="CC64" s="12">
        <f>SUM(CC29/430)*100</f>
        <v>19.302325581395348</v>
      </c>
      <c r="CD64" s="12">
        <f>SUM(CD29/1186)*100</f>
        <v>37.099494097807757</v>
      </c>
      <c r="CE64" s="11">
        <f>SUM(CE29/3407)*100</f>
        <v>1.4675667742882301</v>
      </c>
      <c r="CF64" s="12">
        <f>SUM(CF29/369)*100</f>
        <v>47.696476964769644</v>
      </c>
      <c r="CG64" s="12">
        <f>SUM(CG29/297)*100</f>
        <v>87.878787878787875</v>
      </c>
      <c r="CH64" s="11">
        <f>SUM(CH29/8515)*100</f>
        <v>1.7733411626541395</v>
      </c>
      <c r="CI64" s="11">
        <f>SUM(CI29/2771)*100</f>
        <v>1.1187297004691448</v>
      </c>
      <c r="CJ64" s="11">
        <f>SUM(CJ29/1128)*100</f>
        <v>0.53191489361702127</v>
      </c>
      <c r="CK64" s="11">
        <f>SUM(CK29/4405)*100</f>
        <v>0.43132803632236094</v>
      </c>
      <c r="CL64" s="12">
        <f>SUM(CL29/1203)*100</f>
        <v>20.199501246882793</v>
      </c>
      <c r="CM64" s="11">
        <f>SUM(CM29/1582)*100</f>
        <v>0.82174462705436147</v>
      </c>
      <c r="CN64" s="12">
        <f>SUM(CN29/124)*100</f>
        <v>41.935483870967744</v>
      </c>
      <c r="CO64" s="11">
        <f>SUM(CO29/444)*100</f>
        <v>1.1261261261261262</v>
      </c>
      <c r="CP64" s="11">
        <f>SUM(CP29/6000)*100</f>
        <v>0.41666666666666669</v>
      </c>
      <c r="CQ64" s="11">
        <f>SUM(CQ29/307)*100</f>
        <v>4.8859934853420199</v>
      </c>
      <c r="CR64" s="12">
        <f>SUM(CR29/913)*100</f>
        <v>32.968236582694416</v>
      </c>
      <c r="CS64" s="11">
        <f>SUM(CS29/193)*100</f>
        <v>4.1450777202072544</v>
      </c>
    </row>
    <row r="65" spans="1:97" x14ac:dyDescent="0.2">
      <c r="A65" s="3" t="s">
        <v>3</v>
      </c>
      <c r="B65" s="3">
        <f>SUM(B30/3156)*100</f>
        <v>0</v>
      </c>
      <c r="C65" s="3">
        <f>SUM(C30/3534)*100</f>
        <v>0</v>
      </c>
      <c r="D65" s="11">
        <f>SUM(D30/1290)*100</f>
        <v>0</v>
      </c>
      <c r="E65" s="11">
        <f>SUM(E30/4633)*100</f>
        <v>0</v>
      </c>
      <c r="F65" s="11">
        <f>SUM(F30/4493)*100</f>
        <v>0</v>
      </c>
      <c r="G65" s="11">
        <f>SUM(G30/1696)*100</f>
        <v>5.8962264150943397E-2</v>
      </c>
      <c r="H65" s="11">
        <f>SUM(H30/767)*100</f>
        <v>0</v>
      </c>
      <c r="I65" s="11">
        <f>SUM(I30/372)*100</f>
        <v>0</v>
      </c>
      <c r="J65" s="11">
        <f>SUM(J30/3896)*100</f>
        <v>0</v>
      </c>
      <c r="K65" s="11">
        <f>SUM(K30/966)*100</f>
        <v>0</v>
      </c>
      <c r="L65" s="11">
        <f>SUM(L30/670)*100</f>
        <v>0</v>
      </c>
      <c r="M65" s="13">
        <f>SUM(M30/667)*100</f>
        <v>0</v>
      </c>
      <c r="N65" s="11">
        <f>SUM(N30/1094)*100</f>
        <v>0.27422303473491771</v>
      </c>
      <c r="O65" s="11">
        <f>SUM(O30/139)*100</f>
        <v>3.5971223021582732</v>
      </c>
      <c r="P65" s="11">
        <f>SUM(P30/883)*100</f>
        <v>0.11325028312570783</v>
      </c>
      <c r="Q65" s="11">
        <f>SUM(Q30/2148)*100</f>
        <v>4.6554934823091247E-2</v>
      </c>
      <c r="R65" s="11">
        <f>SUM(R30/443)*100</f>
        <v>0.45146726862302478</v>
      </c>
      <c r="S65" s="11">
        <f>SUM(S30/4343)*100</f>
        <v>5.2728528666820171</v>
      </c>
      <c r="T65" s="11">
        <f>SUM(T30/115)*100</f>
        <v>1.7391304347826086</v>
      </c>
      <c r="U65" s="11">
        <f>SUM(U30/109)*100</f>
        <v>1.834862385321101</v>
      </c>
      <c r="V65" s="11">
        <f>SUM(V30/856)*100</f>
        <v>0.35046728971962615</v>
      </c>
      <c r="W65" s="11">
        <f>SUM(W30/239)*100</f>
        <v>0.83682008368200833</v>
      </c>
      <c r="X65" s="11">
        <f>SUM(X30/362)*100</f>
        <v>0</v>
      </c>
      <c r="Y65" s="13">
        <f>SUM(Y30/29)*100</f>
        <v>0</v>
      </c>
      <c r="Z65" s="11">
        <f>SUM(Z30/1230)*100</f>
        <v>0</v>
      </c>
      <c r="AA65" s="11">
        <f>SUM(AA30/1134)*100</f>
        <v>0</v>
      </c>
      <c r="AB65" s="11">
        <f>SUM(AB30/763)*100</f>
        <v>0</v>
      </c>
      <c r="AC65" s="11">
        <f>SUM(AC30/2198)*100</f>
        <v>0</v>
      </c>
      <c r="AD65" s="11">
        <f>SUM(AD30/11899)*100</f>
        <v>0</v>
      </c>
      <c r="AE65" s="11">
        <f>SUM(AE30/414)*100</f>
        <v>0.24154589371980675</v>
      </c>
      <c r="AF65" s="11">
        <f>SUM(AF30/527)*100</f>
        <v>0</v>
      </c>
      <c r="AG65" s="11">
        <f>SUM(AG30/231)*100</f>
        <v>0</v>
      </c>
      <c r="AH65" s="11">
        <f>SUM(AH30/1100)*100</f>
        <v>0</v>
      </c>
      <c r="AI65" s="11">
        <f>SUM(AI30/367)*100</f>
        <v>0</v>
      </c>
      <c r="AJ65" s="11">
        <f>SUM(AJ30/925)*100</f>
        <v>0</v>
      </c>
      <c r="AK65" s="13">
        <f>SUM(AK30/83)*100</f>
        <v>0</v>
      </c>
      <c r="AL65" s="11">
        <f>SUM(AL30/2738)*100</f>
        <v>0</v>
      </c>
      <c r="AM65" s="11">
        <f>SUM(AM30/1342)*100</f>
        <v>0</v>
      </c>
      <c r="AN65" s="11">
        <f>SUM(AN30/1055)*100</f>
        <v>0</v>
      </c>
      <c r="AO65" s="11">
        <f>SUM(AO30/4329)*100</f>
        <v>0</v>
      </c>
      <c r="AP65" s="11">
        <f>SUM(AP30/3773)*100</f>
        <v>0</v>
      </c>
      <c r="AQ65" s="11">
        <f>SUM(AQ30/4032)*100</f>
        <v>0.1240079365079365</v>
      </c>
      <c r="AR65" s="11">
        <f>SUM(AR30/153)*100</f>
        <v>0</v>
      </c>
      <c r="AS65" s="11">
        <f>SUM(AS30/766)*100</f>
        <v>0</v>
      </c>
      <c r="AT65" s="11">
        <f>SUM(AT30/289)*100</f>
        <v>0</v>
      </c>
      <c r="AU65" s="11">
        <f>SUM(AU30/394)*100</f>
        <v>0</v>
      </c>
      <c r="AV65" s="11">
        <f>SUM(AV30/866)*100</f>
        <v>0</v>
      </c>
      <c r="AW65" s="13">
        <f>SUM(AW30/352)*100</f>
        <v>0</v>
      </c>
      <c r="AX65" s="11">
        <f>SUM(AX30/409)*100</f>
        <v>0</v>
      </c>
      <c r="AY65" s="11">
        <f>SUM(AY30/519)*100</f>
        <v>0</v>
      </c>
      <c r="AZ65" s="11">
        <f>SUM(AZ30/762)*100</f>
        <v>0</v>
      </c>
      <c r="BA65" s="11">
        <f>SUM(BA30/273)*100</f>
        <v>0</v>
      </c>
      <c r="BB65" s="11">
        <f>SUM(BB30/926)*100</f>
        <v>0</v>
      </c>
      <c r="BC65" s="11">
        <f>SUM(BC30/391)*100</f>
        <v>0</v>
      </c>
      <c r="BD65" s="11">
        <f>SUM(BD30/286)*100</f>
        <v>0</v>
      </c>
      <c r="BE65" s="11">
        <f>SUM(BE30/3121)*100</f>
        <v>0</v>
      </c>
      <c r="BF65" s="11">
        <f>SUM(BF30/802)*100</f>
        <v>0</v>
      </c>
      <c r="BG65" s="11">
        <f>SUM(BG30/2431)*100</f>
        <v>0</v>
      </c>
      <c r="BH65" s="11">
        <f>SUM(BH30/1455)*100</f>
        <v>0</v>
      </c>
      <c r="BI65" s="13">
        <f>SUM(BI30/35)*100</f>
        <v>0</v>
      </c>
      <c r="BJ65" s="11">
        <f>SUM(BJ30/8199)*100</f>
        <v>0</v>
      </c>
      <c r="BK65" s="11">
        <f>SUM(BK30/851)*100</f>
        <v>0</v>
      </c>
      <c r="BL65" s="11">
        <f>SUM(BL30/1023)*100</f>
        <v>0</v>
      </c>
      <c r="BM65" s="11">
        <f>SUM(BM30/5195)*100</f>
        <v>0</v>
      </c>
      <c r="BN65" s="11">
        <f>SUM(BN30/5432)*100</f>
        <v>0</v>
      </c>
      <c r="BO65" s="11">
        <f>SUM(BO30/3661)*100</f>
        <v>0.10925976509150505</v>
      </c>
      <c r="BP65" s="11">
        <f>SUM(BP30/175)*100</f>
        <v>0</v>
      </c>
      <c r="BQ65" s="11">
        <f>SUM(BQ30/304)*100</f>
        <v>0</v>
      </c>
      <c r="BR65" s="11">
        <f>SUM(BR30/1043)*100</f>
        <v>0</v>
      </c>
      <c r="BS65" s="11">
        <f>SUM(BS30/198)*100</f>
        <v>0</v>
      </c>
      <c r="BT65" s="11">
        <f>SUM(BT30/4301)*100</f>
        <v>0</v>
      </c>
      <c r="BU65" s="13">
        <f>SUM(BU30/1661)*100</f>
        <v>0</v>
      </c>
      <c r="BV65" s="11">
        <f>SUM(BV30/483)*100</f>
        <v>0</v>
      </c>
      <c r="BW65" s="11">
        <f>SUM(BW30/3226)*100</f>
        <v>0</v>
      </c>
      <c r="BX65" s="11">
        <f>SUM(BX30/133)*100</f>
        <v>0</v>
      </c>
      <c r="BY65" s="11">
        <f>SUM(BY30/1781)*100</f>
        <v>0</v>
      </c>
      <c r="BZ65" s="11">
        <f>SUM(BZ30/1213)*100</f>
        <v>0</v>
      </c>
      <c r="CA65" s="11">
        <f>SUM(CA30/859)*100</f>
        <v>0.11641443538998836</v>
      </c>
      <c r="CB65" s="11">
        <f>SUM(CB30/4117)*100</f>
        <v>0</v>
      </c>
      <c r="CC65" s="11">
        <f>SUM(CC30/430)*100</f>
        <v>0</v>
      </c>
      <c r="CD65" s="11">
        <f>SUM(CD30/1186)*100</f>
        <v>0</v>
      </c>
      <c r="CE65" s="11">
        <f>SUM(CE30/3407)*100</f>
        <v>0</v>
      </c>
      <c r="CF65" s="11">
        <f>SUM(CF30/369)*100</f>
        <v>0</v>
      </c>
      <c r="CG65" s="11">
        <f>SUM(CG30/297)*100</f>
        <v>0</v>
      </c>
      <c r="CH65" s="11">
        <f>SUM(CH30/8515)*100</f>
        <v>0</v>
      </c>
      <c r="CI65" s="11">
        <f>SUM(CI30/2771)*100</f>
        <v>0</v>
      </c>
      <c r="CJ65" s="11">
        <f>SUM(CJ30/1128)*100</f>
        <v>0</v>
      </c>
      <c r="CK65" s="11">
        <f>SUM(CK30/4405)*100</f>
        <v>0</v>
      </c>
      <c r="CL65" s="11">
        <f>SUM(CL30/1203)*100</f>
        <v>0</v>
      </c>
      <c r="CM65" s="11">
        <f>SUM(CM30/1582)*100</f>
        <v>0.12642225031605564</v>
      </c>
      <c r="CN65" s="11">
        <f>SUM(CN30/124)*100</f>
        <v>0</v>
      </c>
      <c r="CO65" s="11">
        <f>SUM(CO30/444)*100</f>
        <v>0</v>
      </c>
      <c r="CP65" s="11">
        <f>SUM(CP30/6000)*100</f>
        <v>0</v>
      </c>
      <c r="CQ65" s="11">
        <f>SUM(CQ30/307)*100</f>
        <v>0</v>
      </c>
      <c r="CR65" s="11">
        <f>SUM(CR30/913)*100</f>
        <v>0</v>
      </c>
      <c r="CS65" s="11">
        <f>SUM(CS30/193)*100</f>
        <v>0</v>
      </c>
    </row>
    <row r="66" spans="1:97" x14ac:dyDescent="0.2">
      <c r="A66" s="3" t="s">
        <v>2</v>
      </c>
      <c r="B66" s="3">
        <f>SUM(B31/3156)*100</f>
        <v>0</v>
      </c>
      <c r="C66" s="3">
        <f>SUM(C31/3534)*100</f>
        <v>8.4889643463497449E-2</v>
      </c>
      <c r="D66" s="11">
        <f>SUM(D31/1290)*100</f>
        <v>0</v>
      </c>
      <c r="E66" s="11">
        <f>SUM(E31/4633)*100</f>
        <v>0</v>
      </c>
      <c r="F66" s="11">
        <f>SUM(F31/4493)*100</f>
        <v>0</v>
      </c>
      <c r="G66" s="11">
        <f>SUM(G31/1696)*100</f>
        <v>0</v>
      </c>
      <c r="H66" s="11">
        <f>SUM(H31/767)*100</f>
        <v>0</v>
      </c>
      <c r="I66" s="11">
        <f>SUM(I31/372)*100</f>
        <v>0</v>
      </c>
      <c r="J66" s="11">
        <f>SUM(J31/3896)*100</f>
        <v>0</v>
      </c>
      <c r="K66" s="11">
        <f>SUM(K31/966)*100</f>
        <v>0</v>
      </c>
      <c r="L66" s="11">
        <f>SUM(L31/670)*100</f>
        <v>0</v>
      </c>
      <c r="M66" s="13">
        <f>SUM(M31/667)*100</f>
        <v>0</v>
      </c>
      <c r="N66" s="11">
        <f>SUM(N31/1094)*100</f>
        <v>0</v>
      </c>
      <c r="O66" s="11">
        <f>SUM(O31/139)*100</f>
        <v>1.4388489208633095</v>
      </c>
      <c r="P66" s="11">
        <f>SUM(P31/883)*100</f>
        <v>0</v>
      </c>
      <c r="Q66" s="11">
        <f>SUM(Q31/2148)*100</f>
        <v>0</v>
      </c>
      <c r="R66" s="11">
        <f>SUM(R31/443)*100</f>
        <v>0.22573363431151239</v>
      </c>
      <c r="S66" s="11">
        <f>SUM(S31/4343)*100</f>
        <v>0</v>
      </c>
      <c r="T66" s="11">
        <f>SUM(T31/115)*100</f>
        <v>0</v>
      </c>
      <c r="U66" s="11">
        <f>SUM(U31/109)*100</f>
        <v>0</v>
      </c>
      <c r="V66" s="11">
        <f>SUM(V31/856)*100</f>
        <v>0</v>
      </c>
      <c r="W66" s="11">
        <f>SUM(W31/239)*100</f>
        <v>0</v>
      </c>
      <c r="X66" s="11">
        <f>SUM(X31/362)*100</f>
        <v>0</v>
      </c>
      <c r="Y66" s="13">
        <f>SUM(Y31/29)*100</f>
        <v>0</v>
      </c>
      <c r="Z66" s="11">
        <f>SUM(Z31/1230)*100</f>
        <v>0</v>
      </c>
      <c r="AA66" s="11">
        <f>SUM(AA31/1134)*100</f>
        <v>0.17636684303350969</v>
      </c>
      <c r="AB66" s="11">
        <f>SUM(AB31/763)*100</f>
        <v>0</v>
      </c>
      <c r="AC66" s="11">
        <f>SUM(AC31/2198)*100</f>
        <v>0</v>
      </c>
      <c r="AD66" s="11">
        <f>SUM(AD31/11899)*100</f>
        <v>0</v>
      </c>
      <c r="AE66" s="11">
        <f>SUM(AE31/414)*100</f>
        <v>0</v>
      </c>
      <c r="AF66" s="11">
        <f>SUM(AF31/527)*100</f>
        <v>0</v>
      </c>
      <c r="AG66" s="11">
        <f>SUM(AG31/231)*100</f>
        <v>0</v>
      </c>
      <c r="AH66" s="11">
        <f>SUM(AH31/1100)*100</f>
        <v>0</v>
      </c>
      <c r="AI66" s="11">
        <f>SUM(AI31/367)*100</f>
        <v>0</v>
      </c>
      <c r="AJ66" s="11">
        <f>SUM(AJ31/925)*100</f>
        <v>0</v>
      </c>
      <c r="AK66" s="13">
        <f>SUM(AK31/83)*100</f>
        <v>0</v>
      </c>
      <c r="AL66" s="11">
        <f>SUM(AL31/2738)*100</f>
        <v>7.3046018991964945E-2</v>
      </c>
      <c r="AM66" s="12">
        <f>SUM(AM31/1342)*100</f>
        <v>28.539493293591654</v>
      </c>
      <c r="AN66" s="11">
        <f>SUM(AN31/1055)*100</f>
        <v>0</v>
      </c>
      <c r="AO66" s="11">
        <f>SUM(AO31/4329)*100</f>
        <v>9.2400092400092393E-2</v>
      </c>
      <c r="AP66" s="11">
        <f>SUM(AP31/3773)*100</f>
        <v>0.10601643254704478</v>
      </c>
      <c r="AQ66" s="11">
        <f>SUM(AQ31/4032)*100</f>
        <v>2.48015873015873E-2</v>
      </c>
      <c r="AR66" s="11">
        <f>SUM(AR31/153)*100</f>
        <v>0.65359477124183007</v>
      </c>
      <c r="AS66" s="11">
        <f>SUM(AS31/766)*100</f>
        <v>0.26109660574412535</v>
      </c>
      <c r="AT66" s="11">
        <f>SUM(AT31/289)*100</f>
        <v>1.3840830449826991</v>
      </c>
      <c r="AU66" s="11">
        <f>SUM(AU31/394)*100</f>
        <v>0</v>
      </c>
      <c r="AV66" s="11">
        <f>SUM(AV31/866)*100</f>
        <v>0.23094688221709006</v>
      </c>
      <c r="AW66" s="13">
        <f>SUM(AW31/352)*100</f>
        <v>0</v>
      </c>
      <c r="AX66" s="11">
        <f>SUM(AX31/409)*100</f>
        <v>0</v>
      </c>
      <c r="AY66" s="11">
        <f>SUM(AY31/519)*100</f>
        <v>0.57803468208092479</v>
      </c>
      <c r="AZ66" s="11">
        <f>SUM(AZ31/762)*100</f>
        <v>0</v>
      </c>
      <c r="BA66" s="11">
        <f>SUM(BA31/273)*100</f>
        <v>0</v>
      </c>
      <c r="BB66" s="11">
        <f>SUM(BB31/926)*100</f>
        <v>0</v>
      </c>
      <c r="BC66" s="11">
        <f>SUM(BC31/391)*100</f>
        <v>0</v>
      </c>
      <c r="BD66" s="11">
        <f>SUM(BD31/286)*100</f>
        <v>0</v>
      </c>
      <c r="BE66" s="11">
        <f>SUM(BE31/3121)*100</f>
        <v>0</v>
      </c>
      <c r="BF66" s="11">
        <f>SUM(BF31/802)*100</f>
        <v>0</v>
      </c>
      <c r="BG66" s="11">
        <f>SUM(BG31/2431)*100</f>
        <v>0</v>
      </c>
      <c r="BH66" s="11">
        <f>SUM(BH31/1455)*100</f>
        <v>0</v>
      </c>
      <c r="BI66" s="13">
        <f>SUM(BI31/35)*100</f>
        <v>0</v>
      </c>
      <c r="BJ66" s="11">
        <f>SUM(BJ31/8199)*100</f>
        <v>0</v>
      </c>
      <c r="BK66" s="11">
        <f>SUM(BK31/851)*100</f>
        <v>0.82256169212690955</v>
      </c>
      <c r="BL66" s="11">
        <f>SUM(BL31/1023)*100</f>
        <v>0</v>
      </c>
      <c r="BM66" s="11">
        <f>SUM(BM31/5195)*100</f>
        <v>0</v>
      </c>
      <c r="BN66" s="11">
        <f>SUM(BN31/5432)*100</f>
        <v>0</v>
      </c>
      <c r="BO66" s="11">
        <f>SUM(BO31/3661)*100</f>
        <v>0</v>
      </c>
      <c r="BP66" s="11">
        <f>SUM(BP31/175)*100</f>
        <v>0</v>
      </c>
      <c r="BQ66" s="11">
        <f>SUM(BQ31/304)*100</f>
        <v>0</v>
      </c>
      <c r="BR66" s="11">
        <f>SUM(BR31/1043)*100</f>
        <v>0</v>
      </c>
      <c r="BS66" s="11">
        <f>SUM(BS31/198)*100</f>
        <v>0</v>
      </c>
      <c r="BT66" s="11">
        <f>SUM(BT31/4301)*100</f>
        <v>0</v>
      </c>
      <c r="BU66" s="13">
        <f>SUM(BU31/1661)*100</f>
        <v>0</v>
      </c>
      <c r="BV66" s="11">
        <f>SUM(BV31/483)*100</f>
        <v>0</v>
      </c>
      <c r="BW66" s="11">
        <f>SUM(BW31/3226)*100</f>
        <v>0</v>
      </c>
      <c r="BX66" s="11">
        <f>SUM(BX31/133)*100</f>
        <v>0</v>
      </c>
      <c r="BY66" s="11">
        <f>SUM(BY31/1781)*100</f>
        <v>0</v>
      </c>
      <c r="BZ66" s="11">
        <f>SUM(BZ31/1213)*100</f>
        <v>0</v>
      </c>
      <c r="CA66" s="11">
        <f>SUM(CA31/859)*100</f>
        <v>0</v>
      </c>
      <c r="CB66" s="11">
        <f>SUM(CB31/4117)*100</f>
        <v>0</v>
      </c>
      <c r="CC66" s="11">
        <f>SUM(CC31/430)*100</f>
        <v>0</v>
      </c>
      <c r="CD66" s="11">
        <f>SUM(CD31/1186)*100</f>
        <v>0</v>
      </c>
      <c r="CE66" s="11">
        <f>SUM(CE31/3407)*100</f>
        <v>0</v>
      </c>
      <c r="CF66" s="11">
        <f>SUM(CF31/369)*100</f>
        <v>0</v>
      </c>
      <c r="CG66" s="11">
        <f>SUM(CG31/297)*100</f>
        <v>0</v>
      </c>
      <c r="CH66" s="11">
        <f>SUM(CH31/8515)*100</f>
        <v>0</v>
      </c>
      <c r="CI66" s="11">
        <f>SUM(CI31/2771)*100</f>
        <v>7.2176109707686745E-2</v>
      </c>
      <c r="CJ66" s="11">
        <f>SUM(CJ31/1128)*100</f>
        <v>0</v>
      </c>
      <c r="CK66" s="11">
        <f>SUM(CK31/4405)*100</f>
        <v>0</v>
      </c>
      <c r="CL66" s="11">
        <f>SUM(CL31/1203)*100</f>
        <v>0</v>
      </c>
      <c r="CM66" s="11">
        <f>SUM(CM31/1582)*100</f>
        <v>0</v>
      </c>
      <c r="CN66" s="11">
        <f>SUM(CN31/124)*100</f>
        <v>0</v>
      </c>
      <c r="CO66" s="11">
        <f>SUM(CO31/444)*100</f>
        <v>0</v>
      </c>
      <c r="CP66" s="11">
        <f>SUM(CP31/6000)*100</f>
        <v>0</v>
      </c>
      <c r="CQ66" s="11">
        <f>SUM(CQ31/307)*100</f>
        <v>0</v>
      </c>
      <c r="CR66" s="11">
        <f>SUM(CR31/913)*100</f>
        <v>0</v>
      </c>
      <c r="CS66" s="11">
        <f>SUM(CS31/193)*100</f>
        <v>0</v>
      </c>
    </row>
    <row r="67" spans="1:97" x14ac:dyDescent="0.2">
      <c r="A67" s="3" t="s">
        <v>1</v>
      </c>
      <c r="B67" s="3">
        <f>SUM(B32/3156)*100</f>
        <v>0</v>
      </c>
      <c r="C67" s="3">
        <f>SUM(C32/3534)*100</f>
        <v>0</v>
      </c>
      <c r="D67" s="11">
        <f>SUM(D32/1290)*100</f>
        <v>0</v>
      </c>
      <c r="E67" s="11">
        <f>SUM(E32/4633)*100</f>
        <v>0</v>
      </c>
      <c r="F67" s="11">
        <f>SUM(F32/4493)*100</f>
        <v>0</v>
      </c>
      <c r="G67" s="11">
        <f>SUM(G32/1696)*100</f>
        <v>0</v>
      </c>
      <c r="H67" s="11">
        <f>SUM(H32/767)*100</f>
        <v>0</v>
      </c>
      <c r="I67" s="11">
        <f>SUM(I32/372)*100</f>
        <v>0</v>
      </c>
      <c r="J67" s="11">
        <f>SUM(J32/3896)*100</f>
        <v>0</v>
      </c>
      <c r="K67" s="11">
        <f>SUM(K32/966)*100</f>
        <v>0</v>
      </c>
      <c r="L67" s="11">
        <f>SUM(L32/670)*100</f>
        <v>0</v>
      </c>
      <c r="M67" s="13">
        <f>SUM(M32/667)*100</f>
        <v>0</v>
      </c>
      <c r="N67" s="11">
        <f>SUM(N32/1094)*100</f>
        <v>0</v>
      </c>
      <c r="O67" s="11">
        <f>SUM(O32/139)*100</f>
        <v>0</v>
      </c>
      <c r="P67" s="11">
        <f>SUM(P32/883)*100</f>
        <v>0</v>
      </c>
      <c r="Q67" s="11">
        <f>SUM(Q32/2148)*100</f>
        <v>0</v>
      </c>
      <c r="R67" s="11">
        <f>SUM(R32/443)*100</f>
        <v>0</v>
      </c>
      <c r="S67" s="11">
        <f>SUM(S32/4343)*100</f>
        <v>0</v>
      </c>
      <c r="T67" s="11">
        <f>SUM(T32/115)*100</f>
        <v>0</v>
      </c>
      <c r="U67" s="11">
        <f>SUM(U32/109)*100</f>
        <v>0</v>
      </c>
      <c r="V67" s="11">
        <f>SUM(V32/856)*100</f>
        <v>0</v>
      </c>
      <c r="W67" s="11">
        <f>SUM(W32/239)*100</f>
        <v>0</v>
      </c>
      <c r="X67" s="11">
        <f>SUM(X32/362)*100</f>
        <v>0</v>
      </c>
      <c r="Y67" s="13">
        <f>SUM(Y32/29)*100</f>
        <v>0</v>
      </c>
      <c r="Z67" s="11">
        <f>SUM(Z32/1230)*100</f>
        <v>0</v>
      </c>
      <c r="AA67" s="11">
        <f>SUM(AA32/1134)*100</f>
        <v>0</v>
      </c>
      <c r="AB67" s="11">
        <f>SUM(AB32/763)*100</f>
        <v>0</v>
      </c>
      <c r="AC67" s="11">
        <f>SUM(AC32/2198)*100</f>
        <v>0</v>
      </c>
      <c r="AD67" s="11">
        <f>SUM(AD32/11899)*100</f>
        <v>0</v>
      </c>
      <c r="AE67" s="11">
        <f>SUM(AE32/414)*100</f>
        <v>0</v>
      </c>
      <c r="AF67" s="11">
        <f>SUM(AF32/527)*100</f>
        <v>0</v>
      </c>
      <c r="AG67" s="11">
        <f>SUM(AG32/231)*100</f>
        <v>0</v>
      </c>
      <c r="AH67" s="11">
        <f>SUM(AH32/1100)*100</f>
        <v>0</v>
      </c>
      <c r="AI67" s="11">
        <f>SUM(AI32/367)*100</f>
        <v>0</v>
      </c>
      <c r="AJ67" s="11">
        <f>SUM(AJ32/925)*100</f>
        <v>0</v>
      </c>
      <c r="AK67" s="13">
        <f>SUM(AK32/83)*100</f>
        <v>0</v>
      </c>
      <c r="AL67" s="11">
        <f>SUM(AL32/2738)*100</f>
        <v>3.6523009495982472E-2</v>
      </c>
      <c r="AM67" s="11">
        <f>SUM(AM32/1342)*100</f>
        <v>0</v>
      </c>
      <c r="AN67" s="11">
        <f>SUM(AN32/1055)*100</f>
        <v>0</v>
      </c>
      <c r="AO67" s="11">
        <f>SUM(AO32/4329)*100</f>
        <v>2.3100023100023098E-2</v>
      </c>
      <c r="AP67" s="11">
        <f>SUM(AP32/3773)*100</f>
        <v>0</v>
      </c>
      <c r="AQ67" s="11">
        <f>SUM(AQ32/4032)*100</f>
        <v>0</v>
      </c>
      <c r="AR67" s="11">
        <f>SUM(AR32/153)*100</f>
        <v>0</v>
      </c>
      <c r="AS67" s="11">
        <f>SUM(AS32/766)*100</f>
        <v>0.13054830287206268</v>
      </c>
      <c r="AT67" s="11">
        <f>SUM(AT32/289)*100</f>
        <v>0</v>
      </c>
      <c r="AU67" s="11">
        <f>SUM(AU32/394)*100</f>
        <v>0</v>
      </c>
      <c r="AV67" s="11">
        <f>SUM(AV32/866)*100</f>
        <v>0</v>
      </c>
      <c r="AW67" s="13">
        <f>SUM(AW32/352)*100</f>
        <v>0</v>
      </c>
      <c r="AX67" s="11">
        <f>SUM(AX32/409)*100</f>
        <v>0</v>
      </c>
      <c r="AY67" s="11">
        <f>SUM(AY32/519)*100</f>
        <v>0</v>
      </c>
      <c r="AZ67" s="11">
        <f>SUM(AZ32/762)*100</f>
        <v>0</v>
      </c>
      <c r="BA67" s="11">
        <f>SUM(BA32/273)*100</f>
        <v>0</v>
      </c>
      <c r="BB67" s="11">
        <f>SUM(BB32/926)*100</f>
        <v>0</v>
      </c>
      <c r="BC67" s="11">
        <f>SUM(BC32/391)*100</f>
        <v>0</v>
      </c>
      <c r="BD67" s="11">
        <f>SUM(BD32/286)*100</f>
        <v>0</v>
      </c>
      <c r="BE67" s="11">
        <f>SUM(BE32/3121)*100</f>
        <v>0</v>
      </c>
      <c r="BF67" s="11">
        <f>SUM(BF32/802)*100</f>
        <v>0</v>
      </c>
      <c r="BG67" s="11">
        <f>SUM(BG32/2431)*100</f>
        <v>0</v>
      </c>
      <c r="BH67" s="11">
        <f>SUM(BH32/1455)*100</f>
        <v>0</v>
      </c>
      <c r="BI67" s="13">
        <f>SUM(BI32/35)*100</f>
        <v>0</v>
      </c>
      <c r="BJ67" s="11">
        <f>SUM(BJ32/8199)*100</f>
        <v>0</v>
      </c>
      <c r="BK67" s="11">
        <f>SUM(BK32/851)*100</f>
        <v>0</v>
      </c>
      <c r="BL67" s="11">
        <f>SUM(BL32/1023)*100</f>
        <v>0</v>
      </c>
      <c r="BM67" s="11">
        <f>SUM(BM32/5195)*100</f>
        <v>0</v>
      </c>
      <c r="BN67" s="11">
        <f>SUM(BN32/5432)*100</f>
        <v>0</v>
      </c>
      <c r="BO67" s="11">
        <f>SUM(BO32/3661)*100</f>
        <v>0</v>
      </c>
      <c r="BP67" s="11">
        <f>SUM(BP32/175)*100</f>
        <v>0</v>
      </c>
      <c r="BQ67" s="11">
        <f>SUM(BQ32/304)*100</f>
        <v>0</v>
      </c>
      <c r="BR67" s="11">
        <f>SUM(BR32/1043)*100</f>
        <v>0</v>
      </c>
      <c r="BS67" s="11">
        <f>SUM(BS32/198)*100</f>
        <v>0</v>
      </c>
      <c r="BT67" s="11">
        <f>SUM(BT32/4301)*100</f>
        <v>0</v>
      </c>
      <c r="BU67" s="13">
        <f>SUM(BU32/1661)*100</f>
        <v>0</v>
      </c>
      <c r="BV67" s="11">
        <f>SUM(BV32/483)*100</f>
        <v>0</v>
      </c>
      <c r="BW67" s="11">
        <f>SUM(BW32/3226)*100</f>
        <v>0</v>
      </c>
      <c r="BX67" s="11">
        <f>SUM(BX32/133)*100</f>
        <v>0</v>
      </c>
      <c r="BY67" s="11">
        <f>SUM(BY32/1781)*100</f>
        <v>0</v>
      </c>
      <c r="BZ67" s="11">
        <f>SUM(BZ32/1213)*100</f>
        <v>0</v>
      </c>
      <c r="CA67" s="11">
        <f>SUM(CA32/859)*100</f>
        <v>0</v>
      </c>
      <c r="CB67" s="11">
        <f>SUM(CB32/4117)*100</f>
        <v>0</v>
      </c>
      <c r="CC67" s="11">
        <f>SUM(CC32/430)*100</f>
        <v>0</v>
      </c>
      <c r="CD67" s="11">
        <f>SUM(CD32/1186)*100</f>
        <v>0</v>
      </c>
      <c r="CE67" s="11">
        <f>SUM(CE32/3407)*100</f>
        <v>0</v>
      </c>
      <c r="CF67" s="11">
        <f>SUM(CF32/369)*100</f>
        <v>0</v>
      </c>
      <c r="CG67" s="11">
        <f>SUM(CG32/297)*100</f>
        <v>0</v>
      </c>
      <c r="CH67" s="11">
        <f>SUM(CH32/8515)*100</f>
        <v>0</v>
      </c>
      <c r="CI67" s="11">
        <f>SUM(CI32/2771)*100</f>
        <v>0</v>
      </c>
      <c r="CJ67" s="11">
        <f>SUM(CJ32/1128)*100</f>
        <v>0</v>
      </c>
      <c r="CK67" s="11">
        <f>SUM(CK32/4405)*100</f>
        <v>0</v>
      </c>
      <c r="CL67" s="11">
        <f>SUM(CL32/1203)*100</f>
        <v>0</v>
      </c>
      <c r="CM67" s="11">
        <f>SUM(CM32/1582)*100</f>
        <v>0</v>
      </c>
      <c r="CN67" s="11">
        <f>SUM(CN32/124)*100</f>
        <v>0</v>
      </c>
      <c r="CO67" s="11">
        <f>SUM(CO32/444)*100</f>
        <v>0</v>
      </c>
      <c r="CP67" s="11">
        <f>SUM(CP32/6000)*100</f>
        <v>0</v>
      </c>
      <c r="CQ67" s="11">
        <f>SUM(CQ32/307)*100</f>
        <v>0</v>
      </c>
      <c r="CR67" s="11">
        <f>SUM(CR32/913)*100</f>
        <v>0</v>
      </c>
      <c r="CS67" s="11">
        <f>SUM(CS32/193)*100</f>
        <v>0</v>
      </c>
    </row>
    <row r="68" spans="1:97" x14ac:dyDescent="0.2">
      <c r="A68" s="3" t="s">
        <v>0</v>
      </c>
      <c r="B68" s="3">
        <f>SUM(B33/3156)*100</f>
        <v>0</v>
      </c>
      <c r="C68" s="3">
        <f>SUM(C33/3534)*100</f>
        <v>0</v>
      </c>
      <c r="D68" s="11">
        <f>SUM(D33/1290)*100</f>
        <v>0</v>
      </c>
      <c r="E68" s="11">
        <f>SUM(E33/4633)*100</f>
        <v>0</v>
      </c>
      <c r="F68" s="11">
        <f>SUM(F33/4493)*100</f>
        <v>0</v>
      </c>
      <c r="G68" s="11">
        <f>SUM(G33/1696)*100</f>
        <v>0</v>
      </c>
      <c r="H68" s="11">
        <f>SUM(H33/767)*100</f>
        <v>0</v>
      </c>
      <c r="I68" s="11">
        <f>SUM(I33/372)*100</f>
        <v>0</v>
      </c>
      <c r="J68" s="11">
        <f>SUM(J33/3896)*100</f>
        <v>0</v>
      </c>
      <c r="K68" s="11">
        <f>SUM(K33/966)*100</f>
        <v>0</v>
      </c>
      <c r="L68" s="11">
        <f>SUM(L33/670)*100</f>
        <v>0</v>
      </c>
      <c r="M68" s="13">
        <f>SUM(M33/667)*100</f>
        <v>0</v>
      </c>
      <c r="N68" s="11">
        <f>SUM(N33/1094)*100</f>
        <v>0</v>
      </c>
      <c r="O68" s="11">
        <f>SUM(O33/139)*100</f>
        <v>0</v>
      </c>
      <c r="P68" s="11">
        <f>SUM(P33/883)*100</f>
        <v>0</v>
      </c>
      <c r="Q68" s="11">
        <f>SUM(Q33/2148)*100</f>
        <v>0</v>
      </c>
      <c r="R68" s="11">
        <f>SUM(R33/443)*100</f>
        <v>0</v>
      </c>
      <c r="S68" s="11">
        <f>SUM(S33/4343)*100</f>
        <v>0</v>
      </c>
      <c r="T68" s="11">
        <f>SUM(T33/115)*100</f>
        <v>0</v>
      </c>
      <c r="U68" s="11">
        <f>SUM(U33/109)*100</f>
        <v>0</v>
      </c>
      <c r="V68" s="11">
        <f>SUM(V33/856)*100</f>
        <v>0</v>
      </c>
      <c r="W68" s="11">
        <f>SUM(W33/239)*100</f>
        <v>0</v>
      </c>
      <c r="X68" s="11">
        <f>SUM(X33/362)*100</f>
        <v>0</v>
      </c>
      <c r="Y68" s="13">
        <f>SUM(Y33/29)*100</f>
        <v>0</v>
      </c>
      <c r="Z68" s="11">
        <f>SUM(Z33/1230)*100</f>
        <v>0</v>
      </c>
      <c r="AA68" s="11">
        <f>SUM(AA33/1134)*100</f>
        <v>0</v>
      </c>
      <c r="AB68" s="11">
        <f>SUM(AB33/763)*100</f>
        <v>0</v>
      </c>
      <c r="AC68" s="11">
        <f>SUM(AC33/2198)*100</f>
        <v>0</v>
      </c>
      <c r="AD68" s="11">
        <f>SUM(AD33/11899)*100</f>
        <v>0</v>
      </c>
      <c r="AE68" s="11">
        <f>SUM(AE33/414)*100</f>
        <v>0</v>
      </c>
      <c r="AF68" s="11">
        <f>SUM(AF33/527)*100</f>
        <v>0</v>
      </c>
      <c r="AG68" s="11">
        <f>SUM(AG33/231)*100</f>
        <v>0</v>
      </c>
      <c r="AH68" s="11">
        <f>SUM(AH33/1100)*100</f>
        <v>0</v>
      </c>
      <c r="AI68" s="11">
        <f>SUM(AI33/367)*100</f>
        <v>0</v>
      </c>
      <c r="AJ68" s="11">
        <f>SUM(AJ33/925)*100</f>
        <v>0</v>
      </c>
      <c r="AK68" s="13">
        <f>SUM(AK33/83)*100</f>
        <v>0</v>
      </c>
      <c r="AL68" s="11">
        <f>SUM(AL33/2738)*100</f>
        <v>0</v>
      </c>
      <c r="AM68" s="11">
        <f>SUM(AM33/1342)*100</f>
        <v>0</v>
      </c>
      <c r="AN68" s="11">
        <f>SUM(AN33/1055)*100</f>
        <v>0</v>
      </c>
      <c r="AO68" s="11">
        <f>SUM(AO33/4329)*100</f>
        <v>0</v>
      </c>
      <c r="AP68" s="11">
        <f>SUM(AP33/3773)*100</f>
        <v>0</v>
      </c>
      <c r="AQ68" s="11">
        <f>SUM(AQ33/4032)*100</f>
        <v>0</v>
      </c>
      <c r="AR68" s="11">
        <f>SUM(AR33/153)*100</f>
        <v>0</v>
      </c>
      <c r="AS68" s="11">
        <f>SUM(AS33/766)*100</f>
        <v>0</v>
      </c>
      <c r="AT68" s="11">
        <f>SUM(AT33/289)*100</f>
        <v>0</v>
      </c>
      <c r="AU68" s="11">
        <f>SUM(AU33/394)*100</f>
        <v>0</v>
      </c>
      <c r="AV68" s="11">
        <f>SUM(AV33/866)*100</f>
        <v>0</v>
      </c>
      <c r="AW68" s="13">
        <f>SUM(AW33/352)*100</f>
        <v>0</v>
      </c>
      <c r="AX68" s="11">
        <f>SUM(AX33/409)*100</f>
        <v>0</v>
      </c>
      <c r="AY68" s="11">
        <f>SUM(AY33/519)*100</f>
        <v>0</v>
      </c>
      <c r="AZ68" s="11">
        <f>SUM(AZ33/762)*100</f>
        <v>0</v>
      </c>
      <c r="BA68" s="11">
        <f>SUM(BA33/273)*100</f>
        <v>0</v>
      </c>
      <c r="BB68" s="11">
        <f>SUM(BB33/926)*100</f>
        <v>0</v>
      </c>
      <c r="BC68" s="11">
        <f>SUM(BC33/391)*100</f>
        <v>0</v>
      </c>
      <c r="BD68" s="11">
        <f>SUM(BD33/286)*100</f>
        <v>0</v>
      </c>
      <c r="BE68" s="11">
        <f>SUM(BE33/3121)*100</f>
        <v>0</v>
      </c>
      <c r="BF68" s="11">
        <f>SUM(BF33/802)*100</f>
        <v>0</v>
      </c>
      <c r="BG68" s="11">
        <f>SUM(BG33/2431)*100</f>
        <v>0</v>
      </c>
      <c r="BH68" s="11">
        <f>SUM(BH33/1455)*100</f>
        <v>0</v>
      </c>
      <c r="BI68" s="13">
        <f>SUM(BI33/35)*100</f>
        <v>0</v>
      </c>
      <c r="BJ68" s="11">
        <f>SUM(BJ33/8199)*100</f>
        <v>0</v>
      </c>
      <c r="BK68" s="11">
        <f>SUM(BK33/851)*100</f>
        <v>0</v>
      </c>
      <c r="BL68" s="11">
        <f>SUM(BL33/1023)*100</f>
        <v>0</v>
      </c>
      <c r="BM68" s="11">
        <f>SUM(BM33/5195)*100</f>
        <v>0</v>
      </c>
      <c r="BN68" s="11">
        <f>SUM(BN33/5432)*100</f>
        <v>0</v>
      </c>
      <c r="BO68" s="11">
        <f>SUM(BO33/3661)*100</f>
        <v>0</v>
      </c>
      <c r="BP68" s="11">
        <f>SUM(BP33/175)*100</f>
        <v>0</v>
      </c>
      <c r="BQ68" s="11">
        <f>SUM(BQ33/304)*100</f>
        <v>0</v>
      </c>
      <c r="BR68" s="11">
        <f>SUM(BR33/1043)*100</f>
        <v>0</v>
      </c>
      <c r="BS68" s="11">
        <f>SUM(BS33/198)*100</f>
        <v>0</v>
      </c>
      <c r="BT68" s="11">
        <f>SUM(BT33/4301)*100</f>
        <v>0</v>
      </c>
      <c r="BU68" s="13">
        <f>SUM(BU33/1661)*100</f>
        <v>0</v>
      </c>
      <c r="BV68" s="11">
        <f>SUM(BV33/483)*100</f>
        <v>0</v>
      </c>
      <c r="BW68" s="11">
        <f>SUM(BW33/3226)*100</f>
        <v>0</v>
      </c>
      <c r="BX68" s="11">
        <f>SUM(BX33/133)*100</f>
        <v>0</v>
      </c>
      <c r="BY68" s="11">
        <f>SUM(BY33/1781)*100</f>
        <v>0</v>
      </c>
      <c r="BZ68" s="11">
        <f>SUM(BZ33/1213)*100</f>
        <v>0</v>
      </c>
      <c r="CA68" s="11">
        <f>SUM(CA33/859)*100</f>
        <v>0</v>
      </c>
      <c r="CB68" s="11">
        <f>SUM(CB33/4117)*100</f>
        <v>0</v>
      </c>
      <c r="CC68" s="11">
        <f>SUM(CC33/430)*100</f>
        <v>0</v>
      </c>
      <c r="CD68" s="11">
        <f>SUM(CD33/1186)*100</f>
        <v>0</v>
      </c>
      <c r="CE68" s="11">
        <f>SUM(CE33/3407)*100</f>
        <v>0.41091869680070442</v>
      </c>
      <c r="CF68" s="11">
        <f>SUM(CF33/369)*100</f>
        <v>0</v>
      </c>
      <c r="CG68" s="11">
        <f>SUM(CG33/297)*100</f>
        <v>0</v>
      </c>
      <c r="CH68" s="11">
        <f>SUM(CH33/8515)*100</f>
        <v>0</v>
      </c>
      <c r="CI68" s="11">
        <f>SUM(CI33/2771)*100</f>
        <v>0</v>
      </c>
      <c r="CJ68" s="11">
        <f>SUM(CJ33/1128)*100</f>
        <v>0</v>
      </c>
      <c r="CK68" s="11">
        <f>SUM(CK33/4405)*100</f>
        <v>0</v>
      </c>
      <c r="CL68" s="11">
        <f>SUM(CL33/1203)*100</f>
        <v>0</v>
      </c>
      <c r="CM68" s="11">
        <f>SUM(CM33/1582)*100</f>
        <v>0</v>
      </c>
      <c r="CN68" s="11">
        <f>SUM(CN33/124)*100</f>
        <v>0</v>
      </c>
      <c r="CO68" s="11">
        <f>SUM(CO33/444)*100</f>
        <v>0</v>
      </c>
      <c r="CP68" s="11">
        <f>SUM(CP33/6000)*100</f>
        <v>0</v>
      </c>
      <c r="CQ68" s="11">
        <f>SUM(CQ33/307)*100</f>
        <v>0</v>
      </c>
      <c r="CR68" s="11">
        <f>SUM(CR33/913)*100</f>
        <v>0</v>
      </c>
      <c r="CS68" s="11">
        <f>SUM(CS33/193)*100</f>
        <v>0</v>
      </c>
    </row>
    <row r="69" spans="1:97" ht="17" thickBot="1" x14ac:dyDescent="0.25">
      <c r="A69" s="3" t="s">
        <v>4</v>
      </c>
      <c r="B69" s="3">
        <f>SUM(B34/3156)*100</f>
        <v>0.3485424588086185</v>
      </c>
      <c r="C69" s="3">
        <f>SUM(C34/3534)*100</f>
        <v>0.14148273910582909</v>
      </c>
      <c r="D69" s="12">
        <f>SUM(D34/1290)*100</f>
        <v>15.503875968992247</v>
      </c>
      <c r="E69" s="11">
        <f>SUM(E34/4633)*100</f>
        <v>3.4750701489315778</v>
      </c>
      <c r="F69" s="11">
        <f>SUM(F34/4493)*100</f>
        <v>0.95704429111951927</v>
      </c>
      <c r="G69" s="12">
        <f>SUM(G34/1696)*100</f>
        <v>16.450471698113208</v>
      </c>
      <c r="H69" s="11">
        <f>SUM(H34/767)*100</f>
        <v>0.1303780964797914</v>
      </c>
      <c r="I69" s="12">
        <f>SUM(I34/372)*100</f>
        <v>23.655913978494624</v>
      </c>
      <c r="J69" s="11">
        <f>SUM(J34/3896)*100</f>
        <v>2.7207392197125255</v>
      </c>
      <c r="K69" s="12">
        <f>SUM(K34/966)*100</f>
        <v>23.498964803312631</v>
      </c>
      <c r="L69" s="11">
        <f>SUM(L34/670)*100</f>
        <v>0.29850746268656719</v>
      </c>
      <c r="M69" s="13">
        <f>SUM(M34/667)*100</f>
        <v>1.3493253373313343</v>
      </c>
      <c r="N69" s="11">
        <f>SUM(N34/1094)*100</f>
        <v>0.54844606946983543</v>
      </c>
      <c r="O69" s="11">
        <f>SUM(O34/139)*100</f>
        <v>2.1582733812949639</v>
      </c>
      <c r="P69" s="11">
        <f>SUM(P34/883)*100</f>
        <v>0.67950169875424693</v>
      </c>
      <c r="Q69" s="11">
        <f>SUM(Q34/2148)*100</f>
        <v>1.1638733705772812</v>
      </c>
      <c r="R69" s="11">
        <f>SUM(R34/443)*100</f>
        <v>6.0948081264108351</v>
      </c>
      <c r="S69" s="11">
        <f>SUM(S34/4343)*100</f>
        <v>1.5427124107759613</v>
      </c>
      <c r="T69" s="11">
        <f>SUM(T34/115)*100</f>
        <v>0</v>
      </c>
      <c r="U69" s="12">
        <f>SUM(U34/109)*100</f>
        <v>33.944954128440372</v>
      </c>
      <c r="V69" s="11">
        <f>SUM(V34/856)*100</f>
        <v>6.7757009345794383</v>
      </c>
      <c r="W69" s="12">
        <f>SUM(W34/239)*100</f>
        <v>19.665271966527197</v>
      </c>
      <c r="X69" s="11">
        <f>SUM(X34/362)*100</f>
        <v>0.82872928176795579</v>
      </c>
      <c r="Y69" s="13">
        <f>SUM(Y34/29)*100</f>
        <v>6.8965517241379306</v>
      </c>
      <c r="Z69" s="11">
        <f>SUM(Z34/1230)*100</f>
        <v>0.32520325203252032</v>
      </c>
      <c r="AA69" s="11">
        <f>SUM(AA34/1134)*100</f>
        <v>0.44091710758377423</v>
      </c>
      <c r="AB69" s="11">
        <f>SUM(AB34/763)*100</f>
        <v>0.78636959370904314</v>
      </c>
      <c r="AC69" s="11">
        <f>SUM(AC34/2198)*100</f>
        <v>1.1828935395814377</v>
      </c>
      <c r="AD69" s="11">
        <f>SUM(AD34/11899)*100</f>
        <v>0.18488948651147155</v>
      </c>
      <c r="AE69" s="11">
        <f>SUM(AE34/414)*100</f>
        <v>2.8985507246376812</v>
      </c>
      <c r="AF69" s="11">
        <f>SUM(AF34/527)*100</f>
        <v>0</v>
      </c>
      <c r="AG69" s="12">
        <f>SUM(AG34/231)*100</f>
        <v>18.181818181818183</v>
      </c>
      <c r="AH69" s="11">
        <f>SUM(AH34/1100)*100</f>
        <v>5</v>
      </c>
      <c r="AI69" s="12">
        <f>SUM(AI34/367)*100</f>
        <v>11.989100817438691</v>
      </c>
      <c r="AJ69" s="11">
        <f>SUM(AJ34/925)*100</f>
        <v>0.43243243243243246</v>
      </c>
      <c r="AK69" s="13">
        <f>SUM(AK34/83)*100</f>
        <v>7.2289156626506017</v>
      </c>
      <c r="AL69" s="11">
        <f>SUM(AL34/2738)*100</f>
        <v>0.80350620891161428</v>
      </c>
      <c r="AM69" s="11">
        <f>SUM(AM34/1342)*100</f>
        <v>0.81967213114754101</v>
      </c>
      <c r="AN69" s="11">
        <f>SUM(AN34/1055)*100</f>
        <v>1.8957345971563981</v>
      </c>
      <c r="AO69" s="11">
        <f>SUM(AO34/4329)*100</f>
        <v>0.90090090090090091</v>
      </c>
      <c r="AP69" s="11">
        <f>SUM(AP34/3773)*100</f>
        <v>1.3252054068380599</v>
      </c>
      <c r="AQ69" s="11">
        <f>SUM(AQ34/4032)*100</f>
        <v>0.86805555555555558</v>
      </c>
      <c r="AR69" s="11">
        <f>SUM(AR34/153)*100</f>
        <v>5.8823529411764701</v>
      </c>
      <c r="AS69" s="12">
        <f>SUM(AS34/766)*100</f>
        <v>82.375979112271537</v>
      </c>
      <c r="AT69" s="12">
        <f>SUM(AT34/289)*100</f>
        <v>16.955017301038062</v>
      </c>
      <c r="AU69" s="12">
        <f>SUM(AU34/394)*100</f>
        <v>26.649746192893403</v>
      </c>
      <c r="AV69" s="11">
        <f>SUM(AV34/866)*100</f>
        <v>1.7321016166281753</v>
      </c>
      <c r="AW69" s="14">
        <f>SUM(AW34/352)*100</f>
        <v>75.852272727272734</v>
      </c>
      <c r="AX69" s="12">
        <f>SUM(AX34/409)*100</f>
        <v>39.853300733496333</v>
      </c>
      <c r="AY69" s="12">
        <f>SUM(AY34/519)*100</f>
        <v>12.909441233140656</v>
      </c>
      <c r="AZ69" s="12">
        <f>SUM(AZ34/762)*100</f>
        <v>94.356955380577418</v>
      </c>
      <c r="BA69" s="12">
        <f>SUM(BA34/273)*100</f>
        <v>28.205128205128204</v>
      </c>
      <c r="BB69" s="11">
        <f>SUM(BB34/926)*100</f>
        <v>6.8034557235421165</v>
      </c>
      <c r="BC69" s="12">
        <f>SUM(BC34/391)*100</f>
        <v>10.485933503836318</v>
      </c>
      <c r="BD69" s="11">
        <f>SUM(BD34/286)*100</f>
        <v>5.244755244755245</v>
      </c>
      <c r="BE69" s="12">
        <f>SUM(BE34/3121)*100</f>
        <v>98.910605575136174</v>
      </c>
      <c r="BF69" s="12">
        <f>SUM(BF34/802)*100</f>
        <v>12.094763092269327</v>
      </c>
      <c r="BG69" s="12">
        <f>SUM(BG34/2431)*100</f>
        <v>99.136157959687381</v>
      </c>
      <c r="BH69" s="11">
        <f>SUM(BH34/1455)*100</f>
        <v>1.6494845360824744</v>
      </c>
      <c r="BI69" s="14">
        <f>SUM(BI34/35)*100</f>
        <v>42.857142857142854</v>
      </c>
      <c r="BJ69" s="11">
        <f>SUM(BJ34/8199)*100</f>
        <v>1.1830711062324675</v>
      </c>
      <c r="BK69" s="11">
        <f>SUM(BK34/851)*100</f>
        <v>7.6380728554641593</v>
      </c>
      <c r="BL69" s="11">
        <f>SUM(BL34/1023)*100</f>
        <v>4.9853372434017595</v>
      </c>
      <c r="BM69" s="12">
        <f>SUM(BM34/5195)*100</f>
        <v>82.560153994225217</v>
      </c>
      <c r="BN69" s="12">
        <f>SUM(BN34/5432)*100</f>
        <v>83.468335787923422</v>
      </c>
      <c r="BO69" s="12">
        <f>SUM(BO34/3661)*100</f>
        <v>87.762906309751429</v>
      </c>
      <c r="BP69" s="12">
        <f>SUM(BP34/175)*100</f>
        <v>13.714285714285715</v>
      </c>
      <c r="BQ69" s="12">
        <f>SUM(BQ34/304)*100</f>
        <v>58.223684210526315</v>
      </c>
      <c r="BR69" s="12">
        <f>SUM(BR34/1043)*100</f>
        <v>12.080536912751679</v>
      </c>
      <c r="BS69" s="12">
        <f>SUM(BS34/198)*100</f>
        <v>71.212121212121218</v>
      </c>
      <c r="BT69" s="11">
        <f>SUM(BT34/4301)*100</f>
        <v>0.83701464775633572</v>
      </c>
      <c r="BU69" s="13">
        <f>SUM(BU34/1661)*100</f>
        <v>1.3245033112582782</v>
      </c>
      <c r="BV69" s="11">
        <f>SUM(BV34/483)*100</f>
        <v>5.383022774327122</v>
      </c>
      <c r="BW69" s="11">
        <f>SUM(BW34/3226)*100</f>
        <v>0.37197768133911968</v>
      </c>
      <c r="BX69" s="12">
        <f>SUM(BX34/133)*100</f>
        <v>18.045112781954884</v>
      </c>
      <c r="BY69" s="11">
        <f>SUM(BY34/1781)*100</f>
        <v>2.2459292532285233</v>
      </c>
      <c r="BZ69" s="11">
        <f>SUM(BZ34/1213)*100</f>
        <v>3.7098103874690849</v>
      </c>
      <c r="CA69" s="11">
        <f>SUM(CA34/859)*100</f>
        <v>3.4924330616996504</v>
      </c>
      <c r="CB69" s="11">
        <f>SUM(CB34/4117)*100</f>
        <v>0.24289531212047608</v>
      </c>
      <c r="CC69" s="12">
        <f>SUM(CC34/430)*100</f>
        <v>26.511627906976742</v>
      </c>
      <c r="CD69" s="11">
        <f>SUM(CD34/1186)*100</f>
        <v>3.6256323777403039</v>
      </c>
      <c r="CE69" s="12">
        <f>SUM(CE34/3407)*100</f>
        <v>97.299677135309665</v>
      </c>
      <c r="CF69" s="11">
        <f>SUM(CF34/369)*100</f>
        <v>2.9810298102981028</v>
      </c>
      <c r="CG69" s="11">
        <f>SUM(CG34/297)*100</f>
        <v>1.6835016835016834</v>
      </c>
      <c r="CH69" s="11">
        <f>SUM(CH34/8515)*100</f>
        <v>0.76335877862595414</v>
      </c>
      <c r="CI69" s="11">
        <f>SUM(CI34/2771)*100</f>
        <v>2.1652832912306028</v>
      </c>
      <c r="CJ69" s="11">
        <f>SUM(CJ34/1128)*100</f>
        <v>2.1276595744680851</v>
      </c>
      <c r="CK69" s="11">
        <f>SUM(CK34/4405)*100</f>
        <v>2.0885357548240635</v>
      </c>
      <c r="CL69" s="11">
        <f>SUM(CL34/1203)*100</f>
        <v>7.3981712385702405</v>
      </c>
      <c r="CM69" s="11">
        <f>SUM(CM34/1582)*100</f>
        <v>3.1605562579013902</v>
      </c>
      <c r="CN69" s="11">
        <f>SUM(CN34/124)*100</f>
        <v>9.67741935483871</v>
      </c>
      <c r="CO69" s="12">
        <f>SUM(CO34/444)*100</f>
        <v>33.333333333333329</v>
      </c>
      <c r="CP69" s="12">
        <f>SUM(CP34/6000)*100</f>
        <v>91.983333333333334</v>
      </c>
      <c r="CQ69" s="12">
        <f>SUM(CQ34/307)*100</f>
        <v>79.804560260586328</v>
      </c>
      <c r="CR69" s="11">
        <f>SUM(CR34/913)*100</f>
        <v>2.0810514786418399</v>
      </c>
      <c r="CS69" s="11">
        <f>SUM(CS34/193)*100</f>
        <v>4.6632124352331603</v>
      </c>
    </row>
    <row r="70" spans="1:97" s="7" customFormat="1" ht="17" thickBot="1" x14ac:dyDescent="0.25">
      <c r="A70" s="28" t="s">
        <v>172</v>
      </c>
      <c r="B70" s="7">
        <f t="shared" ref="B70" si="0">SUM(B35/3156)*100</f>
        <v>100</v>
      </c>
      <c r="C70" s="7">
        <f t="shared" ref="C70" si="1">SUM(C35/3534)*100</f>
        <v>100</v>
      </c>
      <c r="D70" s="43">
        <f t="shared" ref="D70" si="2">SUM(D35/1290)*100</f>
        <v>100</v>
      </c>
      <c r="E70" s="43">
        <f t="shared" ref="E70" si="3">SUM(E35/4633)*100</f>
        <v>100</v>
      </c>
      <c r="F70" s="43">
        <f t="shared" ref="F70" si="4">SUM(F35/4493)*100</f>
        <v>100</v>
      </c>
      <c r="G70" s="43">
        <f t="shared" ref="G70" si="5">SUM(G35/1696)*100</f>
        <v>100</v>
      </c>
      <c r="H70" s="43">
        <f t="shared" ref="H70" si="6">SUM(H35/767)*100</f>
        <v>100</v>
      </c>
      <c r="I70" s="43">
        <f t="shared" ref="I70" si="7">SUM(I35/372)*100</f>
        <v>100</v>
      </c>
      <c r="J70" s="43">
        <f t="shared" ref="J70" si="8">SUM(J35/3896)*100</f>
        <v>100</v>
      </c>
      <c r="K70" s="43">
        <f t="shared" ref="K70" si="9">SUM(K35/966)*100</f>
        <v>100</v>
      </c>
      <c r="L70" s="43">
        <f t="shared" ref="L70" si="10">SUM(L35/670)*100</f>
        <v>100</v>
      </c>
      <c r="M70" s="44">
        <f t="shared" ref="M70" si="11">SUM(M35/667)*100</f>
        <v>100</v>
      </c>
      <c r="N70" s="43">
        <f t="shared" ref="N70" si="12">SUM(N35/1094)*100</f>
        <v>100</v>
      </c>
      <c r="O70" s="43">
        <f t="shared" ref="O70" si="13">SUM(O35/139)*100</f>
        <v>100</v>
      </c>
      <c r="P70" s="43">
        <f t="shared" ref="P70" si="14">SUM(P35/883)*100</f>
        <v>100</v>
      </c>
      <c r="Q70" s="43">
        <f t="shared" ref="Q70" si="15">SUM(Q35/2148)*100</f>
        <v>100</v>
      </c>
      <c r="R70" s="43">
        <f t="shared" ref="R70" si="16">SUM(R35/443)*100</f>
        <v>100</v>
      </c>
      <c r="S70" s="43">
        <f t="shared" ref="S70" si="17">SUM(S35/4343)*100</f>
        <v>100</v>
      </c>
      <c r="T70" s="43">
        <f t="shared" ref="T70" si="18">SUM(T35/115)*100</f>
        <v>100</v>
      </c>
      <c r="U70" s="43">
        <f t="shared" ref="U70" si="19">SUM(U35/109)*100</f>
        <v>100</v>
      </c>
      <c r="V70" s="43">
        <f t="shared" ref="V70" si="20">SUM(V35/856)*100</f>
        <v>100</v>
      </c>
      <c r="W70" s="43">
        <f t="shared" ref="W70" si="21">SUM(W35/239)*100</f>
        <v>100</v>
      </c>
      <c r="X70" s="43">
        <f t="shared" ref="X70" si="22">SUM(X35/362)*100</f>
        <v>100</v>
      </c>
      <c r="Y70" s="44">
        <f t="shared" ref="Y70" si="23">SUM(Y35/29)*100</f>
        <v>100</v>
      </c>
      <c r="Z70" s="43">
        <f t="shared" ref="Z70" si="24">SUM(Z35/1230)*100</f>
        <v>100</v>
      </c>
      <c r="AA70" s="43">
        <f t="shared" ref="AA70" si="25">SUM(AA35/1134)*100</f>
        <v>100</v>
      </c>
      <c r="AB70" s="43">
        <f t="shared" ref="AB70" si="26">SUM(AB35/763)*100</f>
        <v>100</v>
      </c>
      <c r="AC70" s="43">
        <f t="shared" ref="AC70" si="27">SUM(AC35/2198)*100</f>
        <v>100</v>
      </c>
      <c r="AD70" s="43">
        <f t="shared" ref="AD70" si="28">SUM(AD35/11899)*100</f>
        <v>100</v>
      </c>
      <c r="AE70" s="43">
        <f t="shared" ref="AE70" si="29">SUM(AE35/414)*100</f>
        <v>100</v>
      </c>
      <c r="AF70" s="43">
        <f t="shared" ref="AF70" si="30">SUM(AF35/527)*100</f>
        <v>100</v>
      </c>
      <c r="AG70" s="43">
        <f t="shared" ref="AG70" si="31">SUM(AG35/231)*100</f>
        <v>100</v>
      </c>
      <c r="AH70" s="43">
        <f t="shared" ref="AH70" si="32">SUM(AH35/1100)*100</f>
        <v>100</v>
      </c>
      <c r="AI70" s="43">
        <f t="shared" ref="AI70" si="33">SUM(AI35/367)*100</f>
        <v>100</v>
      </c>
      <c r="AJ70" s="43">
        <f t="shared" ref="AJ70" si="34">SUM(AJ35/925)*100</f>
        <v>100</v>
      </c>
      <c r="AK70" s="44">
        <f t="shared" ref="AK70" si="35">SUM(AK35/83)*100</f>
        <v>100</v>
      </c>
      <c r="AL70" s="43">
        <f t="shared" ref="AL70" si="36">SUM(AL35/2738)*100</f>
        <v>100</v>
      </c>
      <c r="AM70" s="43">
        <f t="shared" ref="AM70" si="37">SUM(AM35/1342)*100</f>
        <v>100</v>
      </c>
      <c r="AN70" s="43">
        <f t="shared" ref="AN70" si="38">SUM(AN35/1055)*100</f>
        <v>100</v>
      </c>
      <c r="AO70" s="43">
        <f t="shared" ref="AO70" si="39">SUM(AO35/4329)*100</f>
        <v>100</v>
      </c>
      <c r="AP70" s="43">
        <f t="shared" ref="AP70" si="40">SUM(AP35/3773)*100</f>
        <v>100</v>
      </c>
      <c r="AQ70" s="43">
        <f t="shared" ref="AQ70" si="41">SUM(AQ35/4032)*100</f>
        <v>100</v>
      </c>
      <c r="AR70" s="43">
        <f t="shared" ref="AR70" si="42">SUM(AR35/153)*100</f>
        <v>100</v>
      </c>
      <c r="AS70" s="43">
        <f t="shared" ref="AS70" si="43">SUM(AS35/766)*100</f>
        <v>100</v>
      </c>
      <c r="AT70" s="43">
        <f t="shared" ref="AT70" si="44">SUM(AT35/289)*100</f>
        <v>100</v>
      </c>
      <c r="AU70" s="43">
        <f t="shared" ref="AU70" si="45">SUM(AU35/394)*100</f>
        <v>100</v>
      </c>
      <c r="AV70" s="43">
        <f t="shared" ref="AV70" si="46">SUM(AV35/866)*100</f>
        <v>100</v>
      </c>
      <c r="AW70" s="44">
        <f t="shared" ref="AW70" si="47">SUM(AW35/352)*100</f>
        <v>100</v>
      </c>
      <c r="AX70" s="43">
        <f t="shared" ref="AX70" si="48">SUM(AX35/409)*100</f>
        <v>100</v>
      </c>
      <c r="AY70" s="43">
        <f t="shared" ref="AY70" si="49">SUM(AY35/519)*100</f>
        <v>100</v>
      </c>
      <c r="AZ70" s="43">
        <f t="shared" ref="AZ70" si="50">SUM(AZ35/762)*100</f>
        <v>100</v>
      </c>
      <c r="BA70" s="43">
        <f t="shared" ref="BA70" si="51">SUM(BA35/273)*100</f>
        <v>100</v>
      </c>
      <c r="BB70" s="43">
        <f t="shared" ref="BB70" si="52">SUM(BB35/926)*100</f>
        <v>100</v>
      </c>
      <c r="BC70" s="43">
        <f t="shared" ref="BC70" si="53">SUM(BC35/391)*100</f>
        <v>100</v>
      </c>
      <c r="BD70" s="43">
        <f t="shared" ref="BD70" si="54">SUM(BD35/286)*100</f>
        <v>100</v>
      </c>
      <c r="BE70" s="43">
        <f t="shared" ref="BE70" si="55">SUM(BE35/3121)*100</f>
        <v>100</v>
      </c>
      <c r="BF70" s="43">
        <f t="shared" ref="BF70" si="56">SUM(BF35/802)*100</f>
        <v>100</v>
      </c>
      <c r="BG70" s="43">
        <f t="shared" ref="BG70" si="57">SUM(BG35/2431)*100</f>
        <v>100</v>
      </c>
      <c r="BH70" s="43">
        <f t="shared" ref="BH70" si="58">SUM(BH35/1455)*100</f>
        <v>100</v>
      </c>
      <c r="BI70" s="44">
        <f t="shared" ref="BI70" si="59">SUM(BI35/35)*100</f>
        <v>100</v>
      </c>
      <c r="BJ70" s="43">
        <f t="shared" ref="BJ70" si="60">SUM(BJ35/8199)*100</f>
        <v>100</v>
      </c>
      <c r="BK70" s="43">
        <f t="shared" ref="BK70" si="61">SUM(BK35/851)*100</f>
        <v>100</v>
      </c>
      <c r="BL70" s="43">
        <f t="shared" ref="BL70" si="62">SUM(BL35/1023)*100</f>
        <v>100</v>
      </c>
      <c r="BM70" s="43">
        <f t="shared" ref="BM70" si="63">SUM(BM35/5195)*100</f>
        <v>100</v>
      </c>
      <c r="BN70" s="43">
        <f t="shared" ref="BN70" si="64">SUM(BN35/5432)*100</f>
        <v>100</v>
      </c>
      <c r="BO70" s="43">
        <f t="shared" ref="BO70" si="65">SUM(BO35/3661)*100</f>
        <v>100</v>
      </c>
      <c r="BP70" s="43">
        <f t="shared" ref="BP70" si="66">SUM(BP35/175)*100</f>
        <v>100</v>
      </c>
      <c r="BQ70" s="43">
        <f t="shared" ref="BQ70" si="67">SUM(BQ35/304)*100</f>
        <v>100</v>
      </c>
      <c r="BR70" s="43">
        <f t="shared" ref="BR70" si="68">SUM(BR35/1043)*100</f>
        <v>100</v>
      </c>
      <c r="BS70" s="43">
        <f t="shared" ref="BS70" si="69">SUM(BS35/198)*100</f>
        <v>100</v>
      </c>
      <c r="BT70" s="43">
        <f t="shared" ref="BT70" si="70">SUM(BT35/4301)*100</f>
        <v>100</v>
      </c>
      <c r="BU70" s="44">
        <f t="shared" ref="BU70" si="71">SUM(BU35/1661)*100</f>
        <v>100</v>
      </c>
      <c r="BV70" s="43">
        <f t="shared" ref="BV70" si="72">SUM(BV35/483)*100</f>
        <v>100</v>
      </c>
      <c r="BW70" s="43">
        <f t="shared" ref="BW70" si="73">SUM(BW35/3226)*100</f>
        <v>100</v>
      </c>
      <c r="BX70" s="43">
        <f t="shared" ref="BX70" si="74">SUM(BX35/133)*100</f>
        <v>100</v>
      </c>
      <c r="BY70" s="43">
        <f t="shared" ref="BY70" si="75">SUM(BY35/1781)*100</f>
        <v>100</v>
      </c>
      <c r="BZ70" s="43">
        <f t="shared" ref="BZ70" si="76">SUM(BZ35/1213)*100</f>
        <v>100</v>
      </c>
      <c r="CA70" s="43">
        <f t="shared" ref="CA70" si="77">SUM(CA35/859)*100</f>
        <v>100</v>
      </c>
      <c r="CB70" s="43">
        <f t="shared" ref="CB70" si="78">SUM(CB35/4117)*100</f>
        <v>100</v>
      </c>
      <c r="CC70" s="43">
        <f>SUM(CC35/430)*100</f>
        <v>100</v>
      </c>
      <c r="CD70" s="43">
        <f t="shared" ref="CD70" si="79">SUM(CD35/1186)*100</f>
        <v>100</v>
      </c>
      <c r="CE70" s="43">
        <f t="shared" ref="CE70" si="80">SUM(CE35/3407)*100</f>
        <v>100</v>
      </c>
      <c r="CF70" s="43">
        <f t="shared" ref="CF70" si="81">SUM(CF35/369)*100</f>
        <v>100</v>
      </c>
      <c r="CG70" s="43">
        <f t="shared" ref="CG70" si="82">SUM(CG35/297)*100</f>
        <v>100</v>
      </c>
      <c r="CH70" s="43">
        <f t="shared" ref="CH70" si="83">SUM(CH35/8515)*100</f>
        <v>100</v>
      </c>
      <c r="CI70" s="43">
        <f t="shared" ref="CI70" si="84">SUM(CI35/2771)*100</f>
        <v>100</v>
      </c>
      <c r="CJ70" s="43">
        <f t="shared" ref="CJ70" si="85">SUM(CJ35/1128)*100</f>
        <v>100</v>
      </c>
      <c r="CK70" s="43">
        <f t="shared" ref="CK70" si="86">SUM(CK35/4405)*100</f>
        <v>100</v>
      </c>
      <c r="CL70" s="43">
        <f t="shared" ref="CL70" si="87">SUM(CL35/1203)*100</f>
        <v>100</v>
      </c>
      <c r="CM70" s="43">
        <f t="shared" ref="CM70" si="88">SUM(CM35/1582)*100</f>
        <v>100</v>
      </c>
      <c r="CN70" s="43">
        <f t="shared" ref="CN70" si="89">SUM(CN35/124)*100</f>
        <v>100</v>
      </c>
      <c r="CO70" s="43">
        <f t="shared" ref="CO70" si="90">SUM(CO35/444)*100</f>
        <v>100</v>
      </c>
      <c r="CP70" s="43">
        <f t="shared" ref="CP70" si="91">SUM(CP35/6000)*100</f>
        <v>100</v>
      </c>
      <c r="CQ70" s="43">
        <f t="shared" ref="CQ70" si="92">SUM(CQ35/307)*100</f>
        <v>100</v>
      </c>
      <c r="CR70" s="43">
        <f t="shared" ref="CR70" si="93">SUM(CR35/913)*100</f>
        <v>100</v>
      </c>
      <c r="CS70" s="43">
        <f t="shared" ref="CS70" si="94">SUM(CS35/193)*100</f>
        <v>100</v>
      </c>
    </row>
  </sheetData>
  <sortState xmlns:xlrd2="http://schemas.microsoft.com/office/spreadsheetml/2017/richdata2" columnSort="1" ref="B2:CT33">
    <sortCondition ref="B2:CT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4EFA-9684-F448-AF8F-092F26ABE810}">
  <dimension ref="A1:CT84"/>
  <sheetViews>
    <sheetView topLeftCell="A2" zoomScale="111" zoomScaleNormal="111" workbookViewId="0">
      <pane xSplit="6" ySplit="16" topLeftCell="BH69" activePane="bottomRight" state="frozen"/>
      <selection activeCell="A2" sqref="A2"/>
      <selection pane="topRight" activeCell="G2" sqref="G2"/>
      <selection pane="bottomLeft" activeCell="A18" sqref="A18"/>
      <selection pane="bottomRight" activeCell="F81" sqref="F81"/>
    </sheetView>
  </sheetViews>
  <sheetFormatPr baseColWidth="10" defaultColWidth="10.6640625" defaultRowHeight="16" x14ac:dyDescent="0.2"/>
  <cols>
    <col min="1" max="1" width="66" style="9" bestFit="1" customWidth="1"/>
    <col min="2" max="2" width="15.33203125" bestFit="1" customWidth="1"/>
    <col min="3" max="5" width="7" customWidth="1"/>
    <col min="6" max="6" width="7" style="21" customWidth="1"/>
    <col min="7" max="12" width="7" customWidth="1"/>
    <col min="13" max="13" width="7" style="4" customWidth="1"/>
    <col min="14" max="22" width="7" customWidth="1"/>
    <col min="23" max="24" width="11" bestFit="1" customWidth="1"/>
    <col min="25" max="25" width="11" style="4" bestFit="1" customWidth="1"/>
    <col min="26" max="31" width="11" bestFit="1" customWidth="1"/>
    <col min="32" max="32" width="11" style="3" bestFit="1" customWidth="1"/>
    <col min="33" max="36" width="7" customWidth="1"/>
    <col min="37" max="37" width="7" style="4" customWidth="1"/>
    <col min="38" max="48" width="7" customWidth="1"/>
    <col min="49" max="49" width="7" style="4" customWidth="1"/>
    <col min="50" max="60" width="7" customWidth="1"/>
    <col min="61" max="61" width="7" style="4" customWidth="1"/>
    <col min="62" max="72" width="7" customWidth="1"/>
    <col min="73" max="73" width="7" style="4" customWidth="1"/>
    <col min="74" max="84" width="7" customWidth="1"/>
    <col min="85" max="85" width="7" style="4" customWidth="1"/>
    <col min="86" max="96" width="7" customWidth="1"/>
    <col min="97" max="97" width="7" style="4" customWidth="1"/>
    <col min="98" max="98" width="10.6640625" bestFit="1" customWidth="1"/>
  </cols>
  <sheetData>
    <row r="1" spans="1:98" x14ac:dyDescent="0.2">
      <c r="A1" s="3" t="s">
        <v>130</v>
      </c>
      <c r="B1" s="21" t="s">
        <v>165</v>
      </c>
      <c r="W1" s="22" t="s">
        <v>166</v>
      </c>
      <c r="X1" s="22" t="s">
        <v>166</v>
      </c>
      <c r="Y1" s="36" t="s">
        <v>166</v>
      </c>
      <c r="Z1" s="22" t="s">
        <v>166</v>
      </c>
      <c r="AA1" s="22" t="s">
        <v>166</v>
      </c>
      <c r="AB1" s="22" t="s">
        <v>166</v>
      </c>
      <c r="AC1" s="22" t="s">
        <v>166</v>
      </c>
      <c r="AD1" s="22" t="s">
        <v>166</v>
      </c>
      <c r="AE1" s="22" t="s">
        <v>166</v>
      </c>
      <c r="AF1" s="46" t="s">
        <v>166</v>
      </c>
      <c r="CM1" s="3" t="s">
        <v>167</v>
      </c>
      <c r="CN1" s="3" t="s">
        <v>167</v>
      </c>
      <c r="CO1" s="3" t="s">
        <v>167</v>
      </c>
      <c r="CP1" s="3" t="s">
        <v>167</v>
      </c>
      <c r="CQ1" s="3" t="s">
        <v>167</v>
      </c>
      <c r="CR1" s="3" t="s">
        <v>167</v>
      </c>
      <c r="CS1" s="4" t="s">
        <v>167</v>
      </c>
    </row>
    <row r="2" spans="1:98" s="39" customFormat="1" x14ac:dyDescent="0.2">
      <c r="A2" s="39" t="s">
        <v>129</v>
      </c>
      <c r="B2" s="39" t="s">
        <v>125</v>
      </c>
      <c r="C2" s="39" t="s">
        <v>93</v>
      </c>
      <c r="D2" s="39" t="s">
        <v>120</v>
      </c>
      <c r="E2" s="39" t="s">
        <v>108</v>
      </c>
      <c r="F2" s="49" t="s">
        <v>104</v>
      </c>
      <c r="G2" s="39" t="s">
        <v>92</v>
      </c>
      <c r="H2" s="39" t="s">
        <v>88</v>
      </c>
      <c r="I2" s="39" t="s">
        <v>98</v>
      </c>
      <c r="J2" s="39" t="s">
        <v>105</v>
      </c>
      <c r="K2" s="39" t="s">
        <v>99</v>
      </c>
      <c r="L2" s="39" t="s">
        <v>101</v>
      </c>
      <c r="M2" s="40" t="s">
        <v>100</v>
      </c>
      <c r="N2" s="39" t="s">
        <v>79</v>
      </c>
      <c r="O2" s="39" t="s">
        <v>106</v>
      </c>
      <c r="P2" s="39" t="s">
        <v>55</v>
      </c>
      <c r="Q2" s="39" t="s">
        <v>97</v>
      </c>
      <c r="R2" s="39" t="s">
        <v>86</v>
      </c>
      <c r="S2" s="39" t="s">
        <v>90</v>
      </c>
      <c r="T2" s="39" t="s">
        <v>84</v>
      </c>
      <c r="U2" s="39" t="s">
        <v>41</v>
      </c>
      <c r="V2" s="39" t="s">
        <v>56</v>
      </c>
      <c r="W2" s="39" t="s">
        <v>128</v>
      </c>
      <c r="X2" s="39" t="s">
        <v>37</v>
      </c>
      <c r="Y2" s="40" t="s">
        <v>47</v>
      </c>
      <c r="Z2" s="39" t="s">
        <v>95</v>
      </c>
      <c r="AA2" s="39" t="s">
        <v>83</v>
      </c>
      <c r="AB2" s="39" t="s">
        <v>58</v>
      </c>
      <c r="AC2" s="39" t="s">
        <v>117</v>
      </c>
      <c r="AD2" s="39" t="s">
        <v>114</v>
      </c>
      <c r="AE2" s="39" t="s">
        <v>49</v>
      </c>
      <c r="AF2" s="39" t="s">
        <v>33</v>
      </c>
      <c r="AG2" s="39" t="s">
        <v>40</v>
      </c>
      <c r="AH2" s="39" t="s">
        <v>38</v>
      </c>
      <c r="AI2" s="39" t="s">
        <v>124</v>
      </c>
      <c r="AJ2" s="39" t="s">
        <v>109</v>
      </c>
      <c r="AK2" s="40" t="s">
        <v>44</v>
      </c>
      <c r="AL2" s="39" t="s">
        <v>50</v>
      </c>
      <c r="AM2" s="39" t="s">
        <v>65</v>
      </c>
      <c r="AN2" s="39" t="s">
        <v>60</v>
      </c>
      <c r="AO2" s="39" t="s">
        <v>113</v>
      </c>
      <c r="AP2" s="39" t="s">
        <v>70</v>
      </c>
      <c r="AQ2" s="39" t="s">
        <v>112</v>
      </c>
      <c r="AR2" s="39" t="s">
        <v>53</v>
      </c>
      <c r="AS2" s="39" t="s">
        <v>115</v>
      </c>
      <c r="AT2" s="39" t="s">
        <v>35</v>
      </c>
      <c r="AU2" s="39" t="s">
        <v>107</v>
      </c>
      <c r="AV2" s="39" t="s">
        <v>72</v>
      </c>
      <c r="AW2" s="40" t="s">
        <v>71</v>
      </c>
      <c r="AX2" s="39" t="s">
        <v>61</v>
      </c>
      <c r="AY2" s="39" t="s">
        <v>64</v>
      </c>
      <c r="AZ2" s="39" t="s">
        <v>36</v>
      </c>
      <c r="BA2" s="39" t="s">
        <v>122</v>
      </c>
      <c r="BB2" s="39" t="s">
        <v>85</v>
      </c>
      <c r="BC2" s="39" t="s">
        <v>34</v>
      </c>
      <c r="BD2" s="39" t="s">
        <v>32</v>
      </c>
      <c r="BE2" s="39" t="s">
        <v>42</v>
      </c>
      <c r="BF2" s="39" t="s">
        <v>127</v>
      </c>
      <c r="BG2" s="39" t="s">
        <v>121</v>
      </c>
      <c r="BH2" s="39" t="s">
        <v>39</v>
      </c>
      <c r="BI2" s="40" t="s">
        <v>45</v>
      </c>
      <c r="BJ2" s="39" t="s">
        <v>78</v>
      </c>
      <c r="BK2" s="39" t="s">
        <v>62</v>
      </c>
      <c r="BL2" s="39" t="s">
        <v>123</v>
      </c>
      <c r="BM2" s="39" t="s">
        <v>94</v>
      </c>
      <c r="BN2" s="39" t="s">
        <v>96</v>
      </c>
      <c r="BO2" s="39" t="s">
        <v>51</v>
      </c>
      <c r="BP2" s="39" t="s">
        <v>48</v>
      </c>
      <c r="BQ2" s="39" t="s">
        <v>46</v>
      </c>
      <c r="BR2" s="39" t="s">
        <v>116</v>
      </c>
      <c r="BS2" s="39" t="s">
        <v>89</v>
      </c>
      <c r="BT2" s="39" t="s">
        <v>103</v>
      </c>
      <c r="BU2" s="40" t="s">
        <v>43</v>
      </c>
      <c r="BV2" s="39" t="s">
        <v>81</v>
      </c>
      <c r="BW2" s="39" t="s">
        <v>68</v>
      </c>
      <c r="BX2" s="39" t="s">
        <v>67</v>
      </c>
      <c r="BY2" s="39" t="s">
        <v>118</v>
      </c>
      <c r="BZ2" s="39" t="s">
        <v>69</v>
      </c>
      <c r="CA2" s="39" t="s">
        <v>76</v>
      </c>
      <c r="CB2" s="39" t="s">
        <v>80</v>
      </c>
      <c r="CC2" s="39" t="s">
        <v>77</v>
      </c>
      <c r="CD2" s="39" t="s">
        <v>73</v>
      </c>
      <c r="CE2" s="39" t="s">
        <v>87</v>
      </c>
      <c r="CF2" s="39" t="s">
        <v>75</v>
      </c>
      <c r="CG2" s="40" t="s">
        <v>74</v>
      </c>
      <c r="CH2" s="39" t="s">
        <v>59</v>
      </c>
      <c r="CI2" s="39" t="s">
        <v>57</v>
      </c>
      <c r="CJ2" s="39" t="s">
        <v>63</v>
      </c>
      <c r="CK2" s="39" t="s">
        <v>126</v>
      </c>
      <c r="CL2" s="39" t="s">
        <v>119</v>
      </c>
      <c r="CM2" s="39" t="s">
        <v>66</v>
      </c>
      <c r="CN2" s="39" t="s">
        <v>52</v>
      </c>
      <c r="CO2" s="39" t="s">
        <v>91</v>
      </c>
      <c r="CP2" s="39" t="s">
        <v>82</v>
      </c>
      <c r="CQ2" s="39" t="s">
        <v>111</v>
      </c>
      <c r="CR2" s="39" t="s">
        <v>102</v>
      </c>
      <c r="CS2" s="40" t="s">
        <v>54</v>
      </c>
      <c r="CT2" s="39" t="s">
        <v>110</v>
      </c>
    </row>
    <row r="3" spans="1:98" x14ac:dyDescent="0.2">
      <c r="A3" s="3" t="s">
        <v>31</v>
      </c>
      <c r="B3" s="3">
        <v>0</v>
      </c>
      <c r="C3">
        <v>0</v>
      </c>
      <c r="D3">
        <v>0</v>
      </c>
      <c r="E3">
        <v>0</v>
      </c>
      <c r="F3" s="21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 s="4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3">
        <v>0</v>
      </c>
      <c r="W3" s="3">
        <v>4</v>
      </c>
      <c r="X3" s="3">
        <v>0</v>
      </c>
      <c r="Y3" s="4">
        <v>0</v>
      </c>
      <c r="Z3" s="3">
        <v>7</v>
      </c>
      <c r="AA3" s="3">
        <v>10</v>
      </c>
      <c r="AB3" s="3">
        <v>6</v>
      </c>
      <c r="AC3" s="3">
        <v>6</v>
      </c>
      <c r="AD3" s="3">
        <v>8</v>
      </c>
      <c r="AE3" s="3">
        <v>8</v>
      </c>
      <c r="AF3" s="3">
        <v>3</v>
      </c>
      <c r="AG3">
        <v>1</v>
      </c>
      <c r="AH3">
        <v>42</v>
      </c>
      <c r="AI3">
        <v>244</v>
      </c>
      <c r="AJ3">
        <v>7</v>
      </c>
      <c r="AK3" s="4">
        <v>6</v>
      </c>
      <c r="AL3">
        <v>2</v>
      </c>
      <c r="AM3">
        <v>22</v>
      </c>
      <c r="AN3">
        <v>0</v>
      </c>
      <c r="AO3">
        <v>0</v>
      </c>
      <c r="AP3">
        <v>5</v>
      </c>
      <c r="AQ3">
        <v>1</v>
      </c>
      <c r="AR3">
        <v>0</v>
      </c>
      <c r="AS3">
        <v>2</v>
      </c>
      <c r="AT3">
        <v>1</v>
      </c>
      <c r="AU3">
        <v>4</v>
      </c>
      <c r="AV3">
        <v>0</v>
      </c>
      <c r="AW3" s="4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4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3</v>
      </c>
      <c r="BT3">
        <v>0</v>
      </c>
      <c r="BU3" s="4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6</v>
      </c>
      <c r="CF3">
        <v>0</v>
      </c>
      <c r="CG3" s="4">
        <v>0</v>
      </c>
      <c r="CH3">
        <v>0</v>
      </c>
      <c r="CI3">
        <v>0</v>
      </c>
      <c r="CJ3">
        <v>0</v>
      </c>
      <c r="CK3">
        <v>1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1</v>
      </c>
      <c r="CR3" s="3">
        <v>0</v>
      </c>
      <c r="CS3" s="4">
        <v>0</v>
      </c>
      <c r="CT3">
        <v>14</v>
      </c>
    </row>
    <row r="4" spans="1:98" x14ac:dyDescent="0.2">
      <c r="A4" s="3" t="s">
        <v>30</v>
      </c>
      <c r="B4" s="3">
        <v>2</v>
      </c>
      <c r="C4">
        <v>0</v>
      </c>
      <c r="D4">
        <v>2</v>
      </c>
      <c r="E4">
        <v>1</v>
      </c>
      <c r="F4" s="21">
        <v>1</v>
      </c>
      <c r="G4">
        <v>0</v>
      </c>
      <c r="H4">
        <v>0</v>
      </c>
      <c r="I4">
        <v>0</v>
      </c>
      <c r="J4">
        <v>6</v>
      </c>
      <c r="K4">
        <v>39</v>
      </c>
      <c r="L4">
        <v>2</v>
      </c>
      <c r="M4" s="4">
        <v>3</v>
      </c>
      <c r="N4">
        <v>3</v>
      </c>
      <c r="O4">
        <v>12</v>
      </c>
      <c r="P4">
        <v>6</v>
      </c>
      <c r="Q4">
        <v>2</v>
      </c>
      <c r="R4">
        <v>5</v>
      </c>
      <c r="S4">
        <v>6</v>
      </c>
      <c r="T4">
        <v>3</v>
      </c>
      <c r="U4">
        <v>1</v>
      </c>
      <c r="V4" s="3">
        <v>55</v>
      </c>
      <c r="W4" s="3">
        <v>160</v>
      </c>
      <c r="X4" s="3">
        <v>3</v>
      </c>
      <c r="Y4" s="4">
        <v>5</v>
      </c>
      <c r="Z4" s="3">
        <v>240</v>
      </c>
      <c r="AA4" s="3">
        <v>214</v>
      </c>
      <c r="AB4" s="3">
        <v>167</v>
      </c>
      <c r="AC4" s="3">
        <v>144</v>
      </c>
      <c r="AD4" s="3">
        <v>206</v>
      </c>
      <c r="AE4" s="3">
        <v>181</v>
      </c>
      <c r="AF4" s="3">
        <v>111</v>
      </c>
      <c r="AG4">
        <v>85</v>
      </c>
      <c r="AH4">
        <v>2534</v>
      </c>
      <c r="AI4">
        <v>5404</v>
      </c>
      <c r="AJ4">
        <v>125</v>
      </c>
      <c r="AK4" s="4">
        <v>146</v>
      </c>
      <c r="AL4">
        <v>7</v>
      </c>
      <c r="AM4">
        <v>55</v>
      </c>
      <c r="AN4">
        <v>5</v>
      </c>
      <c r="AO4">
        <v>1</v>
      </c>
      <c r="AP4">
        <v>6</v>
      </c>
      <c r="AQ4">
        <v>4</v>
      </c>
      <c r="AR4">
        <v>2</v>
      </c>
      <c r="AS4">
        <v>1</v>
      </c>
      <c r="AT4">
        <v>45</v>
      </c>
      <c r="AU4">
        <v>145</v>
      </c>
      <c r="AV4">
        <v>6</v>
      </c>
      <c r="AW4" s="4">
        <v>3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16</v>
      </c>
      <c r="BH4">
        <v>1</v>
      </c>
      <c r="BI4" s="4">
        <v>0</v>
      </c>
      <c r="BJ4">
        <v>6</v>
      </c>
      <c r="BK4">
        <v>5</v>
      </c>
      <c r="BL4">
        <v>2</v>
      </c>
      <c r="BM4">
        <v>2</v>
      </c>
      <c r="BN4">
        <v>2</v>
      </c>
      <c r="BO4">
        <v>3</v>
      </c>
      <c r="BP4">
        <v>1</v>
      </c>
      <c r="BQ4">
        <v>0</v>
      </c>
      <c r="BR4">
        <v>23</v>
      </c>
      <c r="BS4">
        <v>93</v>
      </c>
      <c r="BT4">
        <v>4</v>
      </c>
      <c r="BU4" s="4">
        <v>1</v>
      </c>
      <c r="BV4">
        <v>125</v>
      </c>
      <c r="BW4">
        <v>106</v>
      </c>
      <c r="BX4">
        <v>85</v>
      </c>
      <c r="BY4">
        <v>66</v>
      </c>
      <c r="BZ4">
        <v>110</v>
      </c>
      <c r="CA4">
        <v>91</v>
      </c>
      <c r="CB4">
        <v>47</v>
      </c>
      <c r="CC4">
        <v>47</v>
      </c>
      <c r="CD4">
        <v>139</v>
      </c>
      <c r="CE4">
        <v>4067</v>
      </c>
      <c r="CF4">
        <v>63</v>
      </c>
      <c r="CG4" s="4">
        <v>65</v>
      </c>
      <c r="CH4">
        <v>124</v>
      </c>
      <c r="CI4">
        <v>92</v>
      </c>
      <c r="CJ4">
        <v>61</v>
      </c>
      <c r="CK4">
        <v>45</v>
      </c>
      <c r="CL4" s="3">
        <v>93</v>
      </c>
      <c r="CM4" s="3">
        <v>75</v>
      </c>
      <c r="CN4" s="3">
        <v>47</v>
      </c>
      <c r="CO4" s="3">
        <v>43</v>
      </c>
      <c r="CP4" s="3">
        <v>109</v>
      </c>
      <c r="CQ4" s="3">
        <v>3396</v>
      </c>
      <c r="CR4" s="3">
        <v>49</v>
      </c>
      <c r="CS4" s="4">
        <v>53</v>
      </c>
      <c r="CT4">
        <v>442</v>
      </c>
    </row>
    <row r="5" spans="1:98" x14ac:dyDescent="0.2">
      <c r="A5" s="3" t="s">
        <v>29</v>
      </c>
      <c r="B5" s="3">
        <v>19</v>
      </c>
      <c r="C5">
        <v>1</v>
      </c>
      <c r="D5">
        <v>2</v>
      </c>
      <c r="E5">
        <v>0</v>
      </c>
      <c r="F5" s="21">
        <v>0</v>
      </c>
      <c r="G5">
        <v>0</v>
      </c>
      <c r="H5">
        <v>0</v>
      </c>
      <c r="I5">
        <v>0</v>
      </c>
      <c r="J5">
        <v>1</v>
      </c>
      <c r="K5">
        <v>2</v>
      </c>
      <c r="L5">
        <v>0</v>
      </c>
      <c r="M5" s="4">
        <v>0</v>
      </c>
      <c r="N5">
        <v>4983</v>
      </c>
      <c r="O5">
        <v>138</v>
      </c>
      <c r="P5">
        <v>126</v>
      </c>
      <c r="Q5">
        <v>112</v>
      </c>
      <c r="R5">
        <v>113</v>
      </c>
      <c r="S5">
        <v>137</v>
      </c>
      <c r="T5">
        <v>77</v>
      </c>
      <c r="U5">
        <v>62</v>
      </c>
      <c r="V5" s="3">
        <v>107</v>
      </c>
      <c r="W5" s="3">
        <v>389</v>
      </c>
      <c r="X5" s="3">
        <v>84</v>
      </c>
      <c r="Y5" s="4">
        <v>79</v>
      </c>
      <c r="Z5" s="3">
        <v>65</v>
      </c>
      <c r="AA5" s="3">
        <v>1</v>
      </c>
      <c r="AB5" s="3">
        <v>11</v>
      </c>
      <c r="AC5" s="3">
        <v>1</v>
      </c>
      <c r="AD5" s="3">
        <v>0</v>
      </c>
      <c r="AE5" s="3">
        <v>3</v>
      </c>
      <c r="AF5" s="3">
        <v>1</v>
      </c>
      <c r="AG5">
        <v>0</v>
      </c>
      <c r="AH5">
        <v>2</v>
      </c>
      <c r="AI5">
        <v>7</v>
      </c>
      <c r="AJ5">
        <v>1</v>
      </c>
      <c r="AK5" s="4">
        <v>1</v>
      </c>
      <c r="AL5">
        <v>77</v>
      </c>
      <c r="AM5">
        <v>18</v>
      </c>
      <c r="AN5">
        <v>631</v>
      </c>
      <c r="AO5">
        <v>12</v>
      </c>
      <c r="AP5">
        <v>25</v>
      </c>
      <c r="AQ5">
        <v>13</v>
      </c>
      <c r="AR5">
        <v>10</v>
      </c>
      <c r="AS5">
        <v>11</v>
      </c>
      <c r="AT5">
        <v>10</v>
      </c>
      <c r="AU5">
        <v>51</v>
      </c>
      <c r="AV5">
        <v>18</v>
      </c>
      <c r="AW5" s="4">
        <v>13</v>
      </c>
      <c r="AX5">
        <v>5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4">
        <v>0</v>
      </c>
      <c r="BJ5">
        <v>53</v>
      </c>
      <c r="BK5">
        <v>4</v>
      </c>
      <c r="BL5">
        <v>12</v>
      </c>
      <c r="BM5">
        <v>0</v>
      </c>
      <c r="BN5">
        <v>4</v>
      </c>
      <c r="BO5">
        <v>1</v>
      </c>
      <c r="BP5">
        <v>1</v>
      </c>
      <c r="BQ5">
        <v>0</v>
      </c>
      <c r="BR5">
        <v>1</v>
      </c>
      <c r="BS5">
        <v>7</v>
      </c>
      <c r="BT5">
        <v>0</v>
      </c>
      <c r="BU5" s="4">
        <v>0</v>
      </c>
      <c r="BV5">
        <v>50</v>
      </c>
      <c r="BW5">
        <v>0</v>
      </c>
      <c r="BX5">
        <v>11</v>
      </c>
      <c r="BY5">
        <v>2</v>
      </c>
      <c r="BZ5">
        <v>3</v>
      </c>
      <c r="CA5">
        <v>1</v>
      </c>
      <c r="CB5">
        <v>1</v>
      </c>
      <c r="CC5">
        <v>1</v>
      </c>
      <c r="CD5">
        <v>5</v>
      </c>
      <c r="CE5">
        <v>2</v>
      </c>
      <c r="CF5">
        <v>0</v>
      </c>
      <c r="CG5" s="4">
        <v>3</v>
      </c>
      <c r="CH5">
        <v>96</v>
      </c>
      <c r="CI5">
        <v>2</v>
      </c>
      <c r="CJ5">
        <v>12</v>
      </c>
      <c r="CK5">
        <v>2</v>
      </c>
      <c r="CL5" s="3">
        <v>3</v>
      </c>
      <c r="CM5" s="3">
        <v>4</v>
      </c>
      <c r="CN5" s="3">
        <v>1</v>
      </c>
      <c r="CO5" s="3">
        <v>4</v>
      </c>
      <c r="CP5" s="3">
        <v>1</v>
      </c>
      <c r="CQ5" s="3">
        <v>6</v>
      </c>
      <c r="CR5" s="3">
        <v>8</v>
      </c>
      <c r="CS5" s="4">
        <v>4</v>
      </c>
      <c r="CT5">
        <v>211</v>
      </c>
    </row>
    <row r="6" spans="1:98" x14ac:dyDescent="0.2">
      <c r="A6" s="3" t="s">
        <v>141</v>
      </c>
      <c r="B6" s="3">
        <v>0</v>
      </c>
      <c r="C6">
        <v>0</v>
      </c>
      <c r="D6">
        <v>0</v>
      </c>
      <c r="E6">
        <v>0</v>
      </c>
      <c r="F6" s="2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4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3">
        <v>0</v>
      </c>
      <c r="W6" s="3">
        <v>0</v>
      </c>
      <c r="X6" s="3">
        <v>0</v>
      </c>
      <c r="Y6" s="4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>
        <v>0</v>
      </c>
      <c r="AH6">
        <v>0</v>
      </c>
      <c r="AI6">
        <v>0</v>
      </c>
      <c r="AJ6">
        <v>0</v>
      </c>
      <c r="AK6" s="4">
        <v>0</v>
      </c>
      <c r="AL6">
        <v>1</v>
      </c>
      <c r="AM6">
        <v>0</v>
      </c>
      <c r="AN6">
        <v>4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s="4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4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4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 s="4">
        <v>0</v>
      </c>
      <c r="CH6">
        <v>0</v>
      </c>
      <c r="CI6">
        <v>0</v>
      </c>
      <c r="CJ6">
        <v>0</v>
      </c>
      <c r="CK6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4">
        <v>0</v>
      </c>
      <c r="CT6">
        <v>0</v>
      </c>
    </row>
    <row r="7" spans="1:98" x14ac:dyDescent="0.2">
      <c r="A7" s="3" t="s">
        <v>28</v>
      </c>
      <c r="B7" s="3">
        <v>0</v>
      </c>
      <c r="C7">
        <v>0</v>
      </c>
      <c r="D7">
        <v>0</v>
      </c>
      <c r="E7">
        <v>0</v>
      </c>
      <c r="F7" s="2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4">
        <v>0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 s="3">
        <v>0</v>
      </c>
      <c r="W7" s="3">
        <v>0</v>
      </c>
      <c r="X7" s="3">
        <v>0</v>
      </c>
      <c r="Y7" s="4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>
        <v>0</v>
      </c>
      <c r="AH7">
        <v>0</v>
      </c>
      <c r="AI7">
        <v>0</v>
      </c>
      <c r="AJ7">
        <v>0</v>
      </c>
      <c r="AK7" s="4">
        <v>0</v>
      </c>
      <c r="AL7">
        <v>0</v>
      </c>
      <c r="AM7">
        <v>0</v>
      </c>
      <c r="AN7">
        <v>3</v>
      </c>
      <c r="AO7">
        <v>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4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4">
        <v>0</v>
      </c>
      <c r="BJ7">
        <v>0</v>
      </c>
      <c r="BK7">
        <v>0</v>
      </c>
      <c r="BL7">
        <v>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4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 s="4">
        <v>0</v>
      </c>
      <c r="CH7">
        <v>3</v>
      </c>
      <c r="CI7">
        <v>4</v>
      </c>
      <c r="CJ7">
        <v>136</v>
      </c>
      <c r="CK7">
        <v>7</v>
      </c>
      <c r="CL7" s="3">
        <v>6</v>
      </c>
      <c r="CM7" s="3">
        <v>5</v>
      </c>
      <c r="CN7" s="3">
        <v>1</v>
      </c>
      <c r="CO7" s="3">
        <v>3</v>
      </c>
      <c r="CP7" s="3">
        <v>2</v>
      </c>
      <c r="CQ7" s="3">
        <v>18</v>
      </c>
      <c r="CR7" s="3">
        <v>7</v>
      </c>
      <c r="CS7" s="4">
        <v>2</v>
      </c>
      <c r="CT7">
        <v>6</v>
      </c>
    </row>
    <row r="8" spans="1:98" x14ac:dyDescent="0.2">
      <c r="A8" s="3" t="s">
        <v>27</v>
      </c>
      <c r="B8" s="3">
        <v>0</v>
      </c>
      <c r="C8">
        <v>0</v>
      </c>
      <c r="D8">
        <v>1</v>
      </c>
      <c r="E8">
        <v>0</v>
      </c>
      <c r="F8" s="2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4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0</v>
      </c>
      <c r="T8">
        <v>0</v>
      </c>
      <c r="U8">
        <v>0</v>
      </c>
      <c r="V8" s="3">
        <v>0</v>
      </c>
      <c r="W8" s="3">
        <v>0</v>
      </c>
      <c r="X8" s="3">
        <v>0</v>
      </c>
      <c r="Y8" s="4">
        <v>0</v>
      </c>
      <c r="Z8" s="3">
        <v>0</v>
      </c>
      <c r="AA8" s="3">
        <v>0</v>
      </c>
      <c r="AB8" s="3">
        <v>6</v>
      </c>
      <c r="AC8" s="3">
        <v>0</v>
      </c>
      <c r="AD8" s="3">
        <v>0</v>
      </c>
      <c r="AE8" s="3">
        <v>0</v>
      </c>
      <c r="AF8" s="3">
        <v>0</v>
      </c>
      <c r="AG8">
        <v>0</v>
      </c>
      <c r="AH8">
        <v>0</v>
      </c>
      <c r="AI8">
        <v>1</v>
      </c>
      <c r="AJ8">
        <v>0</v>
      </c>
      <c r="AK8" s="4">
        <v>0</v>
      </c>
      <c r="AL8">
        <v>12</v>
      </c>
      <c r="AM8">
        <v>16</v>
      </c>
      <c r="AN8">
        <v>281</v>
      </c>
      <c r="AO8">
        <v>11</v>
      </c>
      <c r="AP8">
        <v>11</v>
      </c>
      <c r="AQ8">
        <v>8</v>
      </c>
      <c r="AR8">
        <v>6</v>
      </c>
      <c r="AS8">
        <v>2</v>
      </c>
      <c r="AT8">
        <v>3</v>
      </c>
      <c r="AU8">
        <v>19</v>
      </c>
      <c r="AV8">
        <v>7</v>
      </c>
      <c r="AW8" s="4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4">
        <v>0</v>
      </c>
      <c r="BJ8">
        <v>0</v>
      </c>
      <c r="BK8">
        <v>0</v>
      </c>
      <c r="BL8">
        <v>5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4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 s="4">
        <v>1</v>
      </c>
      <c r="CH8">
        <v>0</v>
      </c>
      <c r="CI8">
        <v>0</v>
      </c>
      <c r="CJ8">
        <v>2</v>
      </c>
      <c r="CK8">
        <v>0</v>
      </c>
      <c r="CL8" s="3">
        <v>0</v>
      </c>
      <c r="CM8" s="3">
        <v>1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4">
        <v>0</v>
      </c>
      <c r="CT8">
        <v>5</v>
      </c>
    </row>
    <row r="9" spans="1:98" x14ac:dyDescent="0.2">
      <c r="A9" s="3" t="s">
        <v>140</v>
      </c>
      <c r="B9" s="3">
        <v>37</v>
      </c>
      <c r="C9">
        <v>0</v>
      </c>
      <c r="D9">
        <v>0</v>
      </c>
      <c r="E9">
        <v>2</v>
      </c>
      <c r="F9" s="21">
        <v>0</v>
      </c>
      <c r="G9">
        <v>1</v>
      </c>
      <c r="H9">
        <v>0</v>
      </c>
      <c r="I9">
        <v>0</v>
      </c>
      <c r="J9">
        <v>2</v>
      </c>
      <c r="K9">
        <v>0</v>
      </c>
      <c r="L9">
        <v>0</v>
      </c>
      <c r="M9" s="4">
        <v>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3">
        <v>0</v>
      </c>
      <c r="W9" s="3">
        <v>1</v>
      </c>
      <c r="X9" s="3">
        <v>0</v>
      </c>
      <c r="Y9" s="4">
        <v>0</v>
      </c>
      <c r="Z9" s="3">
        <v>3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>
        <v>0</v>
      </c>
      <c r="AH9">
        <v>0</v>
      </c>
      <c r="AI9">
        <v>0</v>
      </c>
      <c r="AJ9">
        <v>0</v>
      </c>
      <c r="AK9" s="4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 s="4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s="4">
        <v>0</v>
      </c>
      <c r="BJ9">
        <v>19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 s="4">
        <v>0</v>
      </c>
      <c r="BV9">
        <v>2</v>
      </c>
      <c r="BW9">
        <v>1</v>
      </c>
      <c r="BX9">
        <v>0</v>
      </c>
      <c r="BY9">
        <v>1</v>
      </c>
      <c r="BZ9">
        <v>1</v>
      </c>
      <c r="CA9">
        <v>0</v>
      </c>
      <c r="CB9">
        <v>1</v>
      </c>
      <c r="CC9">
        <v>0</v>
      </c>
      <c r="CD9">
        <v>84</v>
      </c>
      <c r="CE9">
        <v>1</v>
      </c>
      <c r="CF9">
        <v>0</v>
      </c>
      <c r="CG9" s="4">
        <v>1</v>
      </c>
      <c r="CH9">
        <v>0</v>
      </c>
      <c r="CI9">
        <v>0</v>
      </c>
      <c r="CJ9">
        <v>2</v>
      </c>
      <c r="CK9">
        <v>1</v>
      </c>
      <c r="CL9" s="3">
        <v>0</v>
      </c>
      <c r="CM9" s="3">
        <v>0</v>
      </c>
      <c r="CN9" s="3">
        <v>2</v>
      </c>
      <c r="CO9" s="3">
        <v>1</v>
      </c>
      <c r="CP9" s="3">
        <v>1</v>
      </c>
      <c r="CQ9" s="3">
        <v>46</v>
      </c>
      <c r="CR9" s="3">
        <v>0</v>
      </c>
      <c r="CS9" s="4">
        <v>1</v>
      </c>
      <c r="CT9">
        <v>4</v>
      </c>
    </row>
    <row r="10" spans="1:98" x14ac:dyDescent="0.2">
      <c r="A10" s="3" t="s">
        <v>26</v>
      </c>
      <c r="B10" s="3">
        <v>0</v>
      </c>
      <c r="C10">
        <v>0</v>
      </c>
      <c r="D10">
        <v>0</v>
      </c>
      <c r="E10">
        <v>0</v>
      </c>
      <c r="F10" s="2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3">
        <v>0</v>
      </c>
      <c r="W10" s="3">
        <v>0</v>
      </c>
      <c r="X10" s="3">
        <v>0</v>
      </c>
      <c r="Y10" s="4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>
        <v>0</v>
      </c>
      <c r="AH10">
        <v>0</v>
      </c>
      <c r="AI10">
        <v>0</v>
      </c>
      <c r="AJ10">
        <v>0</v>
      </c>
      <c r="AK10" s="4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4">
        <v>0</v>
      </c>
      <c r="AX10">
        <v>2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 s="4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4">
        <v>0</v>
      </c>
      <c r="BV10">
        <v>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 s="4">
        <v>0</v>
      </c>
      <c r="CH10">
        <v>0</v>
      </c>
      <c r="CI10">
        <v>0</v>
      </c>
      <c r="CJ10">
        <v>0</v>
      </c>
      <c r="CK10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4">
        <v>0</v>
      </c>
      <c r="CT10">
        <v>0</v>
      </c>
    </row>
    <row r="11" spans="1:98" x14ac:dyDescent="0.2">
      <c r="A11" s="3" t="s">
        <v>139</v>
      </c>
      <c r="B11" s="3">
        <v>0</v>
      </c>
      <c r="C11">
        <v>0</v>
      </c>
      <c r="D11">
        <v>0</v>
      </c>
      <c r="E11">
        <v>0</v>
      </c>
      <c r="F11" s="2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4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3">
        <v>0</v>
      </c>
      <c r="W11" s="3">
        <v>0</v>
      </c>
      <c r="X11" s="3">
        <v>0</v>
      </c>
      <c r="Y11" s="4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>
        <v>0</v>
      </c>
      <c r="AH11">
        <v>0</v>
      </c>
      <c r="AI11">
        <v>0</v>
      </c>
      <c r="AJ11">
        <v>0</v>
      </c>
      <c r="AK11" s="4">
        <v>0</v>
      </c>
      <c r="AL11">
        <v>0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4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 s="4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s="4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 s="4">
        <v>0</v>
      </c>
      <c r="CH11">
        <v>0</v>
      </c>
      <c r="CI11">
        <v>0</v>
      </c>
      <c r="CJ11">
        <v>0</v>
      </c>
      <c r="CK11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4">
        <v>0</v>
      </c>
      <c r="CT11">
        <v>0</v>
      </c>
    </row>
    <row r="12" spans="1:98" x14ac:dyDescent="0.2">
      <c r="A12" s="3" t="s">
        <v>138</v>
      </c>
      <c r="B12" s="3">
        <v>0</v>
      </c>
      <c r="C12">
        <v>0</v>
      </c>
      <c r="D12">
        <v>0</v>
      </c>
      <c r="E12">
        <v>0</v>
      </c>
      <c r="F12" s="21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3">
        <v>0</v>
      </c>
      <c r="W12" s="3">
        <v>0</v>
      </c>
      <c r="X12" s="3">
        <v>0</v>
      </c>
      <c r="Y12" s="4">
        <v>0</v>
      </c>
      <c r="Z12" s="3">
        <v>0</v>
      </c>
      <c r="AA12" s="3">
        <v>0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>
        <v>0</v>
      </c>
      <c r="AH12">
        <v>0</v>
      </c>
      <c r="AI12">
        <v>0</v>
      </c>
      <c r="AJ12">
        <v>0</v>
      </c>
      <c r="AK12" s="4">
        <v>0</v>
      </c>
      <c r="AL12">
        <v>0</v>
      </c>
      <c r="AM12">
        <v>1</v>
      </c>
      <c r="AN12">
        <v>8</v>
      </c>
      <c r="AO12">
        <v>0</v>
      </c>
      <c r="AP12">
        <v>2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0</v>
      </c>
      <c r="AW12" s="4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 s="4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s="4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 s="4">
        <v>0</v>
      </c>
      <c r="CH12">
        <v>0</v>
      </c>
      <c r="CI12">
        <v>0</v>
      </c>
      <c r="CJ12">
        <v>0</v>
      </c>
      <c r="CK12">
        <v>0</v>
      </c>
      <c r="CL12" s="3">
        <v>0</v>
      </c>
      <c r="CM12" s="3">
        <v>0</v>
      </c>
      <c r="CN12" s="3">
        <v>0</v>
      </c>
      <c r="CO12" s="3">
        <v>1</v>
      </c>
      <c r="CP12" s="3">
        <v>0</v>
      </c>
      <c r="CQ12" s="3">
        <v>0</v>
      </c>
      <c r="CR12" s="3">
        <v>0</v>
      </c>
      <c r="CS12" s="4">
        <v>0</v>
      </c>
      <c r="CT12">
        <v>1</v>
      </c>
    </row>
    <row r="13" spans="1:98" x14ac:dyDescent="0.2">
      <c r="A13" s="3" t="s">
        <v>25</v>
      </c>
      <c r="B13" s="3">
        <v>0</v>
      </c>
      <c r="C13">
        <v>1</v>
      </c>
      <c r="D13">
        <v>2</v>
      </c>
      <c r="E13">
        <v>0</v>
      </c>
      <c r="F13" s="21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4">
        <v>0</v>
      </c>
      <c r="N13">
        <v>0</v>
      </c>
      <c r="O13">
        <v>1</v>
      </c>
      <c r="P13">
        <v>19</v>
      </c>
      <c r="Q13">
        <v>0</v>
      </c>
      <c r="R13">
        <v>0</v>
      </c>
      <c r="S13">
        <v>1</v>
      </c>
      <c r="T13">
        <v>0</v>
      </c>
      <c r="U13">
        <v>0</v>
      </c>
      <c r="V13" s="3">
        <v>0</v>
      </c>
      <c r="W13" s="3">
        <v>0</v>
      </c>
      <c r="X13" s="3">
        <v>0</v>
      </c>
      <c r="Y13" s="4">
        <v>0</v>
      </c>
      <c r="Z13" s="3">
        <v>0</v>
      </c>
      <c r="AA13" s="3">
        <v>1</v>
      </c>
      <c r="AB13" s="3">
        <v>4</v>
      </c>
      <c r="AC13" s="3">
        <v>0</v>
      </c>
      <c r="AD13" s="3">
        <v>0</v>
      </c>
      <c r="AE13" s="3">
        <v>0</v>
      </c>
      <c r="AF13" s="3">
        <v>0</v>
      </c>
      <c r="AG13">
        <v>0</v>
      </c>
      <c r="AH13">
        <v>0</v>
      </c>
      <c r="AI13">
        <v>0</v>
      </c>
      <c r="AJ13">
        <v>0</v>
      </c>
      <c r="AK13" s="4">
        <v>0</v>
      </c>
      <c r="AL13">
        <v>9</v>
      </c>
      <c r="AM13">
        <v>7</v>
      </c>
      <c r="AN13">
        <v>901</v>
      </c>
      <c r="AO13">
        <v>12</v>
      </c>
      <c r="AP13">
        <v>18</v>
      </c>
      <c r="AQ13">
        <v>9</v>
      </c>
      <c r="AR13">
        <v>9</v>
      </c>
      <c r="AS13">
        <v>8</v>
      </c>
      <c r="AT13">
        <v>13</v>
      </c>
      <c r="AU13">
        <v>14</v>
      </c>
      <c r="AV13">
        <v>11</v>
      </c>
      <c r="AW13" s="4">
        <v>13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s="4">
        <v>0</v>
      </c>
      <c r="BJ13">
        <v>0</v>
      </c>
      <c r="BK13">
        <v>0</v>
      </c>
      <c r="BL13">
        <v>16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1</v>
      </c>
      <c r="BU13" s="4">
        <v>0</v>
      </c>
      <c r="BV13">
        <v>0</v>
      </c>
      <c r="BW13">
        <v>0</v>
      </c>
      <c r="BX13">
        <v>12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s="4">
        <v>0</v>
      </c>
      <c r="CH13">
        <v>0</v>
      </c>
      <c r="CI13">
        <v>0</v>
      </c>
      <c r="CJ13">
        <v>7</v>
      </c>
      <c r="CK13">
        <v>0</v>
      </c>
      <c r="CL13" s="3">
        <v>1</v>
      </c>
      <c r="CM13" s="3">
        <v>0</v>
      </c>
      <c r="CN13" s="3">
        <v>0</v>
      </c>
      <c r="CO13" s="3">
        <v>0</v>
      </c>
      <c r="CP13" s="3">
        <v>1</v>
      </c>
      <c r="CQ13" s="3">
        <v>1</v>
      </c>
      <c r="CR13" s="3">
        <v>0</v>
      </c>
      <c r="CS13" s="4">
        <v>0</v>
      </c>
      <c r="CT13">
        <v>28</v>
      </c>
    </row>
    <row r="14" spans="1:98" x14ac:dyDescent="0.2">
      <c r="A14" s="3" t="s">
        <v>24</v>
      </c>
      <c r="B14" s="3">
        <v>0</v>
      </c>
      <c r="C14">
        <v>0</v>
      </c>
      <c r="D14">
        <v>0</v>
      </c>
      <c r="E14">
        <v>0</v>
      </c>
      <c r="F14" s="21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3">
        <v>0</v>
      </c>
      <c r="W14" s="3">
        <v>0</v>
      </c>
      <c r="X14" s="3">
        <v>0</v>
      </c>
      <c r="Y14" s="4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>
        <v>0</v>
      </c>
      <c r="AH14">
        <v>0</v>
      </c>
      <c r="AI14">
        <v>0</v>
      </c>
      <c r="AJ14">
        <v>0</v>
      </c>
      <c r="AK14" s="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s="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 s="4">
        <v>0</v>
      </c>
      <c r="CH14">
        <v>0</v>
      </c>
      <c r="CI14">
        <v>0</v>
      </c>
      <c r="CJ14">
        <v>0</v>
      </c>
      <c r="CK14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4">
        <v>0</v>
      </c>
      <c r="CT14">
        <v>1</v>
      </c>
    </row>
    <row r="15" spans="1:98" x14ac:dyDescent="0.2">
      <c r="A15" s="3" t="s">
        <v>23</v>
      </c>
      <c r="B15" s="3">
        <v>5</v>
      </c>
      <c r="C15">
        <v>4</v>
      </c>
      <c r="D15">
        <v>394</v>
      </c>
      <c r="E15">
        <v>15</v>
      </c>
      <c r="F15" s="21">
        <v>6</v>
      </c>
      <c r="G15">
        <v>6</v>
      </c>
      <c r="H15">
        <v>6</v>
      </c>
      <c r="I15">
        <v>6</v>
      </c>
      <c r="J15">
        <v>2</v>
      </c>
      <c r="K15">
        <v>11</v>
      </c>
      <c r="L15">
        <v>8</v>
      </c>
      <c r="M15" s="4">
        <v>8</v>
      </c>
      <c r="N15">
        <v>3</v>
      </c>
      <c r="O15">
        <v>0</v>
      </c>
      <c r="P15">
        <v>6</v>
      </c>
      <c r="Q15">
        <v>6</v>
      </c>
      <c r="R15">
        <v>0</v>
      </c>
      <c r="S15">
        <v>0</v>
      </c>
      <c r="T15">
        <v>0</v>
      </c>
      <c r="U15">
        <v>0</v>
      </c>
      <c r="V15" s="3">
        <v>0</v>
      </c>
      <c r="W15" s="3">
        <v>1</v>
      </c>
      <c r="X15" s="3">
        <v>6</v>
      </c>
      <c r="Y15" s="4">
        <v>1</v>
      </c>
      <c r="Z15" s="3">
        <v>162</v>
      </c>
      <c r="AA15" s="3">
        <v>5</v>
      </c>
      <c r="AB15" s="3">
        <v>14</v>
      </c>
      <c r="AC15" s="3">
        <v>5</v>
      </c>
      <c r="AD15" s="3">
        <v>5</v>
      </c>
      <c r="AE15" s="3">
        <v>0</v>
      </c>
      <c r="AF15" s="3">
        <v>7</v>
      </c>
      <c r="AG15">
        <v>0</v>
      </c>
      <c r="AH15">
        <v>2</v>
      </c>
      <c r="AI15">
        <v>3</v>
      </c>
      <c r="AJ15">
        <v>9</v>
      </c>
      <c r="AK15" s="4">
        <v>1</v>
      </c>
      <c r="AL15">
        <v>5</v>
      </c>
      <c r="AM15">
        <v>2</v>
      </c>
      <c r="AN15">
        <v>6</v>
      </c>
      <c r="AO15">
        <v>180</v>
      </c>
      <c r="AP15">
        <v>5</v>
      </c>
      <c r="AQ15">
        <v>4</v>
      </c>
      <c r="AR15">
        <v>5</v>
      </c>
      <c r="AS15">
        <v>2</v>
      </c>
      <c r="AT15">
        <v>1</v>
      </c>
      <c r="AU15">
        <v>2</v>
      </c>
      <c r="AV15">
        <v>9</v>
      </c>
      <c r="AW15" s="4">
        <v>3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11</v>
      </c>
      <c r="BE15">
        <v>0</v>
      </c>
      <c r="BF15">
        <v>0</v>
      </c>
      <c r="BG15">
        <v>0</v>
      </c>
      <c r="BH15">
        <v>1</v>
      </c>
      <c r="BI15" s="4">
        <v>0</v>
      </c>
      <c r="BJ15">
        <v>1</v>
      </c>
      <c r="BK15">
        <v>0</v>
      </c>
      <c r="BL15">
        <v>6</v>
      </c>
      <c r="BM15">
        <v>8</v>
      </c>
      <c r="BN15">
        <v>1</v>
      </c>
      <c r="BO15">
        <v>0</v>
      </c>
      <c r="BP15">
        <v>4</v>
      </c>
      <c r="BQ15">
        <v>0</v>
      </c>
      <c r="BR15">
        <v>0</v>
      </c>
      <c r="BS15">
        <v>0</v>
      </c>
      <c r="BT15">
        <v>1</v>
      </c>
      <c r="BU15" s="4">
        <v>0</v>
      </c>
      <c r="BV15">
        <v>6</v>
      </c>
      <c r="BW15">
        <v>7</v>
      </c>
      <c r="BX15">
        <v>14</v>
      </c>
      <c r="BY15">
        <v>9</v>
      </c>
      <c r="BZ15">
        <v>237</v>
      </c>
      <c r="CA15">
        <v>4</v>
      </c>
      <c r="CB15">
        <v>2</v>
      </c>
      <c r="CC15">
        <v>0</v>
      </c>
      <c r="CD15">
        <v>4</v>
      </c>
      <c r="CE15">
        <v>7</v>
      </c>
      <c r="CF15">
        <v>12</v>
      </c>
      <c r="CG15" s="4">
        <v>3</v>
      </c>
      <c r="CH15">
        <v>8</v>
      </c>
      <c r="CI15">
        <v>12</v>
      </c>
      <c r="CJ15">
        <v>31</v>
      </c>
      <c r="CK15">
        <v>268</v>
      </c>
      <c r="CL15" s="3">
        <v>14</v>
      </c>
      <c r="CM15" s="3">
        <v>19</v>
      </c>
      <c r="CN15" s="3">
        <v>13</v>
      </c>
      <c r="CO15" s="3">
        <v>8</v>
      </c>
      <c r="CP15" s="3">
        <v>6</v>
      </c>
      <c r="CQ15" s="3">
        <v>13</v>
      </c>
      <c r="CR15" s="3">
        <v>543</v>
      </c>
      <c r="CS15" s="4">
        <v>12</v>
      </c>
      <c r="CT15">
        <v>45</v>
      </c>
    </row>
    <row r="16" spans="1:98" x14ac:dyDescent="0.2">
      <c r="A16" s="3" t="s">
        <v>22</v>
      </c>
      <c r="B16" s="3">
        <v>4</v>
      </c>
      <c r="C16">
        <v>3</v>
      </c>
      <c r="D16">
        <v>296</v>
      </c>
      <c r="E16">
        <v>2</v>
      </c>
      <c r="F16" s="21">
        <v>4</v>
      </c>
      <c r="G16">
        <v>8</v>
      </c>
      <c r="H16">
        <v>1</v>
      </c>
      <c r="I16">
        <v>4</v>
      </c>
      <c r="J16">
        <v>2</v>
      </c>
      <c r="K16">
        <v>15</v>
      </c>
      <c r="L16">
        <v>2</v>
      </c>
      <c r="M16" s="4">
        <v>2</v>
      </c>
      <c r="N16">
        <v>1</v>
      </c>
      <c r="O16">
        <v>0</v>
      </c>
      <c r="P16">
        <v>14</v>
      </c>
      <c r="Q16">
        <v>0</v>
      </c>
      <c r="R16">
        <v>3</v>
      </c>
      <c r="S16">
        <v>0</v>
      </c>
      <c r="T16">
        <v>1</v>
      </c>
      <c r="U16">
        <v>0</v>
      </c>
      <c r="V16" s="3">
        <v>0</v>
      </c>
      <c r="W16" s="3">
        <v>4</v>
      </c>
      <c r="X16" s="3">
        <v>0</v>
      </c>
      <c r="Y16" s="4">
        <v>0</v>
      </c>
      <c r="Z16" s="3">
        <v>185</v>
      </c>
      <c r="AA16" s="3">
        <v>3</v>
      </c>
      <c r="AB16" s="3">
        <v>14</v>
      </c>
      <c r="AC16" s="3">
        <v>1</v>
      </c>
      <c r="AD16" s="3">
        <v>4</v>
      </c>
      <c r="AE16" s="3">
        <v>4</v>
      </c>
      <c r="AF16" s="3">
        <v>137</v>
      </c>
      <c r="AG16">
        <v>1</v>
      </c>
      <c r="AH16">
        <v>3</v>
      </c>
      <c r="AI16">
        <v>11</v>
      </c>
      <c r="AJ16">
        <v>3</v>
      </c>
      <c r="AK16" s="4">
        <v>4</v>
      </c>
      <c r="AL16">
        <v>11</v>
      </c>
      <c r="AM16">
        <v>11</v>
      </c>
      <c r="AN16">
        <v>958</v>
      </c>
      <c r="AO16">
        <v>16</v>
      </c>
      <c r="AP16">
        <v>189</v>
      </c>
      <c r="AQ16">
        <v>20</v>
      </c>
      <c r="AR16">
        <v>17</v>
      </c>
      <c r="AS16">
        <v>16</v>
      </c>
      <c r="AT16">
        <v>19</v>
      </c>
      <c r="AU16">
        <v>24</v>
      </c>
      <c r="AV16">
        <v>17</v>
      </c>
      <c r="AW16" s="4">
        <v>19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 s="4">
        <v>0</v>
      </c>
      <c r="BJ16">
        <v>8</v>
      </c>
      <c r="BK16">
        <v>6</v>
      </c>
      <c r="BL16">
        <v>20</v>
      </c>
      <c r="BM16">
        <v>5</v>
      </c>
      <c r="BN16">
        <v>10</v>
      </c>
      <c r="BO16">
        <v>5</v>
      </c>
      <c r="BP16">
        <v>5</v>
      </c>
      <c r="BQ16">
        <v>6</v>
      </c>
      <c r="BR16">
        <v>3</v>
      </c>
      <c r="BS16">
        <v>594</v>
      </c>
      <c r="BT16">
        <v>4</v>
      </c>
      <c r="BU16" s="4">
        <v>3</v>
      </c>
      <c r="BV16">
        <v>3</v>
      </c>
      <c r="BW16">
        <v>0</v>
      </c>
      <c r="BX16">
        <v>21</v>
      </c>
      <c r="BY16">
        <v>0</v>
      </c>
      <c r="BZ16">
        <v>3</v>
      </c>
      <c r="CA16">
        <v>0</v>
      </c>
      <c r="CB16">
        <v>2</v>
      </c>
      <c r="CC16">
        <v>0</v>
      </c>
      <c r="CD16">
        <v>0</v>
      </c>
      <c r="CE16">
        <v>5</v>
      </c>
      <c r="CF16">
        <v>0</v>
      </c>
      <c r="CG16" s="4">
        <v>0</v>
      </c>
      <c r="CH16">
        <v>1</v>
      </c>
      <c r="CI16">
        <v>0</v>
      </c>
      <c r="CJ16">
        <v>19</v>
      </c>
      <c r="CK16">
        <v>1</v>
      </c>
      <c r="CL16" s="3">
        <v>2</v>
      </c>
      <c r="CM16" s="3">
        <v>3</v>
      </c>
      <c r="CN16" s="3">
        <v>2</v>
      </c>
      <c r="CO16" s="3">
        <v>0</v>
      </c>
      <c r="CP16" s="3">
        <v>1</v>
      </c>
      <c r="CQ16" s="3">
        <v>5</v>
      </c>
      <c r="CR16" s="3">
        <v>0</v>
      </c>
      <c r="CS16" s="4">
        <v>0</v>
      </c>
      <c r="CT16">
        <v>64</v>
      </c>
    </row>
    <row r="17" spans="1:98" x14ac:dyDescent="0.2">
      <c r="A17" s="3" t="s">
        <v>21</v>
      </c>
      <c r="B17" s="3">
        <v>0</v>
      </c>
      <c r="C17">
        <v>0</v>
      </c>
      <c r="D17">
        <v>0</v>
      </c>
      <c r="E17">
        <v>0</v>
      </c>
      <c r="F17" s="21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v>0</v>
      </c>
      <c r="N17">
        <v>0</v>
      </c>
      <c r="O17">
        <v>0</v>
      </c>
      <c r="P17">
        <v>3</v>
      </c>
      <c r="Q17">
        <v>1</v>
      </c>
      <c r="R17">
        <v>0</v>
      </c>
      <c r="S17">
        <v>0</v>
      </c>
      <c r="T17">
        <v>1</v>
      </c>
      <c r="U17">
        <v>0</v>
      </c>
      <c r="V17" s="3">
        <v>0</v>
      </c>
      <c r="W17" s="3">
        <v>0</v>
      </c>
      <c r="X17" s="3">
        <v>0</v>
      </c>
      <c r="Y17" s="4">
        <v>0</v>
      </c>
      <c r="Z17" s="3">
        <v>0</v>
      </c>
      <c r="AA17" s="3">
        <v>0</v>
      </c>
      <c r="AB17" s="3">
        <v>4</v>
      </c>
      <c r="AC17" s="3">
        <v>0</v>
      </c>
      <c r="AD17" s="3">
        <v>0</v>
      </c>
      <c r="AE17" s="3">
        <v>0</v>
      </c>
      <c r="AF17" s="3">
        <v>0</v>
      </c>
      <c r="AG17">
        <v>0</v>
      </c>
      <c r="AH17">
        <v>0</v>
      </c>
      <c r="AI17">
        <v>0</v>
      </c>
      <c r="AJ17">
        <v>0</v>
      </c>
      <c r="AK17" s="4">
        <v>0</v>
      </c>
      <c r="AL17">
        <v>0</v>
      </c>
      <c r="AM17">
        <v>0</v>
      </c>
      <c r="AN17">
        <v>15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4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4">
        <v>0</v>
      </c>
      <c r="BJ17">
        <v>0</v>
      </c>
      <c r="BK17">
        <v>0</v>
      </c>
      <c r="BL17">
        <v>7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 s="4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s="4">
        <v>0</v>
      </c>
      <c r="CH17">
        <v>0</v>
      </c>
      <c r="CI17">
        <v>1</v>
      </c>
      <c r="CJ17">
        <v>9</v>
      </c>
      <c r="CK17">
        <v>0</v>
      </c>
      <c r="CL17" s="3">
        <v>1</v>
      </c>
      <c r="CM17" s="3">
        <v>1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4">
        <v>0</v>
      </c>
      <c r="CT17">
        <v>1</v>
      </c>
    </row>
    <row r="18" spans="1:98" x14ac:dyDescent="0.2">
      <c r="A18" s="3" t="s">
        <v>19</v>
      </c>
      <c r="B18" s="3">
        <v>0</v>
      </c>
      <c r="C18">
        <v>0</v>
      </c>
      <c r="D18">
        <v>0</v>
      </c>
      <c r="E18">
        <v>0</v>
      </c>
      <c r="F18" s="21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v>0</v>
      </c>
      <c r="W18" s="3">
        <v>0</v>
      </c>
      <c r="X18" s="3">
        <v>0</v>
      </c>
      <c r="Y18" s="4">
        <v>0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>
        <v>0</v>
      </c>
      <c r="AG18">
        <v>0</v>
      </c>
      <c r="AH18">
        <v>0</v>
      </c>
      <c r="AI18">
        <v>0</v>
      </c>
      <c r="AJ18">
        <v>0</v>
      </c>
      <c r="AK18" s="4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4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4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4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 s="4">
        <v>0</v>
      </c>
      <c r="CH18">
        <v>0</v>
      </c>
      <c r="CI18">
        <v>0</v>
      </c>
      <c r="CJ18">
        <v>0</v>
      </c>
      <c r="CK18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4">
        <v>0</v>
      </c>
      <c r="CT18">
        <v>0</v>
      </c>
    </row>
    <row r="19" spans="1:98" x14ac:dyDescent="0.2">
      <c r="A19" s="3" t="s">
        <v>137</v>
      </c>
      <c r="B19" s="3">
        <v>0</v>
      </c>
      <c r="C19">
        <v>0</v>
      </c>
      <c r="D19">
        <v>0</v>
      </c>
      <c r="E19">
        <v>0</v>
      </c>
      <c r="F19" s="2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 s="3">
        <v>0</v>
      </c>
      <c r="W19" s="3">
        <v>0</v>
      </c>
      <c r="X19" s="3">
        <v>1</v>
      </c>
      <c r="Y19" s="4">
        <v>0</v>
      </c>
      <c r="Z19" s="3">
        <v>0</v>
      </c>
      <c r="AA19" s="3">
        <v>0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>
        <v>0</v>
      </c>
      <c r="AH19">
        <v>0</v>
      </c>
      <c r="AI19">
        <v>3</v>
      </c>
      <c r="AJ19">
        <v>1</v>
      </c>
      <c r="AK19" s="4">
        <v>0</v>
      </c>
      <c r="AL19">
        <v>0</v>
      </c>
      <c r="AM19">
        <v>2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 s="4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4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4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 s="4">
        <v>0</v>
      </c>
      <c r="CH19">
        <v>0</v>
      </c>
      <c r="CI19">
        <v>1</v>
      </c>
      <c r="CJ19">
        <v>0</v>
      </c>
      <c r="CK19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4">
        <v>0</v>
      </c>
      <c r="CT19">
        <v>0</v>
      </c>
    </row>
    <row r="20" spans="1:98" x14ac:dyDescent="0.2">
      <c r="A20" s="3" t="s">
        <v>18</v>
      </c>
      <c r="B20" s="3">
        <v>0</v>
      </c>
      <c r="C20">
        <v>0</v>
      </c>
      <c r="D20">
        <v>1</v>
      </c>
      <c r="E20">
        <v>0</v>
      </c>
      <c r="F20" s="21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4">
        <v>0</v>
      </c>
      <c r="N20">
        <v>1</v>
      </c>
      <c r="O20">
        <v>1</v>
      </c>
      <c r="P20">
        <v>4</v>
      </c>
      <c r="Q20">
        <v>0</v>
      </c>
      <c r="R20">
        <v>1</v>
      </c>
      <c r="S20">
        <v>0</v>
      </c>
      <c r="T20">
        <v>1</v>
      </c>
      <c r="U20">
        <v>1</v>
      </c>
      <c r="V20" s="3">
        <v>1</v>
      </c>
      <c r="W20" s="3">
        <v>1</v>
      </c>
      <c r="X20" s="3">
        <v>2</v>
      </c>
      <c r="Y20" s="4">
        <v>3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>
        <v>0</v>
      </c>
      <c r="AH20">
        <v>0</v>
      </c>
      <c r="AI20">
        <v>0</v>
      </c>
      <c r="AJ20">
        <v>0</v>
      </c>
      <c r="AK20" s="4">
        <v>0</v>
      </c>
      <c r="AL20">
        <v>0</v>
      </c>
      <c r="AM20">
        <v>3</v>
      </c>
      <c r="AN20">
        <v>6</v>
      </c>
      <c r="AO20">
        <v>0</v>
      </c>
      <c r="AP20">
        <v>3</v>
      </c>
      <c r="AQ20">
        <v>12</v>
      </c>
      <c r="AR20">
        <v>1</v>
      </c>
      <c r="AS20">
        <v>1</v>
      </c>
      <c r="AT20">
        <v>4</v>
      </c>
      <c r="AU20">
        <v>2</v>
      </c>
      <c r="AV20">
        <v>2</v>
      </c>
      <c r="AW20" s="4">
        <v>8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3</v>
      </c>
      <c r="BH20">
        <v>2</v>
      </c>
      <c r="BI20" s="4">
        <v>0</v>
      </c>
      <c r="BJ20">
        <v>1</v>
      </c>
      <c r="BK20">
        <v>1</v>
      </c>
      <c r="BL20">
        <v>3</v>
      </c>
      <c r="BM20">
        <v>3</v>
      </c>
      <c r="BN20">
        <v>0</v>
      </c>
      <c r="BO20">
        <v>3</v>
      </c>
      <c r="BP20">
        <v>1</v>
      </c>
      <c r="BQ20">
        <v>0</v>
      </c>
      <c r="BR20">
        <v>1</v>
      </c>
      <c r="BS20">
        <v>2</v>
      </c>
      <c r="BT20">
        <v>0</v>
      </c>
      <c r="BU20" s="4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0</v>
      </c>
      <c r="CE20">
        <v>2</v>
      </c>
      <c r="CF20">
        <v>0</v>
      </c>
      <c r="CG20" s="4">
        <v>1</v>
      </c>
      <c r="CH20">
        <v>5</v>
      </c>
      <c r="CI20">
        <v>1</v>
      </c>
      <c r="CJ20">
        <v>8</v>
      </c>
      <c r="CK20">
        <v>2</v>
      </c>
      <c r="CL20" s="3">
        <v>6</v>
      </c>
      <c r="CM20" s="3">
        <v>2</v>
      </c>
      <c r="CN20" s="3">
        <v>0</v>
      </c>
      <c r="CO20" s="3">
        <v>1</v>
      </c>
      <c r="CP20" s="3">
        <v>0</v>
      </c>
      <c r="CQ20" s="3">
        <v>9</v>
      </c>
      <c r="CR20" s="3">
        <v>4</v>
      </c>
      <c r="CS20" s="4">
        <v>1</v>
      </c>
      <c r="CT20">
        <v>2</v>
      </c>
    </row>
    <row r="21" spans="1:98" x14ac:dyDescent="0.2">
      <c r="A21" s="3" t="s">
        <v>17</v>
      </c>
      <c r="B21" s="3">
        <v>0</v>
      </c>
      <c r="C21">
        <v>0</v>
      </c>
      <c r="D21">
        <v>0</v>
      </c>
      <c r="E21">
        <v>0</v>
      </c>
      <c r="F21" s="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 s="4">
        <v>0</v>
      </c>
      <c r="N21">
        <v>5</v>
      </c>
      <c r="O21">
        <v>1</v>
      </c>
      <c r="P21">
        <v>3</v>
      </c>
      <c r="Q21">
        <v>4</v>
      </c>
      <c r="R21">
        <v>5</v>
      </c>
      <c r="S21">
        <v>5</v>
      </c>
      <c r="T21">
        <v>9</v>
      </c>
      <c r="U21">
        <v>1</v>
      </c>
      <c r="V21" s="3">
        <v>0</v>
      </c>
      <c r="W21" s="3">
        <v>11</v>
      </c>
      <c r="X21" s="3">
        <v>13</v>
      </c>
      <c r="Y21" s="4">
        <v>0</v>
      </c>
      <c r="Z21" s="3">
        <v>0</v>
      </c>
      <c r="AA21" s="3">
        <v>0</v>
      </c>
      <c r="AB21" s="3">
        <v>5</v>
      </c>
      <c r="AC21" s="3">
        <v>2</v>
      </c>
      <c r="AD21" s="3">
        <v>2</v>
      </c>
      <c r="AE21" s="3">
        <v>2</v>
      </c>
      <c r="AF21" s="3">
        <v>1</v>
      </c>
      <c r="AG21">
        <v>0</v>
      </c>
      <c r="AH21">
        <v>0</v>
      </c>
      <c r="AI21">
        <v>4</v>
      </c>
      <c r="AJ21">
        <v>2</v>
      </c>
      <c r="AK21" s="4">
        <v>0</v>
      </c>
      <c r="AL21">
        <v>4</v>
      </c>
      <c r="AM21">
        <v>1</v>
      </c>
      <c r="AN21">
        <v>7</v>
      </c>
      <c r="AO21">
        <v>5</v>
      </c>
      <c r="AP21">
        <v>18</v>
      </c>
      <c r="AQ21">
        <v>15</v>
      </c>
      <c r="AR21">
        <v>11</v>
      </c>
      <c r="AS21">
        <v>3</v>
      </c>
      <c r="AT21">
        <v>6</v>
      </c>
      <c r="AU21">
        <v>8</v>
      </c>
      <c r="AV21">
        <v>10</v>
      </c>
      <c r="AW21" s="4">
        <v>1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2</v>
      </c>
      <c r="BE21">
        <v>0</v>
      </c>
      <c r="BF21">
        <v>0</v>
      </c>
      <c r="BG21">
        <v>3</v>
      </c>
      <c r="BH21">
        <v>1</v>
      </c>
      <c r="BI21" s="4">
        <v>0</v>
      </c>
      <c r="BJ21">
        <v>5</v>
      </c>
      <c r="BK21">
        <v>2</v>
      </c>
      <c r="BL21">
        <v>4</v>
      </c>
      <c r="BM21">
        <v>2</v>
      </c>
      <c r="BN21">
        <v>15</v>
      </c>
      <c r="BO21">
        <v>1</v>
      </c>
      <c r="BP21">
        <v>9</v>
      </c>
      <c r="BQ21">
        <v>0</v>
      </c>
      <c r="BR21">
        <v>4</v>
      </c>
      <c r="BS21">
        <v>9</v>
      </c>
      <c r="BT21">
        <v>5</v>
      </c>
      <c r="BU21" s="4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1</v>
      </c>
      <c r="CG21" s="4">
        <v>0</v>
      </c>
      <c r="CH21">
        <v>10</v>
      </c>
      <c r="CI21">
        <v>2</v>
      </c>
      <c r="CJ21">
        <v>2</v>
      </c>
      <c r="CK21">
        <v>1</v>
      </c>
      <c r="CL21" s="3">
        <v>10</v>
      </c>
      <c r="CM21" s="3">
        <v>4</v>
      </c>
      <c r="CN21" s="3">
        <v>5</v>
      </c>
      <c r="CO21" s="3">
        <v>0</v>
      </c>
      <c r="CP21" s="3">
        <v>1</v>
      </c>
      <c r="CQ21" s="3">
        <v>13</v>
      </c>
      <c r="CR21" s="3">
        <v>12</v>
      </c>
      <c r="CS21" s="4">
        <v>0</v>
      </c>
      <c r="CT21">
        <v>12</v>
      </c>
    </row>
    <row r="22" spans="1:98" x14ac:dyDescent="0.2">
      <c r="A22" s="3" t="s">
        <v>16</v>
      </c>
      <c r="B22" s="3">
        <v>0</v>
      </c>
      <c r="C22">
        <v>0</v>
      </c>
      <c r="D22">
        <v>0</v>
      </c>
      <c r="E22">
        <v>0</v>
      </c>
      <c r="F22" s="21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3">
        <v>0</v>
      </c>
      <c r="W22" s="3">
        <v>0</v>
      </c>
      <c r="X22" s="3">
        <v>0</v>
      </c>
      <c r="Y22" s="4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>
        <v>0</v>
      </c>
      <c r="AH22">
        <v>0</v>
      </c>
      <c r="AI22">
        <v>0</v>
      </c>
      <c r="AJ22">
        <v>0</v>
      </c>
      <c r="AK22" s="4">
        <v>0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 s="4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 s="4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4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 s="4">
        <v>0</v>
      </c>
      <c r="CH22">
        <v>0</v>
      </c>
      <c r="CI22">
        <v>0</v>
      </c>
      <c r="CJ22">
        <v>0</v>
      </c>
      <c r="CK22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4">
        <v>0</v>
      </c>
      <c r="CT22">
        <v>0</v>
      </c>
    </row>
    <row r="23" spans="1:98" x14ac:dyDescent="0.2">
      <c r="A23" s="3" t="s">
        <v>15</v>
      </c>
      <c r="B23" s="3">
        <v>0</v>
      </c>
      <c r="C23">
        <v>0</v>
      </c>
      <c r="D23">
        <v>0</v>
      </c>
      <c r="E23">
        <v>0</v>
      </c>
      <c r="F23" s="21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4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 s="3">
        <v>0</v>
      </c>
      <c r="X23" s="3">
        <v>0</v>
      </c>
      <c r="Y23" s="4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>
        <v>0</v>
      </c>
      <c r="AH23">
        <v>0</v>
      </c>
      <c r="AI23">
        <v>0</v>
      </c>
      <c r="AJ23">
        <v>0</v>
      </c>
      <c r="AK23" s="4">
        <v>0</v>
      </c>
      <c r="AL23">
        <v>2</v>
      </c>
      <c r="AM23">
        <v>4</v>
      </c>
      <c r="AN23">
        <v>0</v>
      </c>
      <c r="AO23">
        <v>1</v>
      </c>
      <c r="AP23">
        <v>1</v>
      </c>
      <c r="AQ23">
        <v>5</v>
      </c>
      <c r="AR23">
        <v>2</v>
      </c>
      <c r="AS23">
        <v>0</v>
      </c>
      <c r="AT23">
        <v>3</v>
      </c>
      <c r="AU23">
        <v>6</v>
      </c>
      <c r="AV23">
        <v>0</v>
      </c>
      <c r="AW23" s="4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4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4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 s="4">
        <v>0</v>
      </c>
      <c r="CH23">
        <v>0</v>
      </c>
      <c r="CI23">
        <v>0</v>
      </c>
      <c r="CJ23">
        <v>0</v>
      </c>
      <c r="CK2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4">
        <v>0</v>
      </c>
      <c r="CT23">
        <v>1</v>
      </c>
    </row>
    <row r="24" spans="1:98" x14ac:dyDescent="0.2">
      <c r="A24" s="3" t="s">
        <v>14</v>
      </c>
      <c r="B24" s="3">
        <v>0</v>
      </c>
      <c r="C24">
        <v>0</v>
      </c>
      <c r="D24">
        <v>1</v>
      </c>
      <c r="E24">
        <v>0</v>
      </c>
      <c r="F24" s="21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3">
        <v>0</v>
      </c>
      <c r="W24" s="3">
        <v>0</v>
      </c>
      <c r="X24" s="3">
        <v>0</v>
      </c>
      <c r="Y24" s="4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>
        <v>0</v>
      </c>
      <c r="AH24">
        <v>0</v>
      </c>
      <c r="AI24">
        <v>0</v>
      </c>
      <c r="AJ24">
        <v>0</v>
      </c>
      <c r="AK24" s="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s="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1</v>
      </c>
      <c r="CG24" s="4">
        <v>0</v>
      </c>
      <c r="CH24">
        <v>0</v>
      </c>
      <c r="CI24">
        <v>0</v>
      </c>
      <c r="CJ24">
        <v>2</v>
      </c>
      <c r="CK24">
        <v>2</v>
      </c>
      <c r="CL24" s="3">
        <v>0</v>
      </c>
      <c r="CM24" s="3">
        <v>1</v>
      </c>
      <c r="CN24" s="3">
        <v>0</v>
      </c>
      <c r="CO24" s="3">
        <v>0</v>
      </c>
      <c r="CP24" s="3">
        <v>0</v>
      </c>
      <c r="CQ24" s="3">
        <v>1</v>
      </c>
      <c r="CR24" s="3">
        <v>0</v>
      </c>
      <c r="CS24" s="4">
        <v>0</v>
      </c>
      <c r="CT24">
        <v>0</v>
      </c>
    </row>
    <row r="25" spans="1:98" x14ac:dyDescent="0.2">
      <c r="A25" s="3" t="s">
        <v>13</v>
      </c>
      <c r="B25" s="3">
        <v>0</v>
      </c>
      <c r="C25">
        <v>0</v>
      </c>
      <c r="D25">
        <v>0</v>
      </c>
      <c r="E25">
        <v>0</v>
      </c>
      <c r="F25" s="21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4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3">
        <v>2</v>
      </c>
      <c r="W25" s="3">
        <v>0</v>
      </c>
      <c r="X25" s="3">
        <v>0</v>
      </c>
      <c r="Y25" s="4">
        <v>0</v>
      </c>
      <c r="Z25" s="3">
        <v>0</v>
      </c>
      <c r="AA25" s="3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>
        <v>0</v>
      </c>
      <c r="AH25">
        <v>1</v>
      </c>
      <c r="AI25">
        <v>1</v>
      </c>
      <c r="AJ25">
        <v>0</v>
      </c>
      <c r="AK25" s="4">
        <v>0</v>
      </c>
      <c r="AL25">
        <v>3</v>
      </c>
      <c r="AM25">
        <v>3</v>
      </c>
      <c r="AN25">
        <v>1</v>
      </c>
      <c r="AO25">
        <v>4</v>
      </c>
      <c r="AP25">
        <v>2</v>
      </c>
      <c r="AQ25">
        <v>1</v>
      </c>
      <c r="AR25">
        <v>1</v>
      </c>
      <c r="AS25">
        <v>2</v>
      </c>
      <c r="AT25">
        <v>3</v>
      </c>
      <c r="AU25">
        <v>6</v>
      </c>
      <c r="AV25">
        <v>1</v>
      </c>
      <c r="AW25" s="4">
        <v>1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 s="4">
        <v>0</v>
      </c>
      <c r="BJ25">
        <v>28</v>
      </c>
      <c r="BK25">
        <v>35</v>
      </c>
      <c r="BL25">
        <v>20</v>
      </c>
      <c r="BM25">
        <v>35</v>
      </c>
      <c r="BN25">
        <v>29</v>
      </c>
      <c r="BO25">
        <v>31</v>
      </c>
      <c r="BP25">
        <v>15</v>
      </c>
      <c r="BQ25">
        <v>5</v>
      </c>
      <c r="BR25">
        <v>14</v>
      </c>
      <c r="BS25">
        <v>41</v>
      </c>
      <c r="BT25">
        <v>26</v>
      </c>
      <c r="BU25" s="4">
        <v>16</v>
      </c>
      <c r="BV25">
        <v>13</v>
      </c>
      <c r="BW25">
        <v>16</v>
      </c>
      <c r="BX25">
        <v>19</v>
      </c>
      <c r="BY25">
        <v>18</v>
      </c>
      <c r="BZ25">
        <v>21</v>
      </c>
      <c r="CA25">
        <v>12</v>
      </c>
      <c r="CB25">
        <v>13</v>
      </c>
      <c r="CC25">
        <v>0</v>
      </c>
      <c r="CD25">
        <v>7</v>
      </c>
      <c r="CE25">
        <v>21</v>
      </c>
      <c r="CF25">
        <v>6</v>
      </c>
      <c r="CG25" s="4">
        <v>11</v>
      </c>
      <c r="CH25">
        <v>1</v>
      </c>
      <c r="CI25">
        <v>1</v>
      </c>
      <c r="CJ25">
        <v>0</v>
      </c>
      <c r="CK25">
        <v>1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2</v>
      </c>
      <c r="CR25" s="3">
        <v>0</v>
      </c>
      <c r="CS25" s="4">
        <v>0</v>
      </c>
      <c r="CT25">
        <v>6</v>
      </c>
    </row>
    <row r="26" spans="1:98" x14ac:dyDescent="0.2">
      <c r="A26" s="3" t="s">
        <v>136</v>
      </c>
      <c r="B26" s="3">
        <v>0</v>
      </c>
      <c r="C26">
        <v>0</v>
      </c>
      <c r="D26">
        <v>0</v>
      </c>
      <c r="E26">
        <v>0</v>
      </c>
      <c r="F26" s="21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4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3">
        <v>0</v>
      </c>
      <c r="W26" s="3">
        <v>0</v>
      </c>
      <c r="X26" s="3">
        <v>0</v>
      </c>
      <c r="Y26" s="4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>
        <v>0</v>
      </c>
      <c r="AH26">
        <v>0</v>
      </c>
      <c r="AI26">
        <v>0</v>
      </c>
      <c r="AJ26">
        <v>0</v>
      </c>
      <c r="AK26" s="4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4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s="4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4">
        <v>0</v>
      </c>
      <c r="BV26">
        <v>1</v>
      </c>
      <c r="BW26">
        <v>1</v>
      </c>
      <c r="BX26">
        <v>0</v>
      </c>
      <c r="BY26">
        <v>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 s="4">
        <v>1</v>
      </c>
      <c r="CH26">
        <v>0</v>
      </c>
      <c r="CI26">
        <v>0</v>
      </c>
      <c r="CJ26">
        <v>0</v>
      </c>
      <c r="CK26">
        <v>1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4">
        <v>0</v>
      </c>
      <c r="CT26">
        <v>1</v>
      </c>
    </row>
    <row r="27" spans="1:98" x14ac:dyDescent="0.2">
      <c r="A27" s="3" t="s">
        <v>12</v>
      </c>
      <c r="B27" s="3">
        <v>1</v>
      </c>
      <c r="C27">
        <v>5</v>
      </c>
      <c r="D27">
        <v>5</v>
      </c>
      <c r="E27">
        <v>0</v>
      </c>
      <c r="F27" s="21">
        <v>1</v>
      </c>
      <c r="G27">
        <v>5</v>
      </c>
      <c r="H27">
        <v>0</v>
      </c>
      <c r="I27">
        <v>0</v>
      </c>
      <c r="J27">
        <v>1</v>
      </c>
      <c r="K27">
        <v>3</v>
      </c>
      <c r="L27">
        <v>0</v>
      </c>
      <c r="M27" s="4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 s="3">
        <v>0</v>
      </c>
      <c r="W27" s="3">
        <v>0</v>
      </c>
      <c r="X27" s="3">
        <v>0</v>
      </c>
      <c r="Y27" s="4">
        <v>0</v>
      </c>
      <c r="Z27" s="3">
        <v>0</v>
      </c>
      <c r="AA27" s="3">
        <v>2</v>
      </c>
      <c r="AB27" s="3">
        <v>2</v>
      </c>
      <c r="AC27" s="3">
        <v>0</v>
      </c>
      <c r="AD27" s="3">
        <v>0</v>
      </c>
      <c r="AE27" s="3">
        <v>0</v>
      </c>
      <c r="AF27" s="3">
        <v>0</v>
      </c>
      <c r="AG27">
        <v>0</v>
      </c>
      <c r="AH27">
        <v>0</v>
      </c>
      <c r="AI27">
        <v>2</v>
      </c>
      <c r="AJ27">
        <v>1</v>
      </c>
      <c r="AK27" s="4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4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 s="4">
        <v>0</v>
      </c>
      <c r="BJ27">
        <v>3</v>
      </c>
      <c r="BK27">
        <v>2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3</v>
      </c>
      <c r="BS27">
        <v>6</v>
      </c>
      <c r="BT27">
        <v>1</v>
      </c>
      <c r="BU27" s="4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 s="4">
        <v>1</v>
      </c>
      <c r="CH27">
        <v>1</v>
      </c>
      <c r="CI27">
        <v>0</v>
      </c>
      <c r="CJ27">
        <v>2</v>
      </c>
      <c r="CK27">
        <v>1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1</v>
      </c>
      <c r="CR27" s="3">
        <v>0</v>
      </c>
      <c r="CS27" s="4">
        <v>0</v>
      </c>
      <c r="CT27">
        <v>3</v>
      </c>
    </row>
    <row r="28" spans="1:98" x14ac:dyDescent="0.2">
      <c r="A28" s="3" t="s">
        <v>11</v>
      </c>
      <c r="B28" s="3">
        <v>0</v>
      </c>
      <c r="C28">
        <v>1</v>
      </c>
      <c r="D28">
        <v>1</v>
      </c>
      <c r="E28">
        <v>0</v>
      </c>
      <c r="F28" s="21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 s="4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3">
        <v>0</v>
      </c>
      <c r="W28" s="3">
        <v>0</v>
      </c>
      <c r="X28" s="3">
        <v>1</v>
      </c>
      <c r="Y28" s="4">
        <v>1</v>
      </c>
      <c r="Z28" s="3">
        <v>0</v>
      </c>
      <c r="AA28" s="3">
        <v>3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>
        <v>0</v>
      </c>
      <c r="AH28">
        <v>0</v>
      </c>
      <c r="AI28">
        <v>0</v>
      </c>
      <c r="AJ28">
        <v>0</v>
      </c>
      <c r="AK28" s="4">
        <v>0</v>
      </c>
      <c r="AL28">
        <v>0</v>
      </c>
      <c r="AM28">
        <v>197</v>
      </c>
      <c r="AN28">
        <v>11</v>
      </c>
      <c r="AO28">
        <v>5</v>
      </c>
      <c r="AP28">
        <v>9</v>
      </c>
      <c r="AQ28">
        <v>3</v>
      </c>
      <c r="AR28">
        <v>4</v>
      </c>
      <c r="AS28">
        <v>3</v>
      </c>
      <c r="AT28">
        <v>5</v>
      </c>
      <c r="AU28">
        <v>3</v>
      </c>
      <c r="AV28">
        <v>2</v>
      </c>
      <c r="AW28" s="4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 s="4">
        <v>0</v>
      </c>
      <c r="BJ28">
        <v>0</v>
      </c>
      <c r="BK28">
        <v>3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1</v>
      </c>
      <c r="BU28" s="4">
        <v>0</v>
      </c>
      <c r="BV28">
        <v>0</v>
      </c>
      <c r="BW28">
        <v>2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 s="4">
        <v>0</v>
      </c>
      <c r="CH28">
        <v>0</v>
      </c>
      <c r="CI28">
        <v>4</v>
      </c>
      <c r="CJ28">
        <v>0</v>
      </c>
      <c r="CK28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4">
        <v>0</v>
      </c>
      <c r="CT28">
        <v>8</v>
      </c>
    </row>
    <row r="29" spans="1:98" x14ac:dyDescent="0.2">
      <c r="A29" s="3" t="s">
        <v>10</v>
      </c>
      <c r="B29" s="3">
        <v>55</v>
      </c>
      <c r="C29">
        <v>156</v>
      </c>
      <c r="D29">
        <v>60</v>
      </c>
      <c r="E29">
        <v>56</v>
      </c>
      <c r="F29" s="21">
        <v>74</v>
      </c>
      <c r="G29">
        <v>64</v>
      </c>
      <c r="H29">
        <v>502</v>
      </c>
      <c r="I29">
        <v>57</v>
      </c>
      <c r="J29">
        <v>36</v>
      </c>
      <c r="K29">
        <v>89</v>
      </c>
      <c r="L29">
        <v>135</v>
      </c>
      <c r="M29" s="4">
        <v>59</v>
      </c>
      <c r="N29">
        <v>738</v>
      </c>
      <c r="O29">
        <v>1193</v>
      </c>
      <c r="P29">
        <v>1006</v>
      </c>
      <c r="Q29">
        <v>804</v>
      </c>
      <c r="R29">
        <v>4133</v>
      </c>
      <c r="S29">
        <v>2520</v>
      </c>
      <c r="T29">
        <v>521</v>
      </c>
      <c r="U29">
        <v>1731</v>
      </c>
      <c r="V29" s="3">
        <v>1779</v>
      </c>
      <c r="W29" s="3">
        <v>2966</v>
      </c>
      <c r="X29" s="3">
        <v>3908</v>
      </c>
      <c r="Y29" s="4">
        <v>2110</v>
      </c>
      <c r="Z29" s="3">
        <v>247</v>
      </c>
      <c r="AA29" s="3">
        <v>1653</v>
      </c>
      <c r="AB29" s="3">
        <v>279</v>
      </c>
      <c r="AC29" s="3">
        <v>1683</v>
      </c>
      <c r="AD29" s="3">
        <v>497</v>
      </c>
      <c r="AE29" s="3">
        <v>459</v>
      </c>
      <c r="AF29" s="3">
        <v>204</v>
      </c>
      <c r="AG29">
        <v>165</v>
      </c>
      <c r="AH29">
        <v>218</v>
      </c>
      <c r="AI29">
        <v>465</v>
      </c>
      <c r="AJ29">
        <v>278</v>
      </c>
      <c r="AK29" s="4">
        <v>1685</v>
      </c>
      <c r="AL29">
        <v>1969</v>
      </c>
      <c r="AM29">
        <v>2210</v>
      </c>
      <c r="AN29">
        <v>1956</v>
      </c>
      <c r="AO29">
        <v>1877</v>
      </c>
      <c r="AP29">
        <v>2171</v>
      </c>
      <c r="AQ29">
        <v>3885</v>
      </c>
      <c r="AR29">
        <v>1996</v>
      </c>
      <c r="AS29">
        <v>592</v>
      </c>
      <c r="AT29">
        <v>2234</v>
      </c>
      <c r="AU29">
        <v>4800</v>
      </c>
      <c r="AV29">
        <v>918</v>
      </c>
      <c r="AW29" s="4">
        <v>2394</v>
      </c>
      <c r="AX29">
        <v>60</v>
      </c>
      <c r="AY29">
        <v>111</v>
      </c>
      <c r="AZ29">
        <v>97</v>
      </c>
      <c r="BA29">
        <v>70</v>
      </c>
      <c r="BB29">
        <v>102</v>
      </c>
      <c r="BC29">
        <v>114</v>
      </c>
      <c r="BD29">
        <v>75</v>
      </c>
      <c r="BE29">
        <v>57</v>
      </c>
      <c r="BF29">
        <v>67</v>
      </c>
      <c r="BG29">
        <v>703</v>
      </c>
      <c r="BH29">
        <v>735</v>
      </c>
      <c r="BI29" s="4">
        <v>64</v>
      </c>
      <c r="BJ29">
        <v>1898</v>
      </c>
      <c r="BK29">
        <v>3407</v>
      </c>
      <c r="BL29">
        <v>3710</v>
      </c>
      <c r="BM29">
        <v>2919</v>
      </c>
      <c r="BN29">
        <v>892</v>
      </c>
      <c r="BO29">
        <v>821</v>
      </c>
      <c r="BP29">
        <v>440</v>
      </c>
      <c r="BQ29">
        <v>377</v>
      </c>
      <c r="BR29">
        <v>498</v>
      </c>
      <c r="BS29">
        <v>1108</v>
      </c>
      <c r="BT29">
        <v>671</v>
      </c>
      <c r="BU29" s="4">
        <v>653</v>
      </c>
      <c r="BV29">
        <v>115</v>
      </c>
      <c r="BW29">
        <v>81</v>
      </c>
      <c r="BX29">
        <v>70</v>
      </c>
      <c r="BY29">
        <v>80</v>
      </c>
      <c r="BZ29">
        <v>87</v>
      </c>
      <c r="CA29">
        <v>102</v>
      </c>
      <c r="CB29">
        <v>54</v>
      </c>
      <c r="CC29">
        <v>37</v>
      </c>
      <c r="CD29">
        <v>51</v>
      </c>
      <c r="CE29">
        <v>166</v>
      </c>
      <c r="CF29">
        <v>121</v>
      </c>
      <c r="CG29" s="4">
        <v>120</v>
      </c>
      <c r="CH29">
        <v>2342</v>
      </c>
      <c r="CI29">
        <v>3482</v>
      </c>
      <c r="CJ29">
        <v>957</v>
      </c>
      <c r="CK29">
        <v>882</v>
      </c>
      <c r="CL29" s="3">
        <v>3514</v>
      </c>
      <c r="CM29" s="3">
        <v>3612</v>
      </c>
      <c r="CN29" s="3">
        <v>2031</v>
      </c>
      <c r="CO29" s="3">
        <v>3182</v>
      </c>
      <c r="CP29" s="3">
        <v>1770</v>
      </c>
      <c r="CQ29" s="3">
        <v>2559</v>
      </c>
      <c r="CR29" s="3">
        <v>963</v>
      </c>
      <c r="CS29" s="4">
        <v>839</v>
      </c>
      <c r="CT29">
        <v>2803</v>
      </c>
    </row>
    <row r="30" spans="1:98" x14ac:dyDescent="0.2">
      <c r="A30" s="3" t="s">
        <v>135</v>
      </c>
      <c r="B30" s="3">
        <v>1</v>
      </c>
      <c r="C30">
        <v>0</v>
      </c>
      <c r="D30">
        <v>1</v>
      </c>
      <c r="E30">
        <v>0</v>
      </c>
      <c r="F30" s="21">
        <v>4</v>
      </c>
      <c r="G30">
        <v>0</v>
      </c>
      <c r="H30">
        <v>2</v>
      </c>
      <c r="I30">
        <v>0</v>
      </c>
      <c r="J30">
        <v>1</v>
      </c>
      <c r="K30">
        <v>0</v>
      </c>
      <c r="L30">
        <v>1</v>
      </c>
      <c r="M30" s="4">
        <v>0</v>
      </c>
      <c r="N30">
        <v>2</v>
      </c>
      <c r="O30">
        <v>0</v>
      </c>
      <c r="P30">
        <v>2</v>
      </c>
      <c r="Q30">
        <v>1</v>
      </c>
      <c r="R30">
        <v>7</v>
      </c>
      <c r="S30">
        <v>0</v>
      </c>
      <c r="T30">
        <v>12</v>
      </c>
      <c r="U30">
        <v>1</v>
      </c>
      <c r="V30" s="3">
        <v>0</v>
      </c>
      <c r="W30" s="3">
        <v>0</v>
      </c>
      <c r="X30" s="3">
        <v>0</v>
      </c>
      <c r="Y30" s="4">
        <v>1</v>
      </c>
      <c r="Z30" s="3">
        <v>0</v>
      </c>
      <c r="AA30" s="3">
        <v>0</v>
      </c>
      <c r="AB30" s="3">
        <v>0</v>
      </c>
      <c r="AC30" s="3">
        <v>1</v>
      </c>
      <c r="AD30" s="3">
        <v>4</v>
      </c>
      <c r="AE30" s="3">
        <v>2</v>
      </c>
      <c r="AF30" s="3">
        <v>8</v>
      </c>
      <c r="AG30">
        <v>0</v>
      </c>
      <c r="AH30">
        <v>0</v>
      </c>
      <c r="AI30">
        <v>0</v>
      </c>
      <c r="AJ30">
        <v>0</v>
      </c>
      <c r="AK30" s="4">
        <v>0</v>
      </c>
      <c r="AL30">
        <v>9</v>
      </c>
      <c r="AM30">
        <v>12</v>
      </c>
      <c r="AN30">
        <v>14</v>
      </c>
      <c r="AO30">
        <v>8</v>
      </c>
      <c r="AP30">
        <v>23</v>
      </c>
      <c r="AQ30">
        <v>13</v>
      </c>
      <c r="AR30">
        <v>476</v>
      </c>
      <c r="AS30">
        <v>6</v>
      </c>
      <c r="AT30">
        <v>11</v>
      </c>
      <c r="AU30">
        <v>13</v>
      </c>
      <c r="AV30">
        <v>8</v>
      </c>
      <c r="AW30" s="4">
        <v>9</v>
      </c>
      <c r="AX30">
        <v>0</v>
      </c>
      <c r="AY30">
        <v>0</v>
      </c>
      <c r="AZ30">
        <v>2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 s="4">
        <v>0</v>
      </c>
      <c r="BJ30">
        <v>2</v>
      </c>
      <c r="BK30">
        <v>2</v>
      </c>
      <c r="BL30">
        <v>1</v>
      </c>
      <c r="BM30">
        <v>0</v>
      </c>
      <c r="BN30">
        <v>5</v>
      </c>
      <c r="BO30">
        <v>2</v>
      </c>
      <c r="BP30">
        <v>14</v>
      </c>
      <c r="BQ30">
        <v>0</v>
      </c>
      <c r="BR30">
        <v>0</v>
      </c>
      <c r="BS30">
        <v>1</v>
      </c>
      <c r="BT30">
        <v>1</v>
      </c>
      <c r="BU30" s="4">
        <v>0</v>
      </c>
      <c r="BV30">
        <v>0</v>
      </c>
      <c r="BW30">
        <v>0</v>
      </c>
      <c r="BX30">
        <v>0</v>
      </c>
      <c r="BY30">
        <v>0</v>
      </c>
      <c r="BZ30">
        <v>4</v>
      </c>
      <c r="CA30">
        <v>1</v>
      </c>
      <c r="CB30">
        <v>6</v>
      </c>
      <c r="CC30">
        <v>0</v>
      </c>
      <c r="CD30">
        <v>0</v>
      </c>
      <c r="CE30">
        <v>1</v>
      </c>
      <c r="CF30">
        <v>2</v>
      </c>
      <c r="CG30" s="4">
        <v>1</v>
      </c>
      <c r="CH30">
        <v>15</v>
      </c>
      <c r="CI30">
        <v>4</v>
      </c>
      <c r="CJ30">
        <v>7</v>
      </c>
      <c r="CK30">
        <v>5</v>
      </c>
      <c r="CL30" s="3">
        <v>207</v>
      </c>
      <c r="CM30" s="3">
        <v>8</v>
      </c>
      <c r="CN30" s="3">
        <v>14</v>
      </c>
      <c r="CO30" s="3">
        <v>1</v>
      </c>
      <c r="CP30" s="3">
        <v>3</v>
      </c>
      <c r="CQ30" s="3">
        <v>7</v>
      </c>
      <c r="CR30" s="3">
        <v>2</v>
      </c>
      <c r="CS30" s="4">
        <v>4</v>
      </c>
      <c r="CT30">
        <v>35</v>
      </c>
    </row>
    <row r="31" spans="1:98" x14ac:dyDescent="0.2">
      <c r="A31" s="3" t="s">
        <v>9</v>
      </c>
      <c r="B31" s="3">
        <v>340</v>
      </c>
      <c r="C31">
        <v>54</v>
      </c>
      <c r="D31">
        <v>596</v>
      </c>
      <c r="E31">
        <v>338</v>
      </c>
      <c r="F31" s="21">
        <v>165</v>
      </c>
      <c r="G31">
        <v>60</v>
      </c>
      <c r="H31">
        <v>187</v>
      </c>
      <c r="I31">
        <v>343</v>
      </c>
      <c r="J31">
        <v>849</v>
      </c>
      <c r="K31">
        <v>713</v>
      </c>
      <c r="L31">
        <v>141</v>
      </c>
      <c r="M31" s="4">
        <v>64</v>
      </c>
      <c r="N31">
        <v>51</v>
      </c>
      <c r="O31">
        <v>734</v>
      </c>
      <c r="P31">
        <v>55</v>
      </c>
      <c r="Q31">
        <v>342</v>
      </c>
      <c r="R31">
        <v>22</v>
      </c>
      <c r="S31">
        <v>31</v>
      </c>
      <c r="T31">
        <v>19</v>
      </c>
      <c r="U31">
        <v>19</v>
      </c>
      <c r="V31" s="3">
        <v>41</v>
      </c>
      <c r="W31" s="3">
        <v>37</v>
      </c>
      <c r="X31" s="3">
        <v>21</v>
      </c>
      <c r="Y31" s="4">
        <v>27</v>
      </c>
      <c r="Z31" s="3">
        <v>164</v>
      </c>
      <c r="AA31" s="3">
        <v>26</v>
      </c>
      <c r="AB31" s="3">
        <v>23</v>
      </c>
      <c r="AC31" s="3">
        <v>69</v>
      </c>
      <c r="AD31" s="3">
        <v>14</v>
      </c>
      <c r="AE31" s="3">
        <v>54</v>
      </c>
      <c r="AF31" s="3">
        <v>207</v>
      </c>
      <c r="AG31">
        <v>9</v>
      </c>
      <c r="AH31">
        <v>16</v>
      </c>
      <c r="AI31">
        <v>22</v>
      </c>
      <c r="AJ31">
        <v>9</v>
      </c>
      <c r="AK31" s="4">
        <v>24</v>
      </c>
      <c r="AL31">
        <v>27</v>
      </c>
      <c r="AM31">
        <v>102</v>
      </c>
      <c r="AN31">
        <v>842</v>
      </c>
      <c r="AO31">
        <v>49</v>
      </c>
      <c r="AP31">
        <v>37</v>
      </c>
      <c r="AQ31">
        <v>42</v>
      </c>
      <c r="AR31">
        <v>59</v>
      </c>
      <c r="AS31">
        <v>20</v>
      </c>
      <c r="AT31">
        <v>33</v>
      </c>
      <c r="AU31">
        <v>50</v>
      </c>
      <c r="AV31">
        <v>17</v>
      </c>
      <c r="AW31" s="4">
        <v>33</v>
      </c>
      <c r="AX31">
        <v>5</v>
      </c>
      <c r="AY31">
        <v>7</v>
      </c>
      <c r="AZ31">
        <v>98</v>
      </c>
      <c r="BA31">
        <v>9</v>
      </c>
      <c r="BB31">
        <v>8</v>
      </c>
      <c r="BC31">
        <v>21</v>
      </c>
      <c r="BD31">
        <v>9</v>
      </c>
      <c r="BE31">
        <v>8</v>
      </c>
      <c r="BF31">
        <v>2</v>
      </c>
      <c r="BG31">
        <v>3</v>
      </c>
      <c r="BH31">
        <v>3</v>
      </c>
      <c r="BI31" s="4">
        <v>19</v>
      </c>
      <c r="BJ31">
        <v>31</v>
      </c>
      <c r="BK31">
        <v>32</v>
      </c>
      <c r="BL31">
        <v>58</v>
      </c>
      <c r="BM31">
        <v>43</v>
      </c>
      <c r="BN31">
        <v>192</v>
      </c>
      <c r="BO31">
        <v>28</v>
      </c>
      <c r="BP31">
        <v>27</v>
      </c>
      <c r="BQ31">
        <v>16</v>
      </c>
      <c r="BR31">
        <v>273</v>
      </c>
      <c r="BS31">
        <v>535</v>
      </c>
      <c r="BT31">
        <v>117</v>
      </c>
      <c r="BU31" s="4">
        <v>48</v>
      </c>
      <c r="BV31">
        <v>47</v>
      </c>
      <c r="BW31">
        <v>52</v>
      </c>
      <c r="BX31">
        <v>106</v>
      </c>
      <c r="BY31">
        <v>59</v>
      </c>
      <c r="BZ31">
        <v>141</v>
      </c>
      <c r="CA31">
        <v>499</v>
      </c>
      <c r="CB31">
        <v>23</v>
      </c>
      <c r="CC31">
        <v>29</v>
      </c>
      <c r="CD31">
        <v>32</v>
      </c>
      <c r="CE31">
        <v>258</v>
      </c>
      <c r="CF31">
        <v>21</v>
      </c>
      <c r="CG31" s="4">
        <v>1264</v>
      </c>
      <c r="CH31">
        <v>24</v>
      </c>
      <c r="CI31">
        <v>44</v>
      </c>
      <c r="CJ31">
        <v>54</v>
      </c>
      <c r="CK31">
        <v>1243</v>
      </c>
      <c r="CL31" s="3">
        <v>35</v>
      </c>
      <c r="CM31" s="3">
        <v>27</v>
      </c>
      <c r="CN31" s="3">
        <v>27</v>
      </c>
      <c r="CO31" s="3">
        <v>16</v>
      </c>
      <c r="CP31" s="3">
        <v>26</v>
      </c>
      <c r="CQ31" s="3">
        <v>115</v>
      </c>
      <c r="CR31" s="3">
        <v>14</v>
      </c>
      <c r="CS31" s="4">
        <v>326</v>
      </c>
      <c r="CT31">
        <v>323</v>
      </c>
    </row>
    <row r="32" spans="1:98" x14ac:dyDescent="0.2">
      <c r="A32" s="3" t="s">
        <v>8</v>
      </c>
      <c r="B32" s="3">
        <v>0</v>
      </c>
      <c r="C32">
        <v>1</v>
      </c>
      <c r="D32">
        <v>1</v>
      </c>
      <c r="E32">
        <v>0</v>
      </c>
      <c r="F32" s="21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 s="4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3">
        <v>0</v>
      </c>
      <c r="W32" s="3">
        <v>0</v>
      </c>
      <c r="X32" s="3">
        <v>0</v>
      </c>
      <c r="Y32" s="4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0</v>
      </c>
      <c r="AF32" s="3">
        <v>0</v>
      </c>
      <c r="AG32">
        <v>0</v>
      </c>
      <c r="AH32">
        <v>0</v>
      </c>
      <c r="AI32">
        <v>0</v>
      </c>
      <c r="AJ32">
        <v>0</v>
      </c>
      <c r="AK32" s="4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4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s="4">
        <v>0</v>
      </c>
      <c r="BJ32">
        <v>0</v>
      </c>
      <c r="BK32">
        <v>0</v>
      </c>
      <c r="BL32">
        <v>0</v>
      </c>
      <c r="BM32">
        <v>2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 s="4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 s="4">
        <v>0</v>
      </c>
      <c r="CH32">
        <v>0</v>
      </c>
      <c r="CI32">
        <v>0</v>
      </c>
      <c r="CJ32">
        <v>0</v>
      </c>
      <c r="CK32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4">
        <v>0</v>
      </c>
      <c r="CT32">
        <v>0</v>
      </c>
    </row>
    <row r="33" spans="1:98" x14ac:dyDescent="0.2">
      <c r="A33" s="3" t="s">
        <v>7</v>
      </c>
      <c r="B33" s="3">
        <v>0</v>
      </c>
      <c r="C33">
        <v>0</v>
      </c>
      <c r="D33">
        <v>1</v>
      </c>
      <c r="E33">
        <v>0</v>
      </c>
      <c r="F33" s="2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4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 s="3">
        <v>0</v>
      </c>
      <c r="W33" s="3">
        <v>0</v>
      </c>
      <c r="X33" s="3">
        <v>0</v>
      </c>
      <c r="Y33" s="4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>
        <v>0</v>
      </c>
      <c r="AH33">
        <v>0</v>
      </c>
      <c r="AI33">
        <v>0</v>
      </c>
      <c r="AJ33">
        <v>0</v>
      </c>
      <c r="AK33" s="4">
        <v>0</v>
      </c>
      <c r="AL33">
        <v>1</v>
      </c>
      <c r="AM33">
        <v>2</v>
      </c>
      <c r="AN33">
        <v>93</v>
      </c>
      <c r="AO33">
        <v>3</v>
      </c>
      <c r="AP33">
        <v>2</v>
      </c>
      <c r="AQ33">
        <v>0</v>
      </c>
      <c r="AR33">
        <v>0</v>
      </c>
      <c r="AS33">
        <v>0</v>
      </c>
      <c r="AT33">
        <v>3</v>
      </c>
      <c r="AU33">
        <v>1</v>
      </c>
      <c r="AV33">
        <v>0</v>
      </c>
      <c r="AW33" s="4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 s="4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4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 s="4">
        <v>0</v>
      </c>
      <c r="CH33">
        <v>0</v>
      </c>
      <c r="CI33">
        <v>0</v>
      </c>
      <c r="CJ33">
        <v>0</v>
      </c>
      <c r="CK33">
        <v>1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4">
        <v>1</v>
      </c>
      <c r="CT33">
        <v>2</v>
      </c>
    </row>
    <row r="34" spans="1:98" x14ac:dyDescent="0.2">
      <c r="A34" s="3" t="s">
        <v>134</v>
      </c>
      <c r="B34" s="3">
        <v>0</v>
      </c>
      <c r="C34">
        <v>1</v>
      </c>
      <c r="D34">
        <v>0</v>
      </c>
      <c r="E34">
        <v>0</v>
      </c>
      <c r="F34" s="2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 s="3">
        <v>0</v>
      </c>
      <c r="W34" s="3">
        <v>0</v>
      </c>
      <c r="X34" s="3">
        <v>1</v>
      </c>
      <c r="Y34" s="4">
        <v>0</v>
      </c>
      <c r="Z34" s="3">
        <v>1</v>
      </c>
      <c r="AA34" s="3">
        <v>1</v>
      </c>
      <c r="AB34" s="3">
        <v>0</v>
      </c>
      <c r="AC34" s="3">
        <v>0</v>
      </c>
      <c r="AD34" s="3">
        <v>1</v>
      </c>
      <c r="AE34" s="3">
        <v>35</v>
      </c>
      <c r="AF34" s="3">
        <v>0</v>
      </c>
      <c r="AG34">
        <v>0</v>
      </c>
      <c r="AH34">
        <v>0</v>
      </c>
      <c r="AI34">
        <v>1</v>
      </c>
      <c r="AJ34">
        <v>0</v>
      </c>
      <c r="AK34" s="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 s="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 s="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 s="4">
        <v>0</v>
      </c>
      <c r="CH34">
        <v>0</v>
      </c>
      <c r="CI34">
        <v>0</v>
      </c>
      <c r="CJ34">
        <v>0</v>
      </c>
      <c r="CK34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4">
        <v>0</v>
      </c>
      <c r="CT34">
        <v>1</v>
      </c>
    </row>
    <row r="35" spans="1:98" x14ac:dyDescent="0.2">
      <c r="A35" s="3" t="s">
        <v>133</v>
      </c>
      <c r="B35" s="3">
        <v>0</v>
      </c>
      <c r="C35">
        <v>1</v>
      </c>
      <c r="D35">
        <v>0</v>
      </c>
      <c r="E35">
        <v>1</v>
      </c>
      <c r="F35" s="21">
        <v>0</v>
      </c>
      <c r="G35">
        <v>8</v>
      </c>
      <c r="H35">
        <v>0</v>
      </c>
      <c r="I35">
        <v>0</v>
      </c>
      <c r="J35">
        <v>0</v>
      </c>
      <c r="K35">
        <v>0</v>
      </c>
      <c r="L35">
        <v>0</v>
      </c>
      <c r="M35" s="4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30</v>
      </c>
      <c r="T35">
        <v>0</v>
      </c>
      <c r="U35">
        <v>0</v>
      </c>
      <c r="V35" s="3">
        <v>0</v>
      </c>
      <c r="W35" s="3">
        <v>0</v>
      </c>
      <c r="X35" s="3">
        <v>0</v>
      </c>
      <c r="Y35" s="4">
        <v>0</v>
      </c>
      <c r="Z35" s="3">
        <v>0</v>
      </c>
      <c r="AA35" s="3">
        <v>0</v>
      </c>
      <c r="AB35" s="3">
        <v>0</v>
      </c>
      <c r="AC35" s="3">
        <v>2</v>
      </c>
      <c r="AD35" s="3">
        <v>2</v>
      </c>
      <c r="AE35" s="3">
        <v>14</v>
      </c>
      <c r="AF35" s="3">
        <v>0</v>
      </c>
      <c r="AG35">
        <v>0</v>
      </c>
      <c r="AH35">
        <v>0</v>
      </c>
      <c r="AI35">
        <v>1</v>
      </c>
      <c r="AJ35">
        <v>0</v>
      </c>
      <c r="AK35" s="4">
        <v>1</v>
      </c>
      <c r="AL35">
        <v>19</v>
      </c>
      <c r="AM35">
        <v>25</v>
      </c>
      <c r="AN35">
        <v>15</v>
      </c>
      <c r="AO35">
        <v>29</v>
      </c>
      <c r="AP35">
        <v>33</v>
      </c>
      <c r="AQ35">
        <v>1176</v>
      </c>
      <c r="AR35">
        <v>20</v>
      </c>
      <c r="AS35">
        <v>19</v>
      </c>
      <c r="AT35">
        <v>14</v>
      </c>
      <c r="AU35">
        <v>45</v>
      </c>
      <c r="AV35">
        <v>19</v>
      </c>
      <c r="AW35" s="4">
        <v>22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s="4">
        <v>0</v>
      </c>
      <c r="BJ35">
        <v>0</v>
      </c>
      <c r="BK35">
        <v>1</v>
      </c>
      <c r="BL35">
        <v>0</v>
      </c>
      <c r="BM35">
        <v>0</v>
      </c>
      <c r="BN35">
        <v>2</v>
      </c>
      <c r="BO35">
        <v>46</v>
      </c>
      <c r="BP35">
        <v>0</v>
      </c>
      <c r="BQ35">
        <v>1</v>
      </c>
      <c r="BR35">
        <v>0</v>
      </c>
      <c r="BS35">
        <v>0</v>
      </c>
      <c r="BT35">
        <v>1</v>
      </c>
      <c r="BU35" s="4">
        <v>1</v>
      </c>
      <c r="BV35">
        <v>0</v>
      </c>
      <c r="BW35">
        <v>2</v>
      </c>
      <c r="BX35">
        <v>1</v>
      </c>
      <c r="BY35">
        <v>0</v>
      </c>
      <c r="BZ35">
        <v>0</v>
      </c>
      <c r="CA35">
        <v>21</v>
      </c>
      <c r="CB35">
        <v>1</v>
      </c>
      <c r="CC35">
        <v>3</v>
      </c>
      <c r="CD35">
        <v>0</v>
      </c>
      <c r="CE35">
        <v>0</v>
      </c>
      <c r="CF35">
        <v>2</v>
      </c>
      <c r="CG35" s="4">
        <v>1</v>
      </c>
      <c r="CH35">
        <v>1</v>
      </c>
      <c r="CI35">
        <v>0</v>
      </c>
      <c r="CJ35">
        <v>2</v>
      </c>
      <c r="CK35">
        <v>0</v>
      </c>
      <c r="CL35" s="3">
        <v>1</v>
      </c>
      <c r="CM35" s="3">
        <v>21</v>
      </c>
      <c r="CN35" s="3">
        <v>0</v>
      </c>
      <c r="CO35" s="3">
        <v>1</v>
      </c>
      <c r="CP35" s="3">
        <v>1</v>
      </c>
      <c r="CQ35" s="3">
        <v>1</v>
      </c>
      <c r="CR35" s="3">
        <v>0</v>
      </c>
      <c r="CS35" s="4">
        <v>0</v>
      </c>
      <c r="CT35">
        <v>61</v>
      </c>
    </row>
    <row r="36" spans="1:98" x14ac:dyDescent="0.2">
      <c r="A36" s="3" t="s">
        <v>132</v>
      </c>
      <c r="B36" s="3">
        <v>0</v>
      </c>
      <c r="C36">
        <v>0</v>
      </c>
      <c r="D36">
        <v>0</v>
      </c>
      <c r="E36">
        <v>0</v>
      </c>
      <c r="F36" s="21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 s="4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</v>
      </c>
      <c r="V36" s="3">
        <v>0</v>
      </c>
      <c r="W36" s="3">
        <v>0</v>
      </c>
      <c r="X36" s="3">
        <v>0</v>
      </c>
      <c r="Y36" s="4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>
        <v>0</v>
      </c>
      <c r="AH36">
        <v>0</v>
      </c>
      <c r="AI36">
        <v>0</v>
      </c>
      <c r="AJ36">
        <v>1</v>
      </c>
      <c r="AK36" s="4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4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4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4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 s="4">
        <v>0</v>
      </c>
      <c r="CH36">
        <v>0</v>
      </c>
      <c r="CI36">
        <v>0</v>
      </c>
      <c r="CJ36">
        <v>0</v>
      </c>
      <c r="CK36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4">
        <v>0</v>
      </c>
      <c r="CT36">
        <v>0</v>
      </c>
    </row>
    <row r="37" spans="1:98" x14ac:dyDescent="0.2">
      <c r="A37" s="3" t="s">
        <v>6</v>
      </c>
      <c r="B37" s="3">
        <v>0</v>
      </c>
      <c r="C37">
        <v>5</v>
      </c>
      <c r="D37">
        <v>0</v>
      </c>
      <c r="E37">
        <v>0</v>
      </c>
      <c r="F37" s="21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4">
        <v>0</v>
      </c>
      <c r="N37">
        <v>0</v>
      </c>
      <c r="O37">
        <v>5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 s="3">
        <v>1</v>
      </c>
      <c r="W37" s="3">
        <v>1</v>
      </c>
      <c r="X37" s="3">
        <v>0</v>
      </c>
      <c r="Y37" s="4">
        <v>0</v>
      </c>
      <c r="Z37" s="3">
        <v>0</v>
      </c>
      <c r="AA37" s="3">
        <v>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>
        <v>0</v>
      </c>
      <c r="AH37">
        <v>0</v>
      </c>
      <c r="AI37">
        <v>0</v>
      </c>
      <c r="AJ37">
        <v>0</v>
      </c>
      <c r="AK37" s="4">
        <v>0</v>
      </c>
      <c r="AL37">
        <v>8</v>
      </c>
      <c r="AM37">
        <v>418</v>
      </c>
      <c r="AN37">
        <v>10</v>
      </c>
      <c r="AO37">
        <v>9</v>
      </c>
      <c r="AP37">
        <v>15</v>
      </c>
      <c r="AQ37">
        <v>3</v>
      </c>
      <c r="AR37">
        <v>5</v>
      </c>
      <c r="AS37">
        <v>3</v>
      </c>
      <c r="AT37">
        <v>3</v>
      </c>
      <c r="AU37">
        <v>7</v>
      </c>
      <c r="AV37">
        <v>3</v>
      </c>
      <c r="AW37" s="4">
        <v>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 s="4">
        <v>0</v>
      </c>
      <c r="BJ37">
        <v>0</v>
      </c>
      <c r="BK37">
        <v>11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4">
        <v>0</v>
      </c>
      <c r="BV37">
        <v>0</v>
      </c>
      <c r="BW37">
        <v>6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1</v>
      </c>
      <c r="CF37">
        <v>0</v>
      </c>
      <c r="CG37" s="4">
        <v>0</v>
      </c>
      <c r="CH37">
        <v>0</v>
      </c>
      <c r="CI37">
        <v>7</v>
      </c>
      <c r="CJ37">
        <v>2</v>
      </c>
      <c r="CK37">
        <v>0</v>
      </c>
      <c r="CL37" s="3">
        <v>0</v>
      </c>
      <c r="CM37" s="3">
        <v>0</v>
      </c>
      <c r="CN37" s="3">
        <v>1</v>
      </c>
      <c r="CO37" s="3">
        <v>1</v>
      </c>
      <c r="CP37" s="3">
        <v>0</v>
      </c>
      <c r="CQ37" s="3">
        <v>0</v>
      </c>
      <c r="CR37" s="3">
        <v>0</v>
      </c>
      <c r="CS37" s="4">
        <v>1</v>
      </c>
      <c r="CT37">
        <v>18</v>
      </c>
    </row>
    <row r="38" spans="1:98" x14ac:dyDescent="0.2">
      <c r="A38" s="3" t="s">
        <v>131</v>
      </c>
      <c r="B38" s="3">
        <v>0</v>
      </c>
      <c r="C38">
        <v>0</v>
      </c>
      <c r="D38">
        <v>0</v>
      </c>
      <c r="E38">
        <v>0</v>
      </c>
      <c r="F38" s="21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4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3">
        <v>0</v>
      </c>
      <c r="W38" s="3">
        <v>0</v>
      </c>
      <c r="X38" s="3">
        <v>0</v>
      </c>
      <c r="Y38" s="4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>
        <v>0</v>
      </c>
      <c r="AH38">
        <v>0</v>
      </c>
      <c r="AI38">
        <v>0</v>
      </c>
      <c r="AJ38">
        <v>0</v>
      </c>
      <c r="AK38" s="4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4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 s="4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4">
        <v>0</v>
      </c>
      <c r="BV38">
        <v>0</v>
      </c>
      <c r="BW38">
        <v>0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4">
        <v>0</v>
      </c>
      <c r="CH38">
        <v>0</v>
      </c>
      <c r="CI38">
        <v>0</v>
      </c>
      <c r="CJ38">
        <v>0</v>
      </c>
      <c r="CK38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4">
        <v>0</v>
      </c>
      <c r="CT38">
        <v>0</v>
      </c>
    </row>
    <row r="39" spans="1:98" x14ac:dyDescent="0.2">
      <c r="A39" s="3" t="s">
        <v>5</v>
      </c>
      <c r="B39" s="3">
        <v>25</v>
      </c>
      <c r="C39">
        <v>42</v>
      </c>
      <c r="D39">
        <v>201</v>
      </c>
      <c r="E39">
        <v>146</v>
      </c>
      <c r="F39" s="21">
        <v>47</v>
      </c>
      <c r="G39">
        <v>36</v>
      </c>
      <c r="H39">
        <v>32</v>
      </c>
      <c r="I39">
        <v>89</v>
      </c>
      <c r="J39">
        <v>205</v>
      </c>
      <c r="K39">
        <v>51</v>
      </c>
      <c r="L39">
        <v>36</v>
      </c>
      <c r="M39" s="4">
        <v>2373</v>
      </c>
      <c r="N39">
        <v>11</v>
      </c>
      <c r="O39">
        <v>9</v>
      </c>
      <c r="P39">
        <v>128</v>
      </c>
      <c r="Q39">
        <v>104</v>
      </c>
      <c r="R39">
        <v>8</v>
      </c>
      <c r="S39">
        <v>8</v>
      </c>
      <c r="T39">
        <v>9</v>
      </c>
      <c r="U39">
        <v>3</v>
      </c>
      <c r="V39" s="3">
        <v>9</v>
      </c>
      <c r="W39" s="3">
        <v>15</v>
      </c>
      <c r="X39" s="3">
        <v>5</v>
      </c>
      <c r="Y39" s="4">
        <v>89</v>
      </c>
      <c r="Z39" s="3">
        <v>21</v>
      </c>
      <c r="AA39" s="3">
        <v>89</v>
      </c>
      <c r="AB39" s="3">
        <v>82</v>
      </c>
      <c r="AC39" s="3">
        <v>60</v>
      </c>
      <c r="AD39" s="3">
        <v>11</v>
      </c>
      <c r="AE39" s="3">
        <v>3</v>
      </c>
      <c r="AF39" s="3">
        <v>7</v>
      </c>
      <c r="AG39">
        <v>11</v>
      </c>
      <c r="AH39">
        <v>6</v>
      </c>
      <c r="AI39">
        <v>7</v>
      </c>
      <c r="AJ39">
        <v>1</v>
      </c>
      <c r="AK39" s="4">
        <v>47</v>
      </c>
      <c r="AL39">
        <v>14</v>
      </c>
      <c r="AM39">
        <v>61</v>
      </c>
      <c r="AN39">
        <v>200</v>
      </c>
      <c r="AO39">
        <v>173</v>
      </c>
      <c r="AP39">
        <v>635</v>
      </c>
      <c r="AQ39">
        <v>17</v>
      </c>
      <c r="AR39">
        <v>13</v>
      </c>
      <c r="AS39">
        <v>11</v>
      </c>
      <c r="AT39">
        <v>19</v>
      </c>
      <c r="AU39">
        <v>23</v>
      </c>
      <c r="AV39">
        <v>16</v>
      </c>
      <c r="AW39" s="4">
        <v>91</v>
      </c>
      <c r="AX39">
        <v>2</v>
      </c>
      <c r="AY39">
        <v>0</v>
      </c>
      <c r="AZ39">
        <v>26</v>
      </c>
      <c r="BA39">
        <v>21</v>
      </c>
      <c r="BB39">
        <v>1</v>
      </c>
      <c r="BC39">
        <v>2</v>
      </c>
      <c r="BD39">
        <v>0</v>
      </c>
      <c r="BE39">
        <v>1</v>
      </c>
      <c r="BF39">
        <v>0</v>
      </c>
      <c r="BG39">
        <v>1</v>
      </c>
      <c r="BH39">
        <v>2</v>
      </c>
      <c r="BI39" s="4">
        <v>60</v>
      </c>
      <c r="BJ39">
        <v>16</v>
      </c>
      <c r="BK39">
        <v>10</v>
      </c>
      <c r="BL39">
        <v>167</v>
      </c>
      <c r="BM39">
        <v>105</v>
      </c>
      <c r="BN39">
        <v>25</v>
      </c>
      <c r="BO39">
        <v>8</v>
      </c>
      <c r="BP39">
        <v>10</v>
      </c>
      <c r="BQ39">
        <v>8</v>
      </c>
      <c r="BR39">
        <v>2</v>
      </c>
      <c r="BS39">
        <v>12</v>
      </c>
      <c r="BT39">
        <v>11</v>
      </c>
      <c r="BU39" s="4">
        <v>74</v>
      </c>
      <c r="BV39">
        <v>160</v>
      </c>
      <c r="BW39">
        <v>230</v>
      </c>
      <c r="BX39">
        <v>7332</v>
      </c>
      <c r="BY39">
        <v>5557</v>
      </c>
      <c r="BZ39">
        <v>319</v>
      </c>
      <c r="CA39">
        <v>215</v>
      </c>
      <c r="CB39">
        <v>358</v>
      </c>
      <c r="CC39">
        <v>131</v>
      </c>
      <c r="CD39">
        <v>205</v>
      </c>
      <c r="CE39">
        <v>251</v>
      </c>
      <c r="CF39">
        <v>183</v>
      </c>
      <c r="CG39" s="4">
        <v>460</v>
      </c>
      <c r="CH39">
        <v>11</v>
      </c>
      <c r="CI39">
        <v>6</v>
      </c>
      <c r="CJ39">
        <v>146</v>
      </c>
      <c r="CK39">
        <v>114</v>
      </c>
      <c r="CL39" s="3">
        <v>28</v>
      </c>
      <c r="CM39" s="3">
        <v>7</v>
      </c>
      <c r="CN39" s="3">
        <v>7</v>
      </c>
      <c r="CO39" s="3">
        <v>11</v>
      </c>
      <c r="CP39" s="3">
        <v>13</v>
      </c>
      <c r="CQ39" s="3">
        <v>109</v>
      </c>
      <c r="CR39" s="3">
        <v>12</v>
      </c>
      <c r="CS39" s="4">
        <v>231</v>
      </c>
      <c r="CT39">
        <v>612</v>
      </c>
    </row>
    <row r="40" spans="1:98" x14ac:dyDescent="0.2">
      <c r="A40" s="3" t="s">
        <v>3</v>
      </c>
      <c r="B40" s="3">
        <v>1</v>
      </c>
      <c r="C40">
        <v>0</v>
      </c>
      <c r="D40">
        <v>0</v>
      </c>
      <c r="E40">
        <v>0</v>
      </c>
      <c r="F40" s="21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4">
        <v>0</v>
      </c>
      <c r="N40">
        <v>0</v>
      </c>
      <c r="O40">
        <v>0</v>
      </c>
      <c r="P40">
        <v>0</v>
      </c>
      <c r="Q40">
        <v>0</v>
      </c>
      <c r="R40">
        <v>22</v>
      </c>
      <c r="S40">
        <v>0</v>
      </c>
      <c r="T40">
        <v>0</v>
      </c>
      <c r="U40">
        <v>0</v>
      </c>
      <c r="V40" s="3">
        <v>1</v>
      </c>
      <c r="W40" s="3">
        <v>0</v>
      </c>
      <c r="X40" s="3">
        <v>0</v>
      </c>
      <c r="Y40" s="4">
        <v>1</v>
      </c>
      <c r="Z40" s="3">
        <v>0</v>
      </c>
      <c r="AA40" s="3">
        <v>0</v>
      </c>
      <c r="AB40" s="3">
        <v>0</v>
      </c>
      <c r="AC40" s="3">
        <v>0</v>
      </c>
      <c r="AD40" s="3">
        <v>7</v>
      </c>
      <c r="AE40" s="3">
        <v>0</v>
      </c>
      <c r="AF40" s="3">
        <v>0</v>
      </c>
      <c r="AG40">
        <v>0</v>
      </c>
      <c r="AH40">
        <v>0</v>
      </c>
      <c r="AI40">
        <v>0</v>
      </c>
      <c r="AJ40">
        <v>0</v>
      </c>
      <c r="AK40" s="4">
        <v>0</v>
      </c>
      <c r="AL40">
        <v>0</v>
      </c>
      <c r="AM40">
        <v>0</v>
      </c>
      <c r="AN40">
        <v>0</v>
      </c>
      <c r="AO40">
        <v>0</v>
      </c>
      <c r="AP40">
        <v>28</v>
      </c>
      <c r="AQ40">
        <v>2</v>
      </c>
      <c r="AR40">
        <v>0</v>
      </c>
      <c r="AS40">
        <v>0</v>
      </c>
      <c r="AT40">
        <v>0</v>
      </c>
      <c r="AU40">
        <v>1</v>
      </c>
      <c r="AV40">
        <v>0</v>
      </c>
      <c r="AW40" s="4">
        <v>0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13</v>
      </c>
      <c r="BD40">
        <v>0</v>
      </c>
      <c r="BE40">
        <v>0</v>
      </c>
      <c r="BF40">
        <v>0</v>
      </c>
      <c r="BG40">
        <v>0</v>
      </c>
      <c r="BH40">
        <v>0</v>
      </c>
      <c r="BI40" s="4">
        <v>0</v>
      </c>
      <c r="BJ40">
        <v>35</v>
      </c>
      <c r="BK40">
        <v>34</v>
      </c>
      <c r="BL40">
        <v>32</v>
      </c>
      <c r="BM40">
        <v>25</v>
      </c>
      <c r="BN40">
        <v>1910</v>
      </c>
      <c r="BO40">
        <v>29</v>
      </c>
      <c r="BP40">
        <v>23</v>
      </c>
      <c r="BQ40">
        <v>23</v>
      </c>
      <c r="BR40">
        <v>26</v>
      </c>
      <c r="BS40">
        <v>39</v>
      </c>
      <c r="BT40">
        <v>37</v>
      </c>
      <c r="BU40" s="4">
        <v>16</v>
      </c>
      <c r="BV40">
        <v>1</v>
      </c>
      <c r="BW40">
        <v>1</v>
      </c>
      <c r="BX40">
        <v>0</v>
      </c>
      <c r="BY40">
        <v>1</v>
      </c>
      <c r="BZ40">
        <v>21</v>
      </c>
      <c r="CA40">
        <v>5</v>
      </c>
      <c r="CB40">
        <v>0</v>
      </c>
      <c r="CC40">
        <v>0</v>
      </c>
      <c r="CD40">
        <v>1</v>
      </c>
      <c r="CE40">
        <v>1</v>
      </c>
      <c r="CF40">
        <v>0</v>
      </c>
      <c r="CG40" s="4">
        <v>0</v>
      </c>
      <c r="CH40">
        <v>0</v>
      </c>
      <c r="CI40">
        <v>0</v>
      </c>
      <c r="CJ40">
        <v>0</v>
      </c>
      <c r="CK40">
        <v>0</v>
      </c>
      <c r="CL40" s="3">
        <v>19</v>
      </c>
      <c r="CM40" s="3">
        <v>2</v>
      </c>
      <c r="CN40" s="3">
        <v>0</v>
      </c>
      <c r="CO40" s="3">
        <v>1</v>
      </c>
      <c r="CP40" s="3">
        <v>0</v>
      </c>
      <c r="CQ40" s="3">
        <v>1</v>
      </c>
      <c r="CR40" s="3">
        <v>0</v>
      </c>
      <c r="CS40" s="4">
        <v>0</v>
      </c>
      <c r="CT40">
        <v>61</v>
      </c>
    </row>
    <row r="41" spans="1:98" s="3" customFormat="1" ht="17" thickBot="1" x14ac:dyDescent="0.25">
      <c r="A41" s="3" t="s">
        <v>4</v>
      </c>
      <c r="B41" s="3">
        <v>10</v>
      </c>
      <c r="C41" s="3">
        <v>3</v>
      </c>
      <c r="D41" s="3">
        <v>3</v>
      </c>
      <c r="E41" s="3">
        <v>225</v>
      </c>
      <c r="F41" s="11">
        <v>19</v>
      </c>
      <c r="G41" s="3">
        <v>1</v>
      </c>
      <c r="H41" s="3">
        <v>4</v>
      </c>
      <c r="I41" s="3">
        <v>3</v>
      </c>
      <c r="J41" s="3">
        <v>2</v>
      </c>
      <c r="K41" s="3">
        <v>19</v>
      </c>
      <c r="L41" s="3">
        <v>9</v>
      </c>
      <c r="M41" s="4">
        <v>8</v>
      </c>
      <c r="N41" s="3">
        <v>6</v>
      </c>
      <c r="O41" s="3">
        <v>4</v>
      </c>
      <c r="P41" s="3">
        <v>0</v>
      </c>
      <c r="Q41" s="3">
        <v>9</v>
      </c>
      <c r="R41" s="3">
        <v>78</v>
      </c>
      <c r="S41" s="3">
        <v>4</v>
      </c>
      <c r="T41" s="3">
        <v>31</v>
      </c>
      <c r="U41" s="3">
        <v>7</v>
      </c>
      <c r="V41" s="3">
        <v>0</v>
      </c>
      <c r="W41" s="3">
        <v>16</v>
      </c>
      <c r="X41" s="3">
        <v>40</v>
      </c>
      <c r="Y41" s="4">
        <v>2</v>
      </c>
      <c r="Z41" s="3">
        <v>222</v>
      </c>
      <c r="AA41" s="3">
        <v>5</v>
      </c>
      <c r="AB41" s="3">
        <v>2</v>
      </c>
      <c r="AC41" s="3">
        <v>15</v>
      </c>
      <c r="AD41" s="3">
        <v>32</v>
      </c>
      <c r="AE41" s="3">
        <v>3</v>
      </c>
      <c r="AF41" s="3">
        <v>13</v>
      </c>
      <c r="AG41" s="3">
        <v>5</v>
      </c>
      <c r="AH41" s="3">
        <v>3</v>
      </c>
      <c r="AI41" s="3">
        <v>12</v>
      </c>
      <c r="AJ41" s="3">
        <v>16</v>
      </c>
      <c r="AK41" s="4">
        <v>1</v>
      </c>
      <c r="AL41" s="3">
        <v>66</v>
      </c>
      <c r="AM41" s="3">
        <v>15</v>
      </c>
      <c r="AN41" s="3">
        <v>24</v>
      </c>
      <c r="AO41" s="3">
        <v>31</v>
      </c>
      <c r="AP41" s="3">
        <v>164</v>
      </c>
      <c r="AQ41" s="3">
        <v>24</v>
      </c>
      <c r="AR41" s="3">
        <v>70</v>
      </c>
      <c r="AS41" s="3">
        <v>606</v>
      </c>
      <c r="AT41" s="3">
        <v>10</v>
      </c>
      <c r="AU41" s="3">
        <v>38</v>
      </c>
      <c r="AV41" s="3">
        <v>85</v>
      </c>
      <c r="AW41" s="4">
        <v>11</v>
      </c>
      <c r="AX41" s="3">
        <v>1</v>
      </c>
      <c r="AY41" s="3">
        <v>40</v>
      </c>
      <c r="AZ41" s="3">
        <v>1</v>
      </c>
      <c r="BA41" s="3">
        <v>7</v>
      </c>
      <c r="BB41" s="3">
        <v>14</v>
      </c>
      <c r="BC41" s="3">
        <v>0</v>
      </c>
      <c r="BD41" s="3">
        <v>4</v>
      </c>
      <c r="BE41" s="3">
        <v>2</v>
      </c>
      <c r="BF41" s="3">
        <v>0</v>
      </c>
      <c r="BG41" s="3">
        <v>4</v>
      </c>
      <c r="BH41" s="3">
        <v>7</v>
      </c>
      <c r="BI41" s="4">
        <v>0</v>
      </c>
      <c r="BJ41" s="3">
        <v>118</v>
      </c>
      <c r="BK41" s="3">
        <v>160</v>
      </c>
      <c r="BL41" s="3">
        <v>90</v>
      </c>
      <c r="BM41" s="3">
        <v>84</v>
      </c>
      <c r="BN41" s="3">
        <v>4972</v>
      </c>
      <c r="BO41" s="3">
        <v>95</v>
      </c>
      <c r="BP41" s="3">
        <v>1714</v>
      </c>
      <c r="BQ41" s="3">
        <v>170</v>
      </c>
      <c r="BR41" s="3">
        <v>73</v>
      </c>
      <c r="BS41" s="3">
        <v>809</v>
      </c>
      <c r="BT41" s="3">
        <v>4202</v>
      </c>
      <c r="BU41" s="4">
        <v>98</v>
      </c>
      <c r="BV41" s="3">
        <v>120</v>
      </c>
      <c r="BW41" s="3">
        <v>98</v>
      </c>
      <c r="BX41" s="3">
        <v>53</v>
      </c>
      <c r="BY41" s="3">
        <v>73</v>
      </c>
      <c r="BZ41" s="3">
        <v>4508</v>
      </c>
      <c r="CA41" s="3">
        <v>49</v>
      </c>
      <c r="CB41" s="3">
        <v>1199</v>
      </c>
      <c r="CC41" s="3">
        <v>185</v>
      </c>
      <c r="CD41" s="3">
        <v>41</v>
      </c>
      <c r="CE41" s="3">
        <v>180</v>
      </c>
      <c r="CF41" s="3">
        <v>200</v>
      </c>
      <c r="CG41" s="4">
        <v>30</v>
      </c>
      <c r="CH41" s="3">
        <v>8</v>
      </c>
      <c r="CI41" s="3">
        <v>5</v>
      </c>
      <c r="CJ41" s="3">
        <v>16</v>
      </c>
      <c r="CK41" s="3">
        <v>175</v>
      </c>
      <c r="CL41" s="3">
        <v>71</v>
      </c>
      <c r="CM41" s="3">
        <v>3</v>
      </c>
      <c r="CN41" s="3">
        <v>23</v>
      </c>
      <c r="CO41" s="3">
        <v>7</v>
      </c>
      <c r="CP41" s="3">
        <v>3</v>
      </c>
      <c r="CQ41" s="3">
        <v>17</v>
      </c>
      <c r="CR41" s="3">
        <v>23</v>
      </c>
      <c r="CS41" s="4">
        <v>2</v>
      </c>
      <c r="CT41" s="3">
        <v>518</v>
      </c>
    </row>
    <row r="42" spans="1:98" s="31" customFormat="1" ht="17" thickBot="1" x14ac:dyDescent="0.25">
      <c r="A42" s="29" t="s">
        <v>164</v>
      </c>
      <c r="B42" s="30">
        <f>SUM(B3:B41)</f>
        <v>500</v>
      </c>
      <c r="C42" s="31">
        <f t="shared" ref="C42:BN42" si="0">SUM(C3:C41)</f>
        <v>278</v>
      </c>
      <c r="D42" s="31">
        <f t="shared" si="0"/>
        <v>1568</v>
      </c>
      <c r="E42" s="31">
        <f t="shared" si="0"/>
        <v>786</v>
      </c>
      <c r="F42" s="50">
        <f t="shared" si="0"/>
        <v>322</v>
      </c>
      <c r="G42" s="31">
        <f t="shared" si="0"/>
        <v>190</v>
      </c>
      <c r="H42" s="31">
        <f t="shared" si="0"/>
        <v>736</v>
      </c>
      <c r="I42" s="31">
        <f t="shared" si="0"/>
        <v>502</v>
      </c>
      <c r="J42" s="31">
        <f t="shared" si="0"/>
        <v>1107</v>
      </c>
      <c r="K42" s="31">
        <f t="shared" si="0"/>
        <v>944</v>
      </c>
      <c r="L42" s="31">
        <f t="shared" si="0"/>
        <v>336</v>
      </c>
      <c r="M42" s="32">
        <f t="shared" si="0"/>
        <v>2518</v>
      </c>
      <c r="N42" s="31">
        <f t="shared" si="0"/>
        <v>5808</v>
      </c>
      <c r="O42" s="31">
        <f t="shared" si="0"/>
        <v>2101</v>
      </c>
      <c r="P42" s="31">
        <f t="shared" si="0"/>
        <v>1384</v>
      </c>
      <c r="Q42" s="31">
        <f t="shared" si="0"/>
        <v>1386</v>
      </c>
      <c r="R42" s="31">
        <f t="shared" si="0"/>
        <v>4398</v>
      </c>
      <c r="S42" s="31">
        <f t="shared" si="0"/>
        <v>2746</v>
      </c>
      <c r="T42" s="31">
        <f t="shared" si="0"/>
        <v>684</v>
      </c>
      <c r="U42" s="31">
        <f t="shared" si="0"/>
        <v>1826</v>
      </c>
      <c r="V42" s="31">
        <f t="shared" si="0"/>
        <v>1996</v>
      </c>
      <c r="W42" s="29">
        <f t="shared" si="0"/>
        <v>3606</v>
      </c>
      <c r="X42" s="31">
        <f t="shared" si="0"/>
        <v>4085</v>
      </c>
      <c r="Y42" s="32">
        <f t="shared" si="0"/>
        <v>2319</v>
      </c>
      <c r="Z42" s="31">
        <f t="shared" si="0"/>
        <v>1318</v>
      </c>
      <c r="AA42" s="31">
        <f t="shared" si="0"/>
        <v>2020</v>
      </c>
      <c r="AB42" s="31">
        <f t="shared" si="0"/>
        <v>622</v>
      </c>
      <c r="AC42" s="31">
        <f t="shared" si="0"/>
        <v>1991</v>
      </c>
      <c r="AD42" s="31">
        <f t="shared" si="0"/>
        <v>794</v>
      </c>
      <c r="AE42" s="31">
        <f t="shared" si="0"/>
        <v>769</v>
      </c>
      <c r="AF42" s="47">
        <f t="shared" si="0"/>
        <v>700</v>
      </c>
      <c r="AG42" s="31">
        <f t="shared" si="0"/>
        <v>277</v>
      </c>
      <c r="AH42" s="31">
        <f t="shared" si="0"/>
        <v>2827</v>
      </c>
      <c r="AI42" s="31">
        <f t="shared" si="0"/>
        <v>6188</v>
      </c>
      <c r="AJ42" s="31">
        <f t="shared" si="0"/>
        <v>454</v>
      </c>
      <c r="AK42" s="32">
        <f t="shared" si="0"/>
        <v>1916</v>
      </c>
      <c r="AL42" s="31">
        <f t="shared" si="0"/>
        <v>2246</v>
      </c>
      <c r="AM42" s="31">
        <f t="shared" si="0"/>
        <v>3188</v>
      </c>
      <c r="AN42" s="31">
        <f t="shared" si="0"/>
        <v>5995</v>
      </c>
      <c r="AO42" s="31">
        <f t="shared" si="0"/>
        <v>2431</v>
      </c>
      <c r="AP42" s="31">
        <f t="shared" si="0"/>
        <v>3404</v>
      </c>
      <c r="AQ42" s="31">
        <f t="shared" si="0"/>
        <v>5258</v>
      </c>
      <c r="AR42" s="31">
        <f t="shared" si="0"/>
        <v>2708</v>
      </c>
      <c r="AS42" s="31">
        <f t="shared" si="0"/>
        <v>1308</v>
      </c>
      <c r="AT42" s="31">
        <f t="shared" si="0"/>
        <v>2442</v>
      </c>
      <c r="AU42" s="31">
        <f t="shared" si="0"/>
        <v>5264</v>
      </c>
      <c r="AV42" s="31">
        <f t="shared" si="0"/>
        <v>1151</v>
      </c>
      <c r="AW42" s="32">
        <f t="shared" si="0"/>
        <v>2631</v>
      </c>
      <c r="AX42" s="31">
        <f t="shared" si="0"/>
        <v>77</v>
      </c>
      <c r="AY42" s="31">
        <f t="shared" si="0"/>
        <v>160</v>
      </c>
      <c r="AZ42" s="31">
        <f t="shared" si="0"/>
        <v>226</v>
      </c>
      <c r="BA42" s="31">
        <f t="shared" si="0"/>
        <v>108</v>
      </c>
      <c r="BB42" s="31">
        <f t="shared" si="0"/>
        <v>132</v>
      </c>
      <c r="BC42" s="31">
        <f t="shared" si="0"/>
        <v>150</v>
      </c>
      <c r="BD42" s="31">
        <f t="shared" si="0"/>
        <v>103</v>
      </c>
      <c r="BE42" s="31">
        <f t="shared" si="0"/>
        <v>69</v>
      </c>
      <c r="BF42" s="31">
        <f t="shared" si="0"/>
        <v>71</v>
      </c>
      <c r="BG42" s="31">
        <f t="shared" si="0"/>
        <v>734</v>
      </c>
      <c r="BH42" s="31">
        <f t="shared" si="0"/>
        <v>752</v>
      </c>
      <c r="BI42" s="32">
        <f t="shared" si="0"/>
        <v>143</v>
      </c>
      <c r="BJ42" s="31">
        <f t="shared" si="0"/>
        <v>2224</v>
      </c>
      <c r="BK42" s="31">
        <f t="shared" si="0"/>
        <v>3715</v>
      </c>
      <c r="BL42" s="31">
        <f t="shared" si="0"/>
        <v>4158</v>
      </c>
      <c r="BM42" s="31">
        <f t="shared" si="0"/>
        <v>3235</v>
      </c>
      <c r="BN42" s="31">
        <f t="shared" si="0"/>
        <v>8065</v>
      </c>
      <c r="BO42" s="31">
        <f t="shared" ref="BO42:CS42" si="1">SUM(BO3:BO41)</f>
        <v>1075</v>
      </c>
      <c r="BP42" s="31">
        <f t="shared" si="1"/>
        <v>2264</v>
      </c>
      <c r="BQ42" s="31">
        <f t="shared" si="1"/>
        <v>608</v>
      </c>
      <c r="BR42" s="31">
        <f t="shared" si="1"/>
        <v>923</v>
      </c>
      <c r="BS42" s="31">
        <f t="shared" si="1"/>
        <v>3260</v>
      </c>
      <c r="BT42" s="31">
        <f t="shared" si="1"/>
        <v>5083</v>
      </c>
      <c r="BU42" s="32">
        <f t="shared" si="1"/>
        <v>910</v>
      </c>
      <c r="BV42" s="31">
        <f t="shared" si="1"/>
        <v>646</v>
      </c>
      <c r="BW42" s="31">
        <f t="shared" si="1"/>
        <v>603</v>
      </c>
      <c r="BX42" s="31">
        <f t="shared" si="1"/>
        <v>7732</v>
      </c>
      <c r="BY42" s="31">
        <f t="shared" si="1"/>
        <v>5871</v>
      </c>
      <c r="BZ42" s="31">
        <f t="shared" si="1"/>
        <v>5456</v>
      </c>
      <c r="CA42" s="31">
        <f t="shared" si="1"/>
        <v>1001</v>
      </c>
      <c r="CB42" s="31">
        <f t="shared" si="1"/>
        <v>1709</v>
      </c>
      <c r="CC42" s="31">
        <f t="shared" si="1"/>
        <v>436</v>
      </c>
      <c r="CD42" s="31">
        <f t="shared" si="1"/>
        <v>571</v>
      </c>
      <c r="CE42" s="31">
        <f t="shared" si="1"/>
        <v>4971</v>
      </c>
      <c r="CF42" s="31">
        <f t="shared" si="1"/>
        <v>612</v>
      </c>
      <c r="CG42" s="32">
        <f t="shared" si="1"/>
        <v>1963</v>
      </c>
      <c r="CH42" s="31">
        <f t="shared" si="1"/>
        <v>2650</v>
      </c>
      <c r="CI42" s="31">
        <f t="shared" si="1"/>
        <v>3668</v>
      </c>
      <c r="CJ42" s="31">
        <f t="shared" si="1"/>
        <v>1477</v>
      </c>
      <c r="CK42" s="31">
        <f t="shared" si="1"/>
        <v>2753</v>
      </c>
      <c r="CL42" s="31">
        <f t="shared" si="1"/>
        <v>4011</v>
      </c>
      <c r="CM42" s="29">
        <f t="shared" si="1"/>
        <v>3795</v>
      </c>
      <c r="CN42" s="31">
        <f t="shared" si="1"/>
        <v>2174</v>
      </c>
      <c r="CO42" s="31">
        <f t="shared" si="1"/>
        <v>3281</v>
      </c>
      <c r="CP42" s="31">
        <f t="shared" si="1"/>
        <v>1938</v>
      </c>
      <c r="CQ42" s="31">
        <f t="shared" si="1"/>
        <v>6321</v>
      </c>
      <c r="CR42" s="31">
        <f t="shared" si="1"/>
        <v>1637</v>
      </c>
      <c r="CS42" s="32">
        <f t="shared" si="1"/>
        <v>1477</v>
      </c>
    </row>
    <row r="43" spans="1:98" s="20" customFormat="1" x14ac:dyDescent="0.2">
      <c r="A43" s="19"/>
      <c r="B43" s="19"/>
      <c r="F43" s="51"/>
      <c r="M43" s="34"/>
      <c r="W43" s="19"/>
      <c r="X43" s="19"/>
      <c r="Y43" s="34"/>
      <c r="Z43" s="19"/>
      <c r="AA43" s="19"/>
      <c r="AB43" s="19"/>
      <c r="AC43" s="19"/>
      <c r="AD43" s="19"/>
      <c r="AE43" s="19"/>
      <c r="AF43" s="19"/>
      <c r="AK43" s="34"/>
      <c r="AW43" s="34"/>
      <c r="BI43" s="34"/>
      <c r="BU43" s="34"/>
      <c r="CG43" s="34"/>
      <c r="CM43" s="19"/>
      <c r="CN43" s="19"/>
      <c r="CO43" s="19"/>
      <c r="CP43" s="19"/>
      <c r="CQ43" s="19"/>
      <c r="CR43" s="19"/>
      <c r="CS43" s="34"/>
    </row>
    <row r="44" spans="1:98" s="5" customFormat="1" ht="17" thickBot="1" x14ac:dyDescent="0.25">
      <c r="A44" s="33" t="s">
        <v>171</v>
      </c>
      <c r="F44" s="17"/>
      <c r="M44" s="10"/>
      <c r="Y44" s="10"/>
      <c r="AF44" s="3"/>
      <c r="AK44" s="10"/>
      <c r="AW44" s="10"/>
      <c r="BI44" s="10"/>
      <c r="BU44" s="10"/>
      <c r="CG44" s="10"/>
      <c r="CS44" s="10"/>
    </row>
    <row r="45" spans="1:98" s="3" customFormat="1" x14ac:dyDescent="0.2">
      <c r="A45" s="3" t="s">
        <v>31</v>
      </c>
      <c r="B45" s="24">
        <f>SUM(B3/500)*100</f>
        <v>0</v>
      </c>
      <c r="C45" s="24">
        <f>SUM(C3/278)*100</f>
        <v>0</v>
      </c>
      <c r="D45" s="24">
        <f>SUM(D3/1568)*100</f>
        <v>0</v>
      </c>
      <c r="E45" s="24">
        <f>SUM(E3/786)*100</f>
        <v>0</v>
      </c>
      <c r="F45" s="52">
        <f>SUM(F3/322)*100</f>
        <v>0</v>
      </c>
      <c r="G45" s="24">
        <f>SUM(G3/190)*100</f>
        <v>0</v>
      </c>
      <c r="H45" s="24">
        <f>SUM(H3/736)*100</f>
        <v>0</v>
      </c>
      <c r="I45" s="24">
        <f>SUM(I3/502)*100</f>
        <v>0</v>
      </c>
      <c r="J45" s="24">
        <f>SUM(J3/1107)*100</f>
        <v>0</v>
      </c>
      <c r="K45" s="24">
        <f>SUM(K3/944)*100</f>
        <v>0.1059322033898305</v>
      </c>
      <c r="L45" s="24">
        <f>SUM(L3/336)*100</f>
        <v>0</v>
      </c>
      <c r="M45" s="37">
        <f>SUM(M3/2518)*100</f>
        <v>0</v>
      </c>
      <c r="N45" s="24">
        <f>SUM(N3/5808)*100</f>
        <v>0</v>
      </c>
      <c r="O45" s="24">
        <f>SUM(O3/2101)*100</f>
        <v>0</v>
      </c>
      <c r="P45" s="24">
        <f>SUM(P3/1384)*100</f>
        <v>0</v>
      </c>
      <c r="Q45" s="24">
        <f>SUM(Q3/1386)*100</f>
        <v>0</v>
      </c>
      <c r="R45" s="24">
        <f>SUM(R3/4398)*100</f>
        <v>0</v>
      </c>
      <c r="S45" s="24">
        <f>SUM(S3/2746)*100</f>
        <v>0</v>
      </c>
      <c r="T45" s="24">
        <f>SUM(T3/684)*100</f>
        <v>0</v>
      </c>
      <c r="U45" s="24">
        <f>SUM(U3/1826)*100</f>
        <v>0</v>
      </c>
      <c r="V45" s="24">
        <f>SUM(V3/1996)*100</f>
        <v>0</v>
      </c>
      <c r="W45" s="3">
        <f>SUM(W3/3606)*100</f>
        <v>0.11092623405435387</v>
      </c>
      <c r="X45" s="3">
        <f>SUM(X3/4085)*100</f>
        <v>0</v>
      </c>
      <c r="Y45" s="4">
        <f>SUM(Y3/2319)*100</f>
        <v>0</v>
      </c>
      <c r="Z45" s="3">
        <f>SUM(Z3/1318)*100</f>
        <v>0.53110773899848251</v>
      </c>
      <c r="AA45" s="3">
        <f>SUM(AA3/2020)*100</f>
        <v>0.49504950495049505</v>
      </c>
      <c r="AB45" s="3">
        <f>SUM(AB3/622)*100</f>
        <v>0.96463022508038598</v>
      </c>
      <c r="AC45" s="3">
        <f>SUM(AC3/1991)*100</f>
        <v>0.30135610246107486</v>
      </c>
      <c r="AD45" s="3">
        <f>SUM(AD3/794)*100</f>
        <v>1.0075566750629723</v>
      </c>
      <c r="AE45" s="3">
        <f>SUM(AE3/769)*100</f>
        <v>1.0403120936280885</v>
      </c>
      <c r="AF45" s="23">
        <f>SUM(AF3/700)*100</f>
        <v>0.4285714285714286</v>
      </c>
      <c r="AG45" s="3">
        <f>SUM(AG3/277)*100</f>
        <v>0.36101083032490977</v>
      </c>
      <c r="AH45" s="3">
        <f>SUM(AH3/2827)*100</f>
        <v>1.4856738592147152</v>
      </c>
      <c r="AI45" s="3">
        <f>SUM(AI3/6188)*100</f>
        <v>3.9431157078215899</v>
      </c>
      <c r="AJ45" s="3">
        <f>SUM(AJ3/454)*100</f>
        <v>1.5418502202643172</v>
      </c>
      <c r="AK45" s="4">
        <f>SUM(AK3/1916)*100</f>
        <v>0.31315240083507306</v>
      </c>
      <c r="AL45" s="3">
        <f>SUM(AL3/2246)*100</f>
        <v>8.9047195013357075E-2</v>
      </c>
      <c r="AM45" s="3">
        <f>SUM(AM3/3188)*100</f>
        <v>0.69008782936010038</v>
      </c>
      <c r="AN45" s="3">
        <f>SUM(AN3/5995)*100</f>
        <v>0</v>
      </c>
      <c r="AO45" s="3">
        <f>SUM(AO3/2431)*100</f>
        <v>0</v>
      </c>
      <c r="AP45" s="3">
        <f>SUM(AP3/3404)*100</f>
        <v>0.14688601645123384</v>
      </c>
      <c r="AQ45" s="3">
        <f>SUM(AQ3/5258)*100</f>
        <v>1.9018638265500192E-2</v>
      </c>
      <c r="AR45" s="3">
        <f>SUM(AR3/2708)*100</f>
        <v>0</v>
      </c>
      <c r="AS45" s="3">
        <f>SUM(AS3/1308)*100</f>
        <v>0.1529051987767584</v>
      </c>
      <c r="AT45" s="3">
        <f>SUM(AT3/2442)*100</f>
        <v>4.0950040950040956E-2</v>
      </c>
      <c r="AU45" s="3">
        <f>SUM(AU3/5264)*100</f>
        <v>7.598784194528875E-2</v>
      </c>
      <c r="AV45" s="3">
        <f>SUM(AV3/1151)*100</f>
        <v>0</v>
      </c>
      <c r="AW45" s="4">
        <f>SUM(AW3/2631)*100</f>
        <v>0</v>
      </c>
      <c r="AX45" s="3">
        <f>SUM(AX3/77)*100</f>
        <v>0</v>
      </c>
      <c r="AY45" s="3">
        <f>SUM(AY3/160)*100</f>
        <v>0</v>
      </c>
      <c r="AZ45" s="3">
        <f>SUM(AZ3/226)*100</f>
        <v>0</v>
      </c>
      <c r="BA45" s="3">
        <f>SUM(BA3/108)*100</f>
        <v>0</v>
      </c>
      <c r="BB45" s="3">
        <f>SUM(BB3/132)*100</f>
        <v>0.75757575757575757</v>
      </c>
      <c r="BC45" s="3">
        <f>SUM(BC3/150)*100</f>
        <v>0</v>
      </c>
      <c r="BD45" s="3">
        <f>SUM(BD3/103)*100</f>
        <v>0</v>
      </c>
      <c r="BE45" s="3">
        <f>SUM(BE3/69)*100</f>
        <v>0</v>
      </c>
      <c r="BF45" s="3">
        <f>SUM(BF3/71)*100</f>
        <v>0</v>
      </c>
      <c r="BG45" s="3">
        <f>SUM(BG3/734)*100</f>
        <v>0</v>
      </c>
      <c r="BH45" s="3">
        <f>SUM(BH3/752)*100</f>
        <v>0</v>
      </c>
      <c r="BI45" s="4">
        <f>SUM(BI3/143)*100</f>
        <v>0</v>
      </c>
      <c r="BJ45" s="3">
        <f>SUM(BJ3/2224)*100</f>
        <v>0</v>
      </c>
      <c r="BK45" s="3">
        <f>SUM(BK3/3715)*100</f>
        <v>0</v>
      </c>
      <c r="BL45" s="3">
        <f>SUM(BL3/4158)*100</f>
        <v>0</v>
      </c>
      <c r="BM45" s="3">
        <f>SUM(BM3/3235)*100</f>
        <v>0</v>
      </c>
      <c r="BN45" s="3">
        <f>SUM(BN3/8065)*100</f>
        <v>0</v>
      </c>
      <c r="BO45" s="3">
        <f>SUM(BO3/1075)*100</f>
        <v>0</v>
      </c>
      <c r="BP45" s="3">
        <f>SUM(BP3/2264)*100</f>
        <v>0</v>
      </c>
      <c r="BQ45" s="3">
        <f>SUM(BQ3/608)*100</f>
        <v>0</v>
      </c>
      <c r="BR45" s="3">
        <f>SUM(BR3/923)*100</f>
        <v>0.10834236186348861</v>
      </c>
      <c r="BS45" s="3">
        <f>SUM(BS3/3260)*100</f>
        <v>9.202453987730061E-2</v>
      </c>
      <c r="BT45" s="3">
        <f>SUM(BT3/5083)*100</f>
        <v>0</v>
      </c>
      <c r="BU45" s="4">
        <f>SUM(BU3/910)*100</f>
        <v>0</v>
      </c>
      <c r="BV45" s="3">
        <f>SUM(BV3/646)*100</f>
        <v>0</v>
      </c>
      <c r="BW45" s="3">
        <f>SUM(BW3/603)*100</f>
        <v>0</v>
      </c>
      <c r="BX45" s="3">
        <f>SUM(BX3/7732)*100</f>
        <v>0</v>
      </c>
      <c r="BY45" s="3">
        <f>SUM(BY3/5871)*100</f>
        <v>0</v>
      </c>
      <c r="BZ45" s="3">
        <f>SUM(BZ3/5456)*100</f>
        <v>0</v>
      </c>
      <c r="CA45" s="3">
        <f>SUM(CA3/1001)*100</f>
        <v>0</v>
      </c>
      <c r="CB45" s="3">
        <f>SUM(CB3/1709)*100</f>
        <v>0</v>
      </c>
      <c r="CC45" s="3">
        <f>SUM(CC3/436)*100</f>
        <v>0.22935779816513763</v>
      </c>
      <c r="CD45" s="3">
        <f>SUM(CD3/571)*100</f>
        <v>0</v>
      </c>
      <c r="CE45" s="3">
        <f>SUM(CE3/4971)*100</f>
        <v>0.12070006035003018</v>
      </c>
      <c r="CF45" s="3">
        <f>SUM(CF3/612)*100</f>
        <v>0</v>
      </c>
      <c r="CG45" s="4">
        <f>SUM(CG3/1963)*100</f>
        <v>0</v>
      </c>
      <c r="CH45" s="3">
        <f>SUM(CH3/2650)*100</f>
        <v>0</v>
      </c>
      <c r="CI45" s="3">
        <f>SUM(CI3/3668)*100</f>
        <v>0</v>
      </c>
      <c r="CJ45" s="3">
        <f>SUM(CJ3/1477)*100</f>
        <v>0</v>
      </c>
      <c r="CK45" s="3">
        <f>SUM(CK3/2753)*100</f>
        <v>3.6324010170722849E-2</v>
      </c>
      <c r="CL45" s="3">
        <f>SUM(CL3/4011)*100</f>
        <v>0</v>
      </c>
      <c r="CM45" s="3">
        <f>SUM(CM3/3795)*100</f>
        <v>0</v>
      </c>
      <c r="CN45" s="3">
        <f>SUM(CN3/2174)*100</f>
        <v>0</v>
      </c>
      <c r="CO45" s="3">
        <f>SUM(CO3/3281)*100</f>
        <v>0</v>
      </c>
      <c r="CP45" s="3">
        <f>SUM(CP3/1938)*100</f>
        <v>0</v>
      </c>
      <c r="CQ45" s="3">
        <f>SUM(CQ3/6321)*100</f>
        <v>1.5820281601012499E-2</v>
      </c>
      <c r="CR45" s="3">
        <f>SUM(CR3/1637)*100</f>
        <v>0</v>
      </c>
      <c r="CS45" s="4">
        <f>SUM(CS3/1477)*100</f>
        <v>0</v>
      </c>
    </row>
    <row r="46" spans="1:98" s="3" customFormat="1" x14ac:dyDescent="0.2">
      <c r="A46" s="3" t="s">
        <v>30</v>
      </c>
      <c r="B46" s="24">
        <f>SUM(B4/500)*100</f>
        <v>0.4</v>
      </c>
      <c r="C46" s="24">
        <f>SUM(C4/278)*100</f>
        <v>0</v>
      </c>
      <c r="D46" s="24">
        <f>SUM(D4/1568)*100</f>
        <v>0.12755102040816327</v>
      </c>
      <c r="E46" s="24">
        <f>SUM(E4/786)*100</f>
        <v>0.1272264631043257</v>
      </c>
      <c r="F46" s="52">
        <f>SUM(F4/322)*100</f>
        <v>0.3105590062111801</v>
      </c>
      <c r="G46" s="24">
        <f>SUM(G4/190)*100</f>
        <v>0</v>
      </c>
      <c r="H46" s="24">
        <f>SUM(H4/736)*100</f>
        <v>0</v>
      </c>
      <c r="I46" s="24">
        <f>SUM(I4/502)*100</f>
        <v>0</v>
      </c>
      <c r="J46" s="24">
        <f>SUM(J4/1107)*100</f>
        <v>0.54200542005420049</v>
      </c>
      <c r="K46" s="24">
        <f>SUM(K4/944)*100</f>
        <v>4.1313559322033901</v>
      </c>
      <c r="L46" s="24">
        <f>SUM(L4/336)*100</f>
        <v>0.59523809523809523</v>
      </c>
      <c r="M46" s="37">
        <f>SUM(M4/2518)*100</f>
        <v>0.11914217633042098</v>
      </c>
      <c r="N46" s="24">
        <f>SUM(N4/5808)*100</f>
        <v>5.1652892561983473E-2</v>
      </c>
      <c r="O46" s="24">
        <f>SUM(O4/2101)*100</f>
        <v>0.57115659209900049</v>
      </c>
      <c r="P46" s="24">
        <f>SUM(P4/1384)*100</f>
        <v>0.43352601156069359</v>
      </c>
      <c r="Q46" s="24">
        <f>SUM(Q4/1386)*100</f>
        <v>0.14430014430014429</v>
      </c>
      <c r="R46" s="24">
        <f>SUM(R4/4398)*100</f>
        <v>0.11368804001819009</v>
      </c>
      <c r="S46" s="24">
        <f>SUM(S4/2746)*100</f>
        <v>0.21849963583394028</v>
      </c>
      <c r="T46" s="24">
        <f>SUM(T4/684)*100</f>
        <v>0.43859649122807015</v>
      </c>
      <c r="U46" s="24">
        <f>SUM(U4/1826)*100</f>
        <v>5.4764512595837894E-2</v>
      </c>
      <c r="V46" s="24">
        <f>SUM(V4/1996)*100</f>
        <v>2.7555110220440882</v>
      </c>
      <c r="W46" s="3">
        <f>SUM(W4/3606)*100</f>
        <v>4.4370493621741547</v>
      </c>
      <c r="X46" s="3">
        <f>SUM(X4/4085)*100</f>
        <v>7.3439412484700123E-2</v>
      </c>
      <c r="Y46" s="4">
        <f>SUM(Y4/2319)*100</f>
        <v>0.21561017680034494</v>
      </c>
      <c r="Z46" s="12">
        <f>SUM(Z4/1318)*100</f>
        <v>18.209408194233685</v>
      </c>
      <c r="AA46" s="12">
        <f>SUM(AA4/2020)*100</f>
        <v>10.594059405940595</v>
      </c>
      <c r="AB46" s="12">
        <f>SUM(AB4/622)*100</f>
        <v>26.848874598070736</v>
      </c>
      <c r="AC46" s="3">
        <f>SUM(AC4/1991)*100</f>
        <v>7.2325464590657962</v>
      </c>
      <c r="AD46" s="12">
        <f>SUM(AD4/794)*100</f>
        <v>25.94458438287154</v>
      </c>
      <c r="AE46" s="12">
        <f>SUM(AE4/769)*100</f>
        <v>23.537061118335501</v>
      </c>
      <c r="AF46" s="12">
        <f>SUM(AF4/700)*100</f>
        <v>15.857142857142856</v>
      </c>
      <c r="AG46" s="12">
        <f>SUM(AG4/277)*100</f>
        <v>30.685920577617328</v>
      </c>
      <c r="AH46" s="12">
        <f>SUM(AH4/2827)*100</f>
        <v>89.635656172621154</v>
      </c>
      <c r="AI46" s="12">
        <f>SUM(AI4/6188)*100</f>
        <v>87.33031674208145</v>
      </c>
      <c r="AJ46" s="12">
        <f>SUM(AJ4/454)*100</f>
        <v>27.533039647577091</v>
      </c>
      <c r="AK46" s="4">
        <f>SUM(AK4/1916)*100</f>
        <v>7.620041753653445</v>
      </c>
      <c r="AL46" s="3">
        <f>SUM(AL4/2246)*100</f>
        <v>0.3116651825467498</v>
      </c>
      <c r="AM46" s="3">
        <f>SUM(AM4/3188)*100</f>
        <v>1.7252195734002509</v>
      </c>
      <c r="AN46" s="3">
        <f>SUM(AN4/5995)*100</f>
        <v>8.3402835696413671E-2</v>
      </c>
      <c r="AO46" s="3">
        <f>SUM(AO4/2431)*100</f>
        <v>4.1135335252982311E-2</v>
      </c>
      <c r="AP46" s="3">
        <f>SUM(AP4/3404)*100</f>
        <v>0.17626321974148063</v>
      </c>
      <c r="AQ46" s="3">
        <f>SUM(AQ4/5258)*100</f>
        <v>7.6074553062000769E-2</v>
      </c>
      <c r="AR46" s="3">
        <f>SUM(AR4/2708)*100</f>
        <v>7.3855243722304287E-2</v>
      </c>
      <c r="AS46" s="3">
        <f>SUM(AS4/1308)*100</f>
        <v>7.64525993883792E-2</v>
      </c>
      <c r="AT46" s="3">
        <f>SUM(AT4/2442)*100</f>
        <v>1.8427518427518428</v>
      </c>
      <c r="AU46" s="3">
        <f>SUM(AU4/5264)*100</f>
        <v>2.754559270516717</v>
      </c>
      <c r="AV46" s="3">
        <f>SUM(AV4/1151)*100</f>
        <v>0.52128583840139009</v>
      </c>
      <c r="AW46" s="4">
        <f>SUM(AW4/2631)*100</f>
        <v>0.11402508551881414</v>
      </c>
      <c r="AX46" s="3">
        <f>SUM(AX4/77)*100</f>
        <v>2.5974025974025974</v>
      </c>
      <c r="AY46" s="3">
        <f>SUM(AY4/160)*100</f>
        <v>0</v>
      </c>
      <c r="AZ46" s="3">
        <f>SUM(AZ4/226)*100</f>
        <v>0</v>
      </c>
      <c r="BA46" s="3">
        <f>SUM(BA4/108)*100</f>
        <v>0</v>
      </c>
      <c r="BB46" s="3">
        <f>SUM(BB4/132)*100</f>
        <v>0</v>
      </c>
      <c r="BC46" s="3">
        <f>SUM(BC4/150)*100</f>
        <v>0</v>
      </c>
      <c r="BD46" s="3">
        <f>SUM(BD4/103)*100</f>
        <v>0</v>
      </c>
      <c r="BE46" s="3">
        <f>SUM(BE4/69)*100</f>
        <v>0</v>
      </c>
      <c r="BF46" s="3">
        <f>SUM(BF4/71)*100</f>
        <v>2.8169014084507045</v>
      </c>
      <c r="BG46" s="3">
        <f>SUM(BG4/734)*100</f>
        <v>2.1798365122615802</v>
      </c>
      <c r="BH46" s="3">
        <f>SUM(BH4/752)*100</f>
        <v>0.13297872340425532</v>
      </c>
      <c r="BI46" s="4">
        <f>SUM(BI4/143)*100</f>
        <v>0</v>
      </c>
      <c r="BJ46" s="3">
        <f>SUM(BJ4/2224)*100</f>
        <v>0.26978417266187049</v>
      </c>
      <c r="BK46" s="3">
        <f>SUM(BK4/3715)*100</f>
        <v>0.13458950201884254</v>
      </c>
      <c r="BL46" s="3">
        <f>SUM(BL4/4158)*100</f>
        <v>4.8100048100048101E-2</v>
      </c>
      <c r="BM46" s="3">
        <f>SUM(BM4/3235)*100</f>
        <v>6.1823802163833076E-2</v>
      </c>
      <c r="BN46" s="3">
        <f>SUM(BN4/8065)*100</f>
        <v>2.4798512089274645E-2</v>
      </c>
      <c r="BO46" s="3">
        <f>SUM(BO4/1075)*100</f>
        <v>0.27906976744186046</v>
      </c>
      <c r="BP46" s="3">
        <f>SUM(BP4/2264)*100</f>
        <v>4.4169611307420496E-2</v>
      </c>
      <c r="BQ46" s="3">
        <f>SUM(BQ4/608)*100</f>
        <v>0</v>
      </c>
      <c r="BR46" s="3">
        <f>SUM(BR4/923)*100</f>
        <v>2.4918743228602382</v>
      </c>
      <c r="BS46" s="3">
        <f>SUM(BS4/3260)*100</f>
        <v>2.852760736196319</v>
      </c>
      <c r="BT46" s="3">
        <f>SUM(BT4/5083)*100</f>
        <v>7.8693684831792246E-2</v>
      </c>
      <c r="BU46" s="4">
        <f>SUM(BU4/910)*100</f>
        <v>0.10989010989010989</v>
      </c>
      <c r="BV46" s="12">
        <f>SUM(BV4/646)*100</f>
        <v>19.349845201238391</v>
      </c>
      <c r="BW46" s="12">
        <f>SUM(BW4/603)*100</f>
        <v>17.5787728026534</v>
      </c>
      <c r="BX46" s="3">
        <f>SUM(BX4/7732)*100</f>
        <v>1.0993274702534921</v>
      </c>
      <c r="BY46" s="3">
        <f>SUM(BY4/5871)*100</f>
        <v>1.1241696474195195</v>
      </c>
      <c r="BZ46" s="3">
        <f>SUM(BZ4/5456)*100</f>
        <v>2.0161290322580645</v>
      </c>
      <c r="CA46" s="3">
        <f>SUM(CA4/1001)*100</f>
        <v>9.0909090909090917</v>
      </c>
      <c r="CB46" s="3">
        <f>SUM(CB4/1709)*100</f>
        <v>2.7501462843768287</v>
      </c>
      <c r="CC46" s="12">
        <f>SUM(CC4/436)*100</f>
        <v>10.779816513761469</v>
      </c>
      <c r="CD46" s="12">
        <f>SUM(CD4/571)*100</f>
        <v>24.343257443082312</v>
      </c>
      <c r="CE46" s="12">
        <f>SUM(CE4/4971)*100</f>
        <v>81.81452424059546</v>
      </c>
      <c r="CF46" s="12">
        <f>SUM(CF4/612)*100</f>
        <v>10.294117647058822</v>
      </c>
      <c r="CG46" s="4">
        <f>SUM(CG4/1963)*100</f>
        <v>3.3112582781456954</v>
      </c>
      <c r="CH46" s="3">
        <f>SUM(CH4/2650)*100</f>
        <v>4.6792452830188678</v>
      </c>
      <c r="CI46" s="3">
        <f>SUM(CI4/3668)*100</f>
        <v>2.5081788440567068</v>
      </c>
      <c r="CJ46" s="3">
        <f>SUM(CJ4/1477)*100</f>
        <v>4.1299932295192958</v>
      </c>
      <c r="CK46" s="3">
        <f>SUM(CK4/2753)*100</f>
        <v>1.634580457682528</v>
      </c>
      <c r="CL46" s="3">
        <f>SUM(CL4/4011)*100</f>
        <v>2.3186237845923712</v>
      </c>
      <c r="CM46" s="3">
        <f>SUM(CM4/3795)*100</f>
        <v>1.9762845849802373</v>
      </c>
      <c r="CN46" s="3">
        <f>SUM(CN4/2174)*100</f>
        <v>2.1619135234590616</v>
      </c>
      <c r="CO46" s="3">
        <f>SUM(CO4/3281)*100</f>
        <v>1.3105760438890584</v>
      </c>
      <c r="CP46" s="3">
        <f>SUM(CP4/1938)*100</f>
        <v>5.6243550051599591</v>
      </c>
      <c r="CQ46" s="12">
        <f>SUM(CQ4/6321)*100</f>
        <v>53.725676317038442</v>
      </c>
      <c r="CR46" s="3">
        <f>SUM(CR4/1637)*100</f>
        <v>2.9932803909590717</v>
      </c>
      <c r="CS46" s="4">
        <f>SUM(CS4/1477)*100</f>
        <v>3.5883547731888963</v>
      </c>
    </row>
    <row r="47" spans="1:98" s="3" customFormat="1" x14ac:dyDescent="0.2">
      <c r="A47" s="3" t="s">
        <v>29</v>
      </c>
      <c r="B47" s="24">
        <f>SUM(B5/500)*100</f>
        <v>3.8</v>
      </c>
      <c r="C47" s="24">
        <f>SUM(C5/278)*100</f>
        <v>0.35971223021582738</v>
      </c>
      <c r="D47" s="24">
        <f>SUM(D5/1568)*100</f>
        <v>0.12755102040816327</v>
      </c>
      <c r="E47" s="24">
        <f>SUM(E5/786)*100</f>
        <v>0</v>
      </c>
      <c r="F47" s="52">
        <f>SUM(F5/322)*100</f>
        <v>0</v>
      </c>
      <c r="G47" s="24">
        <f>SUM(G5/190)*100</f>
        <v>0</v>
      </c>
      <c r="H47" s="24">
        <f>SUM(H5/736)*100</f>
        <v>0</v>
      </c>
      <c r="I47" s="24">
        <f>SUM(I5/502)*100</f>
        <v>0</v>
      </c>
      <c r="J47" s="24">
        <f>SUM(J5/1107)*100</f>
        <v>9.0334236675700091E-2</v>
      </c>
      <c r="K47" s="24">
        <f>SUM(K5/944)*100</f>
        <v>0.21186440677966101</v>
      </c>
      <c r="L47" s="24">
        <f>SUM(L5/336)*100</f>
        <v>0</v>
      </c>
      <c r="M47" s="37">
        <f>SUM(M5/2518)*100</f>
        <v>0</v>
      </c>
      <c r="N47" s="25">
        <f>SUM(N5/5808)*100</f>
        <v>85.795454545454547</v>
      </c>
      <c r="O47" s="24">
        <f>SUM(O5/2101)*100</f>
        <v>6.5683008091385053</v>
      </c>
      <c r="P47" s="24">
        <f>SUM(P5/1384)*100</f>
        <v>9.1040462427745652</v>
      </c>
      <c r="Q47" s="24">
        <f>SUM(Q5/1386)*100</f>
        <v>8.0808080808080813</v>
      </c>
      <c r="R47" s="24">
        <f>SUM(R5/4398)*100</f>
        <v>2.569349704411096</v>
      </c>
      <c r="S47" s="24">
        <f>SUM(S5/2746)*100</f>
        <v>4.989075018208303</v>
      </c>
      <c r="T47" s="25">
        <f>SUM(T5/684)*100</f>
        <v>11.257309941520468</v>
      </c>
      <c r="U47" s="24">
        <f>SUM(U5/1826)*100</f>
        <v>3.3953997809419496</v>
      </c>
      <c r="V47" s="24">
        <f>SUM(V5/1996)*100</f>
        <v>5.3607214428857715</v>
      </c>
      <c r="W47" s="12">
        <f>SUM(W5/3606)*100</f>
        <v>10.787576261785912</v>
      </c>
      <c r="X47" s="3">
        <f>SUM(X5/4085)*100</f>
        <v>2.0563035495716036</v>
      </c>
      <c r="Y47" s="4">
        <f>SUM(Y5/2319)*100</f>
        <v>3.4066407934454506</v>
      </c>
      <c r="Z47" s="3">
        <f>SUM(Z5/1318)*100</f>
        <v>4.931714719271624</v>
      </c>
      <c r="AA47" s="3">
        <f>SUM(AA5/2020)*100</f>
        <v>4.9504950495049507E-2</v>
      </c>
      <c r="AB47" s="3">
        <f>SUM(AB5/622)*100</f>
        <v>1.7684887459807075</v>
      </c>
      <c r="AC47" s="3">
        <f>SUM(AC5/1991)*100</f>
        <v>5.0226017076845812E-2</v>
      </c>
      <c r="AD47" s="3">
        <f>SUM(AD5/794)*100</f>
        <v>0</v>
      </c>
      <c r="AE47" s="3">
        <f>SUM(AE5/769)*100</f>
        <v>0.39011703511053319</v>
      </c>
      <c r="AF47" s="3">
        <f>SUM(AF5/700)*100</f>
        <v>0.14285714285714285</v>
      </c>
      <c r="AG47" s="3">
        <f>SUM(AG5/277)*100</f>
        <v>0</v>
      </c>
      <c r="AH47" s="3">
        <f>SUM(AH5/2827)*100</f>
        <v>7.0746374248319768E-2</v>
      </c>
      <c r="AI47" s="3">
        <f>SUM(AI5/6188)*100</f>
        <v>0.11312217194570137</v>
      </c>
      <c r="AJ47" s="3">
        <f>SUM(AJ5/454)*100</f>
        <v>0.22026431718061676</v>
      </c>
      <c r="AK47" s="4">
        <f>SUM(AK5/1916)*100</f>
        <v>5.2192066805845504E-2</v>
      </c>
      <c r="AL47" s="3">
        <f>SUM(AL5/2246)*100</f>
        <v>3.4283170080142478</v>
      </c>
      <c r="AM47" s="3">
        <f>SUM(AM5/3188)*100</f>
        <v>0.56461731493099121</v>
      </c>
      <c r="AN47" s="12">
        <f>SUM(AN5/5995)*100</f>
        <v>10.525437864887406</v>
      </c>
      <c r="AO47" s="3">
        <f>SUM(AO5/2431)*100</f>
        <v>0.49362402303578773</v>
      </c>
      <c r="AP47" s="3">
        <f>SUM(AP5/3404)*100</f>
        <v>0.73443008225616924</v>
      </c>
      <c r="AQ47" s="3">
        <f>SUM(AQ5/5258)*100</f>
        <v>0.24724229745150247</v>
      </c>
      <c r="AR47" s="3">
        <f>SUM(AR5/2708)*100</f>
        <v>0.36927621861152138</v>
      </c>
      <c r="AS47" s="3">
        <f>SUM(AS5/1308)*100</f>
        <v>0.84097859327217117</v>
      </c>
      <c r="AT47" s="3">
        <f>SUM(AT5/2442)*100</f>
        <v>0.4095004095004095</v>
      </c>
      <c r="AU47" s="3">
        <f>SUM(AU5/5264)*100</f>
        <v>0.96884498480243153</v>
      </c>
      <c r="AV47" s="3">
        <f>SUM(AV5/1151)*100</f>
        <v>1.5638575152041705</v>
      </c>
      <c r="AW47" s="4">
        <f>SUM(AW5/2631)*100</f>
        <v>0.49410870391486128</v>
      </c>
      <c r="AX47" s="3">
        <f>SUM(AX5/77)*100</f>
        <v>6.4935064935064926</v>
      </c>
      <c r="AY47" s="3">
        <f>SUM(AY5/160)*100</f>
        <v>0.625</v>
      </c>
      <c r="AZ47" s="3">
        <f>SUM(AZ5/226)*100</f>
        <v>0</v>
      </c>
      <c r="BA47" s="3">
        <f>SUM(BA5/108)*100</f>
        <v>0</v>
      </c>
      <c r="BB47" s="3">
        <f>SUM(BB5/132)*100</f>
        <v>0</v>
      </c>
      <c r="BC47" s="3">
        <f>SUM(BC5/150)*100</f>
        <v>0</v>
      </c>
      <c r="BD47" s="3">
        <f>SUM(BD5/103)*100</f>
        <v>0</v>
      </c>
      <c r="BE47" s="3">
        <f>SUM(BE5/69)*100</f>
        <v>0</v>
      </c>
      <c r="BF47" s="3">
        <f>SUM(BF5/71)*100</f>
        <v>0</v>
      </c>
      <c r="BG47" s="3">
        <f>SUM(BG5/734)*100</f>
        <v>0</v>
      </c>
      <c r="BH47" s="3">
        <f>SUM(BH5/752)*100</f>
        <v>0</v>
      </c>
      <c r="BI47" s="4">
        <f>SUM(BI5/143)*100</f>
        <v>0</v>
      </c>
      <c r="BJ47" s="3">
        <f>SUM(BJ5/2224)*100</f>
        <v>2.3830935251798562</v>
      </c>
      <c r="BK47" s="3">
        <f>SUM(BK5/3715)*100</f>
        <v>0.10767160161507401</v>
      </c>
      <c r="BL47" s="3">
        <f>SUM(BL5/4158)*100</f>
        <v>0.28860028860028858</v>
      </c>
      <c r="BM47" s="3">
        <f>SUM(BM5/3235)*100</f>
        <v>0</v>
      </c>
      <c r="BN47" s="3">
        <f>SUM(BN5/8065)*100</f>
        <v>4.959702417854929E-2</v>
      </c>
      <c r="BO47" s="3">
        <f>SUM(BO5/1075)*100</f>
        <v>9.3023255813953487E-2</v>
      </c>
      <c r="BP47" s="3">
        <f>SUM(BP5/2264)*100</f>
        <v>4.4169611307420496E-2</v>
      </c>
      <c r="BQ47" s="3">
        <f>SUM(BQ5/608)*100</f>
        <v>0</v>
      </c>
      <c r="BR47" s="3">
        <f>SUM(BR5/923)*100</f>
        <v>0.10834236186348861</v>
      </c>
      <c r="BS47" s="3">
        <f>SUM(BS5/3260)*100</f>
        <v>0.21472392638036811</v>
      </c>
      <c r="BT47" s="3">
        <f>SUM(BT5/5083)*100</f>
        <v>0</v>
      </c>
      <c r="BU47" s="4">
        <f>SUM(BU5/910)*100</f>
        <v>0</v>
      </c>
      <c r="BV47" s="3">
        <f>SUM(BV5/646)*100</f>
        <v>7.7399380804953566</v>
      </c>
      <c r="BW47" s="3">
        <f>SUM(BW5/603)*100</f>
        <v>0</v>
      </c>
      <c r="BX47" s="3">
        <f>SUM(BX5/7732)*100</f>
        <v>0.14226590791515778</v>
      </c>
      <c r="BY47" s="3">
        <f>SUM(BY5/5871)*100</f>
        <v>3.4065746891500596E-2</v>
      </c>
      <c r="BZ47" s="3">
        <f>SUM(BZ5/5456)*100</f>
        <v>5.4985337243401766E-2</v>
      </c>
      <c r="CA47" s="3">
        <f>SUM(CA5/1001)*100</f>
        <v>9.9900099900099903E-2</v>
      </c>
      <c r="CB47" s="3">
        <f>SUM(CB5/1709)*100</f>
        <v>5.8513750731421885E-2</v>
      </c>
      <c r="CC47" s="3">
        <f>SUM(CC5/436)*100</f>
        <v>0.22935779816513763</v>
      </c>
      <c r="CD47" s="3">
        <f>SUM(CD5/571)*100</f>
        <v>0.87565674255691772</v>
      </c>
      <c r="CE47" s="3">
        <f>SUM(CE5/4971)*100</f>
        <v>4.0233353450010056E-2</v>
      </c>
      <c r="CF47" s="3">
        <f>SUM(CF5/612)*100</f>
        <v>0</v>
      </c>
      <c r="CG47" s="4">
        <f>SUM(CG5/1963)*100</f>
        <v>0.15282730514518594</v>
      </c>
      <c r="CH47" s="3">
        <f>SUM(CH5/2650)*100</f>
        <v>3.6226415094339623</v>
      </c>
      <c r="CI47" s="3">
        <f>SUM(CI5/3668)*100</f>
        <v>5.452562704471102E-2</v>
      </c>
      <c r="CJ47" s="3">
        <f>SUM(CJ5/1477)*100</f>
        <v>0.81245768449559919</v>
      </c>
      <c r="CK47" s="3">
        <f>SUM(CK5/2753)*100</f>
        <v>7.2648020341445699E-2</v>
      </c>
      <c r="CL47" s="3">
        <f>SUM(CL5/4011)*100</f>
        <v>7.4794315632011971E-2</v>
      </c>
      <c r="CM47" s="3">
        <f>SUM(CM5/3795)*100</f>
        <v>0.10540184453227931</v>
      </c>
      <c r="CN47" s="3">
        <f>SUM(CN5/2174)*100</f>
        <v>4.5998160073597055E-2</v>
      </c>
      <c r="CO47" s="3">
        <f>SUM(CO5/3281)*100</f>
        <v>0.12191405059433098</v>
      </c>
      <c r="CP47" s="3">
        <f>SUM(CP5/1938)*100</f>
        <v>5.159958720330237E-2</v>
      </c>
      <c r="CQ47" s="3">
        <f>SUM(CQ5/6321)*100</f>
        <v>9.4921689606074985E-2</v>
      </c>
      <c r="CR47" s="3">
        <f>SUM(CR5/1637)*100</f>
        <v>0.4886988393402566</v>
      </c>
      <c r="CS47" s="4">
        <f>SUM(CS5/1477)*100</f>
        <v>0.27081922816519971</v>
      </c>
    </row>
    <row r="48" spans="1:98" s="3" customFormat="1" x14ac:dyDescent="0.2">
      <c r="A48" s="3" t="s">
        <v>141</v>
      </c>
      <c r="B48" s="24">
        <f>SUM(B6/500)*100</f>
        <v>0</v>
      </c>
      <c r="C48" s="24">
        <f>SUM(C6/278)*100</f>
        <v>0</v>
      </c>
      <c r="D48" s="24">
        <f>SUM(D6/1568)*100</f>
        <v>0</v>
      </c>
      <c r="E48" s="24">
        <f>SUM(E6/786)*100</f>
        <v>0</v>
      </c>
      <c r="F48" s="52">
        <f>SUM(F6/322)*100</f>
        <v>0</v>
      </c>
      <c r="G48" s="24">
        <f>SUM(G6/190)*100</f>
        <v>0</v>
      </c>
      <c r="H48" s="24">
        <f>SUM(H6/736)*100</f>
        <v>0</v>
      </c>
      <c r="I48" s="24">
        <f>SUM(I6/502)*100</f>
        <v>0</v>
      </c>
      <c r="J48" s="24">
        <f>SUM(J6/1107)*100</f>
        <v>0</v>
      </c>
      <c r="K48" s="24">
        <f>SUM(K6/944)*100</f>
        <v>0</v>
      </c>
      <c r="L48" s="24">
        <f>SUM(L6/336)*100</f>
        <v>0</v>
      </c>
      <c r="M48" s="37">
        <f>SUM(M6/2518)*100</f>
        <v>0</v>
      </c>
      <c r="N48" s="24">
        <f>SUM(N6/5808)*100</f>
        <v>0</v>
      </c>
      <c r="O48" s="24">
        <f>SUM(O6/2101)*100</f>
        <v>0</v>
      </c>
      <c r="P48" s="24">
        <f>SUM(P6/1384)*100</f>
        <v>0</v>
      </c>
      <c r="Q48" s="24">
        <f>SUM(Q6/1386)*100</f>
        <v>0</v>
      </c>
      <c r="R48" s="24">
        <f>SUM(R6/4398)*100</f>
        <v>0</v>
      </c>
      <c r="S48" s="24">
        <f>SUM(S6/2746)*100</f>
        <v>0</v>
      </c>
      <c r="T48" s="24">
        <f>SUM(T6/684)*100</f>
        <v>0</v>
      </c>
      <c r="U48" s="24">
        <f>SUM(U6/1826)*100</f>
        <v>0</v>
      </c>
      <c r="V48" s="24">
        <f>SUM(V6/1996)*100</f>
        <v>0</v>
      </c>
      <c r="W48" s="3">
        <f>SUM(W6/3606)*100</f>
        <v>0</v>
      </c>
      <c r="X48" s="3">
        <f>SUM(X6/4085)*100</f>
        <v>0</v>
      </c>
      <c r="Y48" s="4">
        <f>SUM(Y6/2319)*100</f>
        <v>0</v>
      </c>
      <c r="Z48" s="3">
        <f>SUM(Z6/1318)*100</f>
        <v>0</v>
      </c>
      <c r="AA48" s="3">
        <f>SUM(AA6/2020)*100</f>
        <v>0</v>
      </c>
      <c r="AB48" s="3">
        <f>SUM(AB6/622)*100</f>
        <v>0</v>
      </c>
      <c r="AC48" s="3">
        <f>SUM(AC6/1991)*100</f>
        <v>0</v>
      </c>
      <c r="AD48" s="3">
        <f>SUM(AD6/794)*100</f>
        <v>0</v>
      </c>
      <c r="AE48" s="3">
        <f>SUM(AE6/769)*100</f>
        <v>0</v>
      </c>
      <c r="AF48" s="3">
        <f>SUM(AF6/700)*100</f>
        <v>0</v>
      </c>
      <c r="AG48" s="3">
        <f>SUM(AG6/277)*100</f>
        <v>0</v>
      </c>
      <c r="AH48" s="3">
        <f>SUM(AH6/2827)*100</f>
        <v>0</v>
      </c>
      <c r="AI48" s="3">
        <f>SUM(AI6/6188)*100</f>
        <v>0</v>
      </c>
      <c r="AJ48" s="3">
        <f>SUM(AJ6/454)*100</f>
        <v>0</v>
      </c>
      <c r="AK48" s="4">
        <f>SUM(AK6/1916)*100</f>
        <v>0</v>
      </c>
      <c r="AL48" s="3">
        <f>SUM(AL6/2246)*100</f>
        <v>4.4523597506678537E-2</v>
      </c>
      <c r="AM48" s="3">
        <f>SUM(AM6/3188)*100</f>
        <v>0</v>
      </c>
      <c r="AN48" s="3">
        <f>SUM(AN6/5995)*100</f>
        <v>6.672226855713094E-2</v>
      </c>
      <c r="AO48" s="3">
        <f>SUM(AO6/2431)*100</f>
        <v>0</v>
      </c>
      <c r="AP48" s="3">
        <f>SUM(AP6/3404)*100</f>
        <v>0</v>
      </c>
      <c r="AQ48" s="3">
        <f>SUM(AQ6/5258)*100</f>
        <v>0</v>
      </c>
      <c r="AR48" s="3">
        <f>SUM(AR6/2708)*100</f>
        <v>0</v>
      </c>
      <c r="AS48" s="3">
        <f>SUM(AS6/1308)*100</f>
        <v>0</v>
      </c>
      <c r="AT48" s="3">
        <f>SUM(AT6/2442)*100</f>
        <v>0</v>
      </c>
      <c r="AU48" s="3">
        <f>SUM(AU6/5264)*100</f>
        <v>0</v>
      </c>
      <c r="AV48" s="3">
        <f>SUM(AV6/1151)*100</f>
        <v>8.6880973066898348E-2</v>
      </c>
      <c r="AW48" s="4">
        <f>SUM(AW6/2631)*100</f>
        <v>3.800836183960471E-2</v>
      </c>
      <c r="AX48" s="3">
        <f>SUM(AX6/77)*100</f>
        <v>0</v>
      </c>
      <c r="AY48" s="3">
        <f>SUM(AY6/160)*100</f>
        <v>0</v>
      </c>
      <c r="AZ48" s="3">
        <f>SUM(AZ6/226)*100</f>
        <v>0</v>
      </c>
      <c r="BA48" s="3">
        <f>SUM(BA6/108)*100</f>
        <v>0</v>
      </c>
      <c r="BB48" s="3">
        <f>SUM(BB6/132)*100</f>
        <v>0</v>
      </c>
      <c r="BC48" s="3">
        <f>SUM(BC6/150)*100</f>
        <v>0</v>
      </c>
      <c r="BD48" s="3">
        <f>SUM(BD6/103)*100</f>
        <v>0</v>
      </c>
      <c r="BE48" s="3">
        <f>SUM(BE6/69)*100</f>
        <v>0</v>
      </c>
      <c r="BF48" s="3">
        <f>SUM(BF6/71)*100</f>
        <v>0</v>
      </c>
      <c r="BG48" s="3">
        <f>SUM(BG6/734)*100</f>
        <v>0</v>
      </c>
      <c r="BH48" s="3">
        <f>SUM(BH6/752)*100</f>
        <v>0</v>
      </c>
      <c r="BI48" s="4">
        <f>SUM(BI6/143)*100</f>
        <v>0</v>
      </c>
      <c r="BJ48" s="3">
        <f>SUM(BJ6/2224)*100</f>
        <v>0</v>
      </c>
      <c r="BK48" s="3">
        <f>SUM(BK6/3715)*100</f>
        <v>0</v>
      </c>
      <c r="BL48" s="3">
        <f>SUM(BL6/4158)*100</f>
        <v>0</v>
      </c>
      <c r="BM48" s="3">
        <f>SUM(BM6/3235)*100</f>
        <v>0</v>
      </c>
      <c r="BN48" s="3">
        <f>SUM(BN6/8065)*100</f>
        <v>0</v>
      </c>
      <c r="BO48" s="3">
        <f>SUM(BO6/1075)*100</f>
        <v>0</v>
      </c>
      <c r="BP48" s="3">
        <f>SUM(BP6/2264)*100</f>
        <v>0</v>
      </c>
      <c r="BQ48" s="3">
        <f>SUM(BQ6/608)*100</f>
        <v>0</v>
      </c>
      <c r="BR48" s="3">
        <f>SUM(BR6/923)*100</f>
        <v>0</v>
      </c>
      <c r="BS48" s="3">
        <f>SUM(BS6/3260)*100</f>
        <v>0</v>
      </c>
      <c r="BT48" s="3">
        <f>SUM(BT6/5083)*100</f>
        <v>0</v>
      </c>
      <c r="BU48" s="4">
        <f>SUM(BU6/910)*100</f>
        <v>0</v>
      </c>
      <c r="BV48" s="3">
        <f>SUM(BV6/646)*100</f>
        <v>0</v>
      </c>
      <c r="BW48" s="3">
        <f>SUM(BW6/603)*100</f>
        <v>0</v>
      </c>
      <c r="BX48" s="3">
        <f>SUM(BX6/7732)*100</f>
        <v>0</v>
      </c>
      <c r="BY48" s="3">
        <f>SUM(BY6/5871)*100</f>
        <v>0</v>
      </c>
      <c r="BZ48" s="3">
        <f>SUM(BZ6/5456)*100</f>
        <v>0</v>
      </c>
      <c r="CA48" s="3">
        <f>SUM(CA6/1001)*100</f>
        <v>0</v>
      </c>
      <c r="CB48" s="3">
        <f>SUM(CB6/1709)*100</f>
        <v>0</v>
      </c>
      <c r="CC48" s="3">
        <f>SUM(CC6/436)*100</f>
        <v>0</v>
      </c>
      <c r="CD48" s="3">
        <f>SUM(CD6/571)*100</f>
        <v>0</v>
      </c>
      <c r="CE48" s="3">
        <f>SUM(CE6/4971)*100</f>
        <v>0</v>
      </c>
      <c r="CF48" s="3">
        <f>SUM(CF6/612)*100</f>
        <v>0</v>
      </c>
      <c r="CG48" s="4">
        <f>SUM(CG6/1963)*100</f>
        <v>0</v>
      </c>
      <c r="CH48" s="3">
        <f>SUM(CH6/2650)*100</f>
        <v>0</v>
      </c>
      <c r="CI48" s="3">
        <f>SUM(CI6/3668)*100</f>
        <v>0</v>
      </c>
      <c r="CJ48" s="3">
        <f>SUM(CJ6/1477)*100</f>
        <v>0</v>
      </c>
      <c r="CK48" s="3">
        <f>SUM(CK6/2753)*100</f>
        <v>0</v>
      </c>
      <c r="CL48" s="3">
        <f>SUM(CL6/4011)*100</f>
        <v>0</v>
      </c>
      <c r="CM48" s="3">
        <f>SUM(CM6/3795)*100</f>
        <v>0</v>
      </c>
      <c r="CN48" s="3">
        <f>SUM(CN6/2174)*100</f>
        <v>0</v>
      </c>
      <c r="CO48" s="3">
        <f>SUM(CO6/3281)*100</f>
        <v>0</v>
      </c>
      <c r="CP48" s="3">
        <f>SUM(CP6/1938)*100</f>
        <v>0</v>
      </c>
      <c r="CQ48" s="3">
        <f>SUM(CQ6/6321)*100</f>
        <v>0</v>
      </c>
      <c r="CR48" s="3">
        <f>SUM(CR6/1637)*100</f>
        <v>0</v>
      </c>
      <c r="CS48" s="4">
        <f>SUM(CS6/1477)*100</f>
        <v>0</v>
      </c>
    </row>
    <row r="49" spans="1:97" s="3" customFormat="1" x14ac:dyDescent="0.2">
      <c r="A49" s="3" t="s">
        <v>28</v>
      </c>
      <c r="B49" s="24">
        <f>SUM(B7/500)*100</f>
        <v>0</v>
      </c>
      <c r="C49" s="24">
        <f>SUM(C7/278)*100</f>
        <v>0</v>
      </c>
      <c r="D49" s="24">
        <f>SUM(D7/1568)*100</f>
        <v>0</v>
      </c>
      <c r="E49" s="24">
        <f>SUM(E7/786)*100</f>
        <v>0</v>
      </c>
      <c r="F49" s="52">
        <f>SUM(F7/322)*100</f>
        <v>0</v>
      </c>
      <c r="G49" s="24">
        <f>SUM(G7/190)*100</f>
        <v>0</v>
      </c>
      <c r="H49" s="24">
        <f>SUM(H7/736)*100</f>
        <v>0</v>
      </c>
      <c r="I49" s="24">
        <f>SUM(I7/502)*100</f>
        <v>0</v>
      </c>
      <c r="J49" s="24">
        <f>SUM(J7/1107)*100</f>
        <v>0</v>
      </c>
      <c r="K49" s="24">
        <f>SUM(K7/944)*100</f>
        <v>0</v>
      </c>
      <c r="L49" s="24">
        <f>SUM(L7/336)*100</f>
        <v>0</v>
      </c>
      <c r="M49" s="37">
        <f>SUM(M7/2518)*100</f>
        <v>0</v>
      </c>
      <c r="N49" s="24">
        <f>SUM(N7/5808)*100</f>
        <v>0</v>
      </c>
      <c r="O49" s="24">
        <f>SUM(O7/2101)*100</f>
        <v>0</v>
      </c>
      <c r="P49" s="24">
        <f>SUM(P7/1384)*100</f>
        <v>0.2167630057803468</v>
      </c>
      <c r="Q49" s="24">
        <f>SUM(Q7/1386)*100</f>
        <v>0</v>
      </c>
      <c r="R49" s="24">
        <f>SUM(R7/4398)*100</f>
        <v>0</v>
      </c>
      <c r="S49" s="24">
        <f>SUM(S7/2746)*100</f>
        <v>0</v>
      </c>
      <c r="T49" s="24">
        <f>SUM(T7/684)*100</f>
        <v>0</v>
      </c>
      <c r="U49" s="24">
        <f>SUM(U7/1826)*100</f>
        <v>0</v>
      </c>
      <c r="V49" s="24">
        <f>SUM(V7/1996)*100</f>
        <v>0</v>
      </c>
      <c r="W49" s="3">
        <f>SUM(W7/3606)*100</f>
        <v>0</v>
      </c>
      <c r="X49" s="3">
        <f>SUM(X7/4085)*100</f>
        <v>0</v>
      </c>
      <c r="Y49" s="4">
        <f>SUM(Y7/2319)*100</f>
        <v>0</v>
      </c>
      <c r="Z49" s="3">
        <f>SUM(Z7/1318)*100</f>
        <v>0</v>
      </c>
      <c r="AA49" s="3">
        <f>SUM(AA7/2020)*100</f>
        <v>0</v>
      </c>
      <c r="AB49" s="3">
        <f>SUM(AB7/622)*100</f>
        <v>0</v>
      </c>
      <c r="AC49" s="3">
        <f>SUM(AC7/1991)*100</f>
        <v>0</v>
      </c>
      <c r="AD49" s="3">
        <f>SUM(AD7/794)*100</f>
        <v>0</v>
      </c>
      <c r="AE49" s="3">
        <f>SUM(AE7/769)*100</f>
        <v>0</v>
      </c>
      <c r="AF49" s="3">
        <f>SUM(AF7/700)*100</f>
        <v>0</v>
      </c>
      <c r="AG49" s="3">
        <f>SUM(AG7/277)*100</f>
        <v>0</v>
      </c>
      <c r="AH49" s="3">
        <f>SUM(AH7/2827)*100</f>
        <v>0</v>
      </c>
      <c r="AI49" s="3">
        <f>SUM(AI7/6188)*100</f>
        <v>0</v>
      </c>
      <c r="AJ49" s="3">
        <f>SUM(AJ7/454)*100</f>
        <v>0</v>
      </c>
      <c r="AK49" s="4">
        <f>SUM(AK7/1916)*100</f>
        <v>0</v>
      </c>
      <c r="AL49" s="3">
        <f>SUM(AL7/2246)*100</f>
        <v>0</v>
      </c>
      <c r="AM49" s="3">
        <f>SUM(AM7/3188)*100</f>
        <v>0</v>
      </c>
      <c r="AN49" s="3">
        <f>SUM(AN7/5995)*100</f>
        <v>5.0041701417848201E-2</v>
      </c>
      <c r="AO49" s="3">
        <f>SUM(AO7/2431)*100</f>
        <v>0.16454134101192924</v>
      </c>
      <c r="AP49" s="3">
        <f>SUM(AP7/3404)*100</f>
        <v>0</v>
      </c>
      <c r="AQ49" s="3">
        <f>SUM(AQ7/5258)*100</f>
        <v>0</v>
      </c>
      <c r="AR49" s="3">
        <f>SUM(AR7/2708)*100</f>
        <v>0</v>
      </c>
      <c r="AS49" s="3">
        <f>SUM(AS7/1308)*100</f>
        <v>0</v>
      </c>
      <c r="AT49" s="3">
        <f>SUM(AT7/2442)*100</f>
        <v>0</v>
      </c>
      <c r="AU49" s="3">
        <f>SUM(AU7/5264)*100</f>
        <v>0</v>
      </c>
      <c r="AV49" s="3">
        <f>SUM(AV7/1151)*100</f>
        <v>0</v>
      </c>
      <c r="AW49" s="4">
        <f>SUM(AW7/2631)*100</f>
        <v>0</v>
      </c>
      <c r="AX49" s="3">
        <f>SUM(AX7/77)*100</f>
        <v>0</v>
      </c>
      <c r="AY49" s="3">
        <f>SUM(AY7/160)*100</f>
        <v>0</v>
      </c>
      <c r="AZ49" s="3">
        <f>SUM(AZ7/226)*100</f>
        <v>0</v>
      </c>
      <c r="BA49" s="3">
        <f>SUM(BA7/108)*100</f>
        <v>0</v>
      </c>
      <c r="BB49" s="3">
        <f>SUM(BB7/132)*100</f>
        <v>0</v>
      </c>
      <c r="BC49" s="3">
        <f>SUM(BC7/150)*100</f>
        <v>0</v>
      </c>
      <c r="BD49" s="3">
        <f>SUM(BD7/103)*100</f>
        <v>0</v>
      </c>
      <c r="BE49" s="3">
        <f>SUM(BE7/69)*100</f>
        <v>0</v>
      </c>
      <c r="BF49" s="3">
        <f>SUM(BF7/71)*100</f>
        <v>0</v>
      </c>
      <c r="BG49" s="3">
        <f>SUM(BG7/734)*100</f>
        <v>0</v>
      </c>
      <c r="BH49" s="3">
        <f>SUM(BH7/752)*100</f>
        <v>0</v>
      </c>
      <c r="BI49" s="4">
        <f>SUM(BI7/143)*100</f>
        <v>0</v>
      </c>
      <c r="BJ49" s="3">
        <f>SUM(BJ7/2224)*100</f>
        <v>0</v>
      </c>
      <c r="BK49" s="3">
        <f>SUM(BK7/3715)*100</f>
        <v>0</v>
      </c>
      <c r="BL49" s="3">
        <f>SUM(BL7/4158)*100</f>
        <v>4.8100048100048101E-2</v>
      </c>
      <c r="BM49" s="3">
        <f>SUM(BM7/3235)*100</f>
        <v>0</v>
      </c>
      <c r="BN49" s="3">
        <f>SUM(BN7/8065)*100</f>
        <v>0</v>
      </c>
      <c r="BO49" s="3">
        <f>SUM(BO7/1075)*100</f>
        <v>0</v>
      </c>
      <c r="BP49" s="3">
        <f>SUM(BP7/2264)*100</f>
        <v>0</v>
      </c>
      <c r="BQ49" s="3">
        <f>SUM(BQ7/608)*100</f>
        <v>0</v>
      </c>
      <c r="BR49" s="3">
        <f>SUM(BR7/923)*100</f>
        <v>0</v>
      </c>
      <c r="BS49" s="3">
        <f>SUM(BS7/3260)*100</f>
        <v>0</v>
      </c>
      <c r="BT49" s="3">
        <f>SUM(BT7/5083)*100</f>
        <v>0</v>
      </c>
      <c r="BU49" s="4">
        <f>SUM(BU7/910)*100</f>
        <v>0</v>
      </c>
      <c r="BV49" s="3">
        <f>SUM(BV7/646)*100</f>
        <v>0</v>
      </c>
      <c r="BW49" s="3">
        <f>SUM(BW7/603)*100</f>
        <v>0</v>
      </c>
      <c r="BX49" s="3">
        <f>SUM(BX7/7732)*100</f>
        <v>0</v>
      </c>
      <c r="BY49" s="3">
        <f>SUM(BY7/5871)*100</f>
        <v>0</v>
      </c>
      <c r="BZ49" s="3">
        <f>SUM(BZ7/5456)*100</f>
        <v>0</v>
      </c>
      <c r="CA49" s="3">
        <f>SUM(CA7/1001)*100</f>
        <v>0</v>
      </c>
      <c r="CB49" s="3">
        <f>SUM(CB7/1709)*100</f>
        <v>0</v>
      </c>
      <c r="CC49" s="3">
        <f>SUM(CC7/436)*100</f>
        <v>0</v>
      </c>
      <c r="CD49" s="3">
        <f>SUM(CD7/571)*100</f>
        <v>0</v>
      </c>
      <c r="CE49" s="3">
        <f>SUM(CE7/4971)*100</f>
        <v>0</v>
      </c>
      <c r="CF49" s="3">
        <f>SUM(CF7/612)*100</f>
        <v>0</v>
      </c>
      <c r="CG49" s="4">
        <f>SUM(CG7/1963)*100</f>
        <v>0</v>
      </c>
      <c r="CH49" s="3">
        <f>SUM(CH7/2650)*100</f>
        <v>0.11320754716981132</v>
      </c>
      <c r="CI49" s="3">
        <f>SUM(CI7/3668)*100</f>
        <v>0.10905125408942204</v>
      </c>
      <c r="CJ49" s="3">
        <f>SUM(CJ7/1477)*100</f>
        <v>9.2078537576167907</v>
      </c>
      <c r="CK49" s="3">
        <f>SUM(CK7/2753)*100</f>
        <v>0.25426807119505995</v>
      </c>
      <c r="CL49" s="3">
        <f>SUM(CL7/4011)*100</f>
        <v>0.14958863126402394</v>
      </c>
      <c r="CM49" s="3">
        <f>SUM(CM7/3795)*100</f>
        <v>0.13175230566534915</v>
      </c>
      <c r="CN49" s="3">
        <f>SUM(CN7/2174)*100</f>
        <v>4.5998160073597055E-2</v>
      </c>
      <c r="CO49" s="3">
        <f>SUM(CO7/3281)*100</f>
        <v>9.1435537945748255E-2</v>
      </c>
      <c r="CP49" s="3">
        <f>SUM(CP7/1938)*100</f>
        <v>0.10319917440660474</v>
      </c>
      <c r="CQ49" s="3">
        <f>SUM(CQ7/6321)*100</f>
        <v>0.28476506881822494</v>
      </c>
      <c r="CR49" s="3">
        <f>SUM(CR7/1637)*100</f>
        <v>0.42761148442272445</v>
      </c>
      <c r="CS49" s="4">
        <f>SUM(CS7/1477)*100</f>
        <v>0.13540961408259986</v>
      </c>
    </row>
    <row r="50" spans="1:97" s="3" customFormat="1" x14ac:dyDescent="0.2">
      <c r="A50" s="3" t="s">
        <v>27</v>
      </c>
      <c r="B50" s="24">
        <f>SUM(B8/500)*100</f>
        <v>0</v>
      </c>
      <c r="C50" s="24">
        <f>SUM(C8/278)*100</f>
        <v>0</v>
      </c>
      <c r="D50" s="24">
        <f>SUM(D8/1568)*100</f>
        <v>6.3775510204081634E-2</v>
      </c>
      <c r="E50" s="24">
        <f>SUM(E8/786)*100</f>
        <v>0</v>
      </c>
      <c r="F50" s="52">
        <f>SUM(F8/322)*100</f>
        <v>0</v>
      </c>
      <c r="G50" s="24">
        <f>SUM(G8/190)*100</f>
        <v>0</v>
      </c>
      <c r="H50" s="24">
        <f>SUM(H8/736)*100</f>
        <v>0</v>
      </c>
      <c r="I50" s="24">
        <f>SUM(I8/502)*100</f>
        <v>0</v>
      </c>
      <c r="J50" s="24">
        <f>SUM(J8/1107)*100</f>
        <v>0</v>
      </c>
      <c r="K50" s="24">
        <f>SUM(K8/944)*100</f>
        <v>0</v>
      </c>
      <c r="L50" s="24">
        <f>SUM(L8/336)*100</f>
        <v>0</v>
      </c>
      <c r="M50" s="37">
        <f>SUM(M8/2518)*100</f>
        <v>0</v>
      </c>
      <c r="N50" s="24">
        <f>SUM(N8/5808)*100</f>
        <v>0</v>
      </c>
      <c r="O50" s="24">
        <f>SUM(O8/2101)*100</f>
        <v>4.7596382674916705E-2</v>
      </c>
      <c r="P50" s="24">
        <f>SUM(P8/1384)*100</f>
        <v>0.36127167630057805</v>
      </c>
      <c r="Q50" s="24">
        <f>SUM(Q8/1386)*100</f>
        <v>0</v>
      </c>
      <c r="R50" s="24">
        <f>SUM(R8/4398)*100</f>
        <v>0</v>
      </c>
      <c r="S50" s="24">
        <f>SUM(S8/2746)*100</f>
        <v>0</v>
      </c>
      <c r="T50" s="24">
        <f>SUM(T8/684)*100</f>
        <v>0</v>
      </c>
      <c r="U50" s="24">
        <f>SUM(U8/1826)*100</f>
        <v>0</v>
      </c>
      <c r="V50" s="24">
        <f>SUM(V8/1996)*100</f>
        <v>0</v>
      </c>
      <c r="W50" s="3">
        <f>SUM(W8/3606)*100</f>
        <v>0</v>
      </c>
      <c r="X50" s="3">
        <f>SUM(X8/4085)*100</f>
        <v>0</v>
      </c>
      <c r="Y50" s="4">
        <f>SUM(Y8/2319)*100</f>
        <v>0</v>
      </c>
      <c r="Z50" s="3">
        <f>SUM(Z8/1318)*100</f>
        <v>0</v>
      </c>
      <c r="AA50" s="3">
        <f>SUM(AA8/2020)*100</f>
        <v>0</v>
      </c>
      <c r="AB50" s="3">
        <f>SUM(AB8/622)*100</f>
        <v>0.96463022508038598</v>
      </c>
      <c r="AC50" s="3">
        <f>SUM(AC8/1991)*100</f>
        <v>0</v>
      </c>
      <c r="AD50" s="3">
        <f>SUM(AD8/794)*100</f>
        <v>0</v>
      </c>
      <c r="AE50" s="3">
        <f>SUM(AE8/769)*100</f>
        <v>0</v>
      </c>
      <c r="AF50" s="3">
        <f>SUM(AF8/700)*100</f>
        <v>0</v>
      </c>
      <c r="AG50" s="3">
        <f>SUM(AG8/277)*100</f>
        <v>0</v>
      </c>
      <c r="AH50" s="3">
        <f>SUM(AH8/2827)*100</f>
        <v>0</v>
      </c>
      <c r="AI50" s="3">
        <f>SUM(AI8/6188)*100</f>
        <v>1.6160310277957335E-2</v>
      </c>
      <c r="AJ50" s="3">
        <f>SUM(AJ8/454)*100</f>
        <v>0</v>
      </c>
      <c r="AK50" s="4">
        <f>SUM(AK8/1916)*100</f>
        <v>0</v>
      </c>
      <c r="AL50" s="3">
        <f>SUM(AL8/2246)*100</f>
        <v>0.53428317008014248</v>
      </c>
      <c r="AM50" s="3">
        <f>SUM(AM8/3188)*100</f>
        <v>0.50188205771643657</v>
      </c>
      <c r="AN50" s="3">
        <f>SUM(AN8/5995)*100</f>
        <v>4.6872393661384484</v>
      </c>
      <c r="AO50" s="3">
        <f>SUM(AO8/2431)*100</f>
        <v>0.45248868778280549</v>
      </c>
      <c r="AP50" s="3">
        <f>SUM(AP8/3404)*100</f>
        <v>0.32314923619271446</v>
      </c>
      <c r="AQ50" s="3">
        <f>SUM(AQ8/5258)*100</f>
        <v>0.15214910612400154</v>
      </c>
      <c r="AR50" s="3">
        <f>SUM(AR8/2708)*100</f>
        <v>0.22156573116691286</v>
      </c>
      <c r="AS50" s="3">
        <f>SUM(AS8/1308)*100</f>
        <v>0.1529051987767584</v>
      </c>
      <c r="AT50" s="3">
        <f>SUM(AT8/2442)*100</f>
        <v>0.12285012285012285</v>
      </c>
      <c r="AU50" s="3">
        <f>SUM(AU8/5264)*100</f>
        <v>0.36094224924012158</v>
      </c>
      <c r="AV50" s="3">
        <f>SUM(AV8/1151)*100</f>
        <v>0.60816681146828844</v>
      </c>
      <c r="AW50" s="4">
        <f>SUM(AW8/2631)*100</f>
        <v>3.800836183960471E-2</v>
      </c>
      <c r="AX50" s="3">
        <f>SUM(AX8/77)*100</f>
        <v>0</v>
      </c>
      <c r="AY50" s="3">
        <f>SUM(AY8/160)*100</f>
        <v>0</v>
      </c>
      <c r="AZ50" s="3">
        <f>SUM(AZ8/226)*100</f>
        <v>0</v>
      </c>
      <c r="BA50" s="3">
        <f>SUM(BA8/108)*100</f>
        <v>0</v>
      </c>
      <c r="BB50" s="3">
        <f>SUM(BB8/132)*100</f>
        <v>0</v>
      </c>
      <c r="BC50" s="3">
        <f>SUM(BC8/150)*100</f>
        <v>0</v>
      </c>
      <c r="BD50" s="3">
        <f>SUM(BD8/103)*100</f>
        <v>0</v>
      </c>
      <c r="BE50" s="3">
        <f>SUM(BE8/69)*100</f>
        <v>0</v>
      </c>
      <c r="BF50" s="3">
        <f>SUM(BF8/71)*100</f>
        <v>0</v>
      </c>
      <c r="BG50" s="3">
        <f>SUM(BG8/734)*100</f>
        <v>0</v>
      </c>
      <c r="BH50" s="3">
        <f>SUM(BH8/752)*100</f>
        <v>0</v>
      </c>
      <c r="BI50" s="4">
        <f>SUM(BI8/143)*100</f>
        <v>0</v>
      </c>
      <c r="BJ50" s="3">
        <f>SUM(BJ8/2224)*100</f>
        <v>0</v>
      </c>
      <c r="BK50" s="3">
        <f>SUM(BK8/3715)*100</f>
        <v>0</v>
      </c>
      <c r="BL50" s="3">
        <f>SUM(BL8/4158)*100</f>
        <v>0.12025012025012026</v>
      </c>
      <c r="BM50" s="3">
        <f>SUM(BM8/3235)*100</f>
        <v>0</v>
      </c>
      <c r="BN50" s="3">
        <f>SUM(BN8/8065)*100</f>
        <v>0</v>
      </c>
      <c r="BO50" s="3">
        <f>SUM(BO8/1075)*100</f>
        <v>0</v>
      </c>
      <c r="BP50" s="3">
        <f>SUM(BP8/2264)*100</f>
        <v>0</v>
      </c>
      <c r="BQ50" s="3">
        <f>SUM(BQ8/608)*100</f>
        <v>0</v>
      </c>
      <c r="BR50" s="3">
        <f>SUM(BR8/923)*100</f>
        <v>0</v>
      </c>
      <c r="BS50" s="3">
        <f>SUM(BS8/3260)*100</f>
        <v>0</v>
      </c>
      <c r="BT50" s="3">
        <f>SUM(BT8/5083)*100</f>
        <v>0</v>
      </c>
      <c r="BU50" s="4">
        <f>SUM(BU8/910)*100</f>
        <v>0</v>
      </c>
      <c r="BV50" s="3">
        <f>SUM(BV8/646)*100</f>
        <v>0</v>
      </c>
      <c r="BW50" s="3">
        <f>SUM(BW8/603)*100</f>
        <v>0</v>
      </c>
      <c r="BX50" s="3">
        <f>SUM(BX8/7732)*100</f>
        <v>2.5866528711846869E-2</v>
      </c>
      <c r="BY50" s="3">
        <f>SUM(BY8/5871)*100</f>
        <v>0</v>
      </c>
      <c r="BZ50" s="3">
        <f>SUM(BZ8/5456)*100</f>
        <v>0</v>
      </c>
      <c r="CA50" s="3">
        <f>SUM(CA8/1001)*100</f>
        <v>0</v>
      </c>
      <c r="CB50" s="3">
        <f>SUM(CB8/1709)*100</f>
        <v>0</v>
      </c>
      <c r="CC50" s="3">
        <f>SUM(CC8/436)*100</f>
        <v>0</v>
      </c>
      <c r="CD50" s="3">
        <f>SUM(CD8/571)*100</f>
        <v>0</v>
      </c>
      <c r="CE50" s="3">
        <f>SUM(CE8/4971)*100</f>
        <v>0</v>
      </c>
      <c r="CF50" s="3">
        <f>SUM(CF8/612)*100</f>
        <v>0</v>
      </c>
      <c r="CG50" s="4">
        <f>SUM(CG8/1963)*100</f>
        <v>5.094243504839531E-2</v>
      </c>
      <c r="CH50" s="3">
        <f>SUM(CH8/2650)*100</f>
        <v>0</v>
      </c>
      <c r="CI50" s="3">
        <f>SUM(CI8/3668)*100</f>
        <v>0</v>
      </c>
      <c r="CJ50" s="3">
        <f>SUM(CJ8/1477)*100</f>
        <v>0.13540961408259986</v>
      </c>
      <c r="CK50" s="3">
        <f>SUM(CK8/2753)*100</f>
        <v>0</v>
      </c>
      <c r="CL50" s="3">
        <f>SUM(CL8/4011)*100</f>
        <v>0</v>
      </c>
      <c r="CM50" s="3">
        <f>SUM(CM8/3795)*100</f>
        <v>2.6350461133069828E-2</v>
      </c>
      <c r="CN50" s="3">
        <f>SUM(CN8/2174)*100</f>
        <v>0</v>
      </c>
      <c r="CO50" s="3">
        <f>SUM(CO8/3281)*100</f>
        <v>0</v>
      </c>
      <c r="CP50" s="3">
        <f>SUM(CP8/1938)*100</f>
        <v>0</v>
      </c>
      <c r="CQ50" s="3">
        <f>SUM(CQ8/6321)*100</f>
        <v>0</v>
      </c>
      <c r="CR50" s="3">
        <f>SUM(CR8/1637)*100</f>
        <v>0</v>
      </c>
      <c r="CS50" s="4">
        <f>SUM(CS8/1477)*100</f>
        <v>0</v>
      </c>
    </row>
    <row r="51" spans="1:97" s="3" customFormat="1" x14ac:dyDescent="0.2">
      <c r="A51" s="3" t="s">
        <v>140</v>
      </c>
      <c r="B51" s="24">
        <f>SUM(B9/500)*100</f>
        <v>7.3999999999999995</v>
      </c>
      <c r="C51" s="24">
        <f>SUM(C9/278)*100</f>
        <v>0</v>
      </c>
      <c r="D51" s="24">
        <f>SUM(D9/1568)*100</f>
        <v>0</v>
      </c>
      <c r="E51" s="24">
        <f>SUM(E9/786)*100</f>
        <v>0.2544529262086514</v>
      </c>
      <c r="F51" s="52">
        <f>SUM(F9/322)*100</f>
        <v>0</v>
      </c>
      <c r="G51" s="24">
        <f>SUM(G9/190)*100</f>
        <v>0.52631578947368418</v>
      </c>
      <c r="H51" s="24">
        <f>SUM(H9/736)*100</f>
        <v>0</v>
      </c>
      <c r="I51" s="24">
        <f>SUM(I9/502)*100</f>
        <v>0</v>
      </c>
      <c r="J51" s="24">
        <f>SUM(J9/1107)*100</f>
        <v>0.18066847335140018</v>
      </c>
      <c r="K51" s="24">
        <f>SUM(K9/944)*100</f>
        <v>0</v>
      </c>
      <c r="L51" s="24">
        <f>SUM(L9/336)*100</f>
        <v>0</v>
      </c>
      <c r="M51" s="37">
        <f>SUM(M9/2518)*100</f>
        <v>0</v>
      </c>
      <c r="N51" s="24">
        <f>SUM(N9/5808)*100</f>
        <v>3.4435261707988982E-2</v>
      </c>
      <c r="O51" s="24">
        <f>SUM(O9/2101)*100</f>
        <v>0</v>
      </c>
      <c r="P51" s="24">
        <f>SUM(P9/1384)*100</f>
        <v>0</v>
      </c>
      <c r="Q51" s="24">
        <f>SUM(Q9/1386)*100</f>
        <v>0</v>
      </c>
      <c r="R51" s="24">
        <f>SUM(R9/4398)*100</f>
        <v>0</v>
      </c>
      <c r="S51" s="24">
        <f>SUM(S9/2746)*100</f>
        <v>0</v>
      </c>
      <c r="T51" s="24">
        <f>SUM(T9/684)*100</f>
        <v>0</v>
      </c>
      <c r="U51" s="24">
        <f>SUM(U9/1826)*100</f>
        <v>0</v>
      </c>
      <c r="V51" s="24">
        <f>SUM(V9/1996)*100</f>
        <v>0</v>
      </c>
      <c r="W51" s="3">
        <f>SUM(W9/3606)*100</f>
        <v>2.7731558513588467E-2</v>
      </c>
      <c r="X51" s="3">
        <f>SUM(X9/4085)*100</f>
        <v>0</v>
      </c>
      <c r="Y51" s="4">
        <f>SUM(Y9/2319)*100</f>
        <v>0</v>
      </c>
      <c r="Z51" s="3">
        <f>SUM(Z9/1318)*100</f>
        <v>0.22761760242792109</v>
      </c>
      <c r="AA51" s="3">
        <f>SUM(AA9/2020)*100</f>
        <v>0</v>
      </c>
      <c r="AB51" s="3">
        <f>SUM(AB9/622)*100</f>
        <v>0</v>
      </c>
      <c r="AC51" s="3">
        <f>SUM(AC9/1991)*100</f>
        <v>0</v>
      </c>
      <c r="AD51" s="3">
        <f>SUM(AD9/794)*100</f>
        <v>0</v>
      </c>
      <c r="AE51" s="3">
        <f>SUM(AE9/769)*100</f>
        <v>0</v>
      </c>
      <c r="AF51" s="3">
        <f>SUM(AF9/700)*100</f>
        <v>0</v>
      </c>
      <c r="AG51" s="3">
        <f>SUM(AG9/277)*100</f>
        <v>0</v>
      </c>
      <c r="AH51" s="3">
        <f>SUM(AH9/2827)*100</f>
        <v>0</v>
      </c>
      <c r="AI51" s="3">
        <f>SUM(AI9/6188)*100</f>
        <v>0</v>
      </c>
      <c r="AJ51" s="3">
        <f>SUM(AJ9/454)*100</f>
        <v>0</v>
      </c>
      <c r="AK51" s="4">
        <f>SUM(AK9/1916)*100</f>
        <v>0</v>
      </c>
      <c r="AL51" s="3">
        <f>SUM(AL9/2246)*100</f>
        <v>0</v>
      </c>
      <c r="AM51" s="3">
        <f>SUM(AM9/3188)*100</f>
        <v>0</v>
      </c>
      <c r="AN51" s="3">
        <f>SUM(AN9/5995)*100</f>
        <v>0</v>
      </c>
      <c r="AO51" s="3">
        <f>SUM(AO9/2431)*100</f>
        <v>0</v>
      </c>
      <c r="AP51" s="3">
        <f>SUM(AP9/3404)*100</f>
        <v>0</v>
      </c>
      <c r="AQ51" s="3">
        <f>SUM(AQ9/5258)*100</f>
        <v>0</v>
      </c>
      <c r="AR51" s="3">
        <f>SUM(AR9/2708)*100</f>
        <v>0</v>
      </c>
      <c r="AS51" s="3">
        <f>SUM(AS9/1308)*100</f>
        <v>0</v>
      </c>
      <c r="AT51" s="3">
        <f>SUM(AT9/2442)*100</f>
        <v>4.0950040950040956E-2</v>
      </c>
      <c r="AU51" s="3">
        <f>SUM(AU9/5264)*100</f>
        <v>0</v>
      </c>
      <c r="AV51" s="3">
        <f>SUM(AV9/1151)*100</f>
        <v>0</v>
      </c>
      <c r="AW51" s="4">
        <f>SUM(AW9/2631)*100</f>
        <v>0</v>
      </c>
      <c r="AX51" s="3">
        <f>SUM(AX9/77)*100</f>
        <v>0</v>
      </c>
      <c r="AY51" s="3">
        <f>SUM(AY9/160)*100</f>
        <v>0</v>
      </c>
      <c r="AZ51" s="3">
        <f>SUM(AZ9/226)*100</f>
        <v>0</v>
      </c>
      <c r="BA51" s="3">
        <f>SUM(BA9/108)*100</f>
        <v>0</v>
      </c>
      <c r="BB51" s="3">
        <f>SUM(BB9/132)*100</f>
        <v>0</v>
      </c>
      <c r="BC51" s="3">
        <f>SUM(BC9/150)*100</f>
        <v>0</v>
      </c>
      <c r="BD51" s="3">
        <f>SUM(BD9/103)*100</f>
        <v>0</v>
      </c>
      <c r="BE51" s="3">
        <f>SUM(BE9/69)*100</f>
        <v>0</v>
      </c>
      <c r="BF51" s="3">
        <f>SUM(BF9/71)*100</f>
        <v>0</v>
      </c>
      <c r="BG51" s="3">
        <f>SUM(BG9/734)*100</f>
        <v>0</v>
      </c>
      <c r="BH51" s="3">
        <f>SUM(BH9/752)*100</f>
        <v>0</v>
      </c>
      <c r="BI51" s="4">
        <f>SUM(BI9/143)*100</f>
        <v>0</v>
      </c>
      <c r="BJ51" s="3">
        <f>SUM(BJ9/2224)*100</f>
        <v>0.85431654676258995</v>
      </c>
      <c r="BK51" s="3">
        <f>SUM(BK9/3715)*100</f>
        <v>0</v>
      </c>
      <c r="BL51" s="3">
        <f>SUM(BL9/4158)*100</f>
        <v>2.4050024050024051E-2</v>
      </c>
      <c r="BM51" s="3">
        <f>SUM(BM9/3235)*100</f>
        <v>0</v>
      </c>
      <c r="BN51" s="3">
        <f>SUM(BN9/8065)*100</f>
        <v>0</v>
      </c>
      <c r="BO51" s="3">
        <f>SUM(BO9/1075)*100</f>
        <v>0</v>
      </c>
      <c r="BP51" s="3">
        <f>SUM(BP9/2264)*100</f>
        <v>0</v>
      </c>
      <c r="BQ51" s="3">
        <f>SUM(BQ9/608)*100</f>
        <v>0</v>
      </c>
      <c r="BR51" s="3">
        <f>SUM(BR9/923)*100</f>
        <v>0</v>
      </c>
      <c r="BS51" s="3">
        <f>SUM(BS9/3260)*100</f>
        <v>3.0674846625766874E-2</v>
      </c>
      <c r="BT51" s="3">
        <f>SUM(BT9/5083)*100</f>
        <v>0</v>
      </c>
      <c r="BU51" s="4">
        <f>SUM(BU9/910)*100</f>
        <v>0</v>
      </c>
      <c r="BV51" s="3">
        <f>SUM(BV9/646)*100</f>
        <v>0.30959752321981426</v>
      </c>
      <c r="BW51" s="3">
        <f>SUM(BW9/603)*100</f>
        <v>0.16583747927031509</v>
      </c>
      <c r="BX51" s="3">
        <f>SUM(BX9/7732)*100</f>
        <v>0</v>
      </c>
      <c r="BY51" s="3">
        <f>SUM(BY9/5871)*100</f>
        <v>1.7032873445750298E-2</v>
      </c>
      <c r="BZ51" s="3">
        <f>SUM(BZ9/5456)*100</f>
        <v>1.8328445747800588E-2</v>
      </c>
      <c r="CA51" s="3">
        <f>SUM(CA9/1001)*100</f>
        <v>0</v>
      </c>
      <c r="CB51" s="3">
        <f>SUM(CB9/1709)*100</f>
        <v>5.8513750731421885E-2</v>
      </c>
      <c r="CC51" s="3">
        <f>SUM(CC9/436)*100</f>
        <v>0</v>
      </c>
      <c r="CD51" s="12">
        <f>SUM(CD9/571)*100</f>
        <v>14.711033274956216</v>
      </c>
      <c r="CE51" s="3">
        <f>SUM(CE9/4971)*100</f>
        <v>2.0116676725005028E-2</v>
      </c>
      <c r="CF51" s="3">
        <f>SUM(CF9/612)*100</f>
        <v>0</v>
      </c>
      <c r="CG51" s="4">
        <f>SUM(CG9/1963)*100</f>
        <v>5.094243504839531E-2</v>
      </c>
      <c r="CH51" s="3">
        <f>SUM(CH9/2650)*100</f>
        <v>0</v>
      </c>
      <c r="CI51" s="3">
        <f>SUM(CI9/3668)*100</f>
        <v>0</v>
      </c>
      <c r="CJ51" s="3">
        <f>SUM(CJ9/1477)*100</f>
        <v>0.13540961408259986</v>
      </c>
      <c r="CK51" s="3">
        <f>SUM(CK9/2753)*100</f>
        <v>3.6324010170722849E-2</v>
      </c>
      <c r="CL51" s="3">
        <f>SUM(CL9/4011)*100</f>
        <v>0</v>
      </c>
      <c r="CM51" s="3">
        <f>SUM(CM9/3795)*100</f>
        <v>0</v>
      </c>
      <c r="CN51" s="3">
        <f>SUM(CN9/2174)*100</f>
        <v>9.1996320147194111E-2</v>
      </c>
      <c r="CO51" s="3">
        <f>SUM(CO9/3281)*100</f>
        <v>3.0478512648582746E-2</v>
      </c>
      <c r="CP51" s="3">
        <f>SUM(CP9/1938)*100</f>
        <v>5.159958720330237E-2</v>
      </c>
      <c r="CQ51" s="3">
        <f>SUM(CQ9/6321)*100</f>
        <v>0.72773295364657498</v>
      </c>
      <c r="CR51" s="3">
        <f>SUM(CR9/1637)*100</f>
        <v>0</v>
      </c>
      <c r="CS51" s="4">
        <f>SUM(CS9/1477)*100</f>
        <v>6.7704807041299928E-2</v>
      </c>
    </row>
    <row r="52" spans="1:97" s="3" customFormat="1" x14ac:dyDescent="0.2">
      <c r="A52" s="3" t="s">
        <v>26</v>
      </c>
      <c r="B52" s="24">
        <f>SUM(B10/500)*100</f>
        <v>0</v>
      </c>
      <c r="C52" s="24">
        <f>SUM(C10/278)*100</f>
        <v>0</v>
      </c>
      <c r="D52" s="24">
        <f>SUM(D10/1568)*100</f>
        <v>0</v>
      </c>
      <c r="E52" s="24">
        <f>SUM(E10/786)*100</f>
        <v>0</v>
      </c>
      <c r="F52" s="52">
        <f>SUM(F10/322)*100</f>
        <v>0</v>
      </c>
      <c r="G52" s="24">
        <f>SUM(G10/190)*100</f>
        <v>0</v>
      </c>
      <c r="H52" s="24">
        <f>SUM(H10/736)*100</f>
        <v>0</v>
      </c>
      <c r="I52" s="24">
        <f>SUM(I10/502)*100</f>
        <v>0</v>
      </c>
      <c r="J52" s="24">
        <f>SUM(J10/1107)*100</f>
        <v>0</v>
      </c>
      <c r="K52" s="24">
        <f>SUM(K10/944)*100</f>
        <v>0</v>
      </c>
      <c r="L52" s="24">
        <f>SUM(L10/336)*100</f>
        <v>0</v>
      </c>
      <c r="M52" s="37">
        <f>SUM(M10/2518)*100</f>
        <v>0</v>
      </c>
      <c r="N52" s="24">
        <f>SUM(N10/5808)*100</f>
        <v>3.4435261707988982E-2</v>
      </c>
      <c r="O52" s="24">
        <f>SUM(O10/2101)*100</f>
        <v>0</v>
      </c>
      <c r="P52" s="24">
        <f>SUM(P10/1384)*100</f>
        <v>0</v>
      </c>
      <c r="Q52" s="24">
        <f>SUM(Q10/1386)*100</f>
        <v>0</v>
      </c>
      <c r="R52" s="24">
        <f>SUM(R10/4398)*100</f>
        <v>0</v>
      </c>
      <c r="S52" s="24">
        <f>SUM(S10/2746)*100</f>
        <v>0</v>
      </c>
      <c r="T52" s="24">
        <f>SUM(T10/684)*100</f>
        <v>0</v>
      </c>
      <c r="U52" s="24">
        <f>SUM(U10/1826)*100</f>
        <v>0</v>
      </c>
      <c r="V52" s="24">
        <f>SUM(V10/1996)*100</f>
        <v>0</v>
      </c>
      <c r="W52" s="3">
        <f>SUM(W10/3606)*100</f>
        <v>0</v>
      </c>
      <c r="X52" s="3">
        <f>SUM(X10/4085)*100</f>
        <v>0</v>
      </c>
      <c r="Y52" s="4">
        <f>SUM(Y10/2319)*100</f>
        <v>0</v>
      </c>
      <c r="Z52" s="3">
        <f>SUM(Z10/1318)*100</f>
        <v>0</v>
      </c>
      <c r="AA52" s="3">
        <f>SUM(AA10/2020)*100</f>
        <v>0</v>
      </c>
      <c r="AB52" s="3">
        <f>SUM(AB10/622)*100</f>
        <v>0</v>
      </c>
      <c r="AC52" s="3">
        <f>SUM(AC10/1991)*100</f>
        <v>0</v>
      </c>
      <c r="AD52" s="3">
        <f>SUM(AD10/794)*100</f>
        <v>0</v>
      </c>
      <c r="AE52" s="3">
        <f>SUM(AE10/769)*100</f>
        <v>0</v>
      </c>
      <c r="AF52" s="3">
        <f>SUM(AF10/700)*100</f>
        <v>0</v>
      </c>
      <c r="AG52" s="3">
        <f>SUM(AG10/277)*100</f>
        <v>0</v>
      </c>
      <c r="AH52" s="3">
        <f>SUM(AH10/2827)*100</f>
        <v>0</v>
      </c>
      <c r="AI52" s="3">
        <f>SUM(AI10/6188)*100</f>
        <v>0</v>
      </c>
      <c r="AJ52" s="3">
        <f>SUM(AJ10/454)*100</f>
        <v>0</v>
      </c>
      <c r="AK52" s="4">
        <f>SUM(AK10/1916)*100</f>
        <v>0</v>
      </c>
      <c r="AL52" s="3">
        <f>SUM(AL10/2246)*100</f>
        <v>0</v>
      </c>
      <c r="AM52" s="3">
        <f>SUM(AM10/3188)*100</f>
        <v>0</v>
      </c>
      <c r="AN52" s="3">
        <f>SUM(AN10/5995)*100</f>
        <v>0</v>
      </c>
      <c r="AO52" s="3">
        <f>SUM(AO10/2431)*100</f>
        <v>0</v>
      </c>
      <c r="AP52" s="3">
        <f>SUM(AP10/3404)*100</f>
        <v>0</v>
      </c>
      <c r="AQ52" s="3">
        <f>SUM(AQ10/5258)*100</f>
        <v>0</v>
      </c>
      <c r="AR52" s="3">
        <f>SUM(AR10/2708)*100</f>
        <v>0</v>
      </c>
      <c r="AS52" s="3">
        <f>SUM(AS10/1308)*100</f>
        <v>0</v>
      </c>
      <c r="AT52" s="3">
        <f>SUM(AT10/2442)*100</f>
        <v>0</v>
      </c>
      <c r="AU52" s="3">
        <f>SUM(AU10/5264)*100</f>
        <v>0</v>
      </c>
      <c r="AV52" s="3">
        <f>SUM(AV10/1151)*100</f>
        <v>0</v>
      </c>
      <c r="AW52" s="4">
        <f>SUM(AW10/2631)*100</f>
        <v>0</v>
      </c>
      <c r="AX52" s="3">
        <f>SUM(AX10/77)*100</f>
        <v>2.5974025974025974</v>
      </c>
      <c r="AY52" s="3">
        <f>SUM(AY10/160)*100</f>
        <v>0</v>
      </c>
      <c r="AZ52" s="3">
        <f>SUM(AZ10/226)*100</f>
        <v>0</v>
      </c>
      <c r="BA52" s="3">
        <f>SUM(BA10/108)*100</f>
        <v>0</v>
      </c>
      <c r="BB52" s="3">
        <f>SUM(BB10/132)*100</f>
        <v>0.75757575757575757</v>
      </c>
      <c r="BC52" s="3">
        <f>SUM(BC10/150)*100</f>
        <v>0</v>
      </c>
      <c r="BD52" s="3">
        <f>SUM(BD10/103)*100</f>
        <v>0</v>
      </c>
      <c r="BE52" s="3">
        <f>SUM(BE10/69)*100</f>
        <v>0</v>
      </c>
      <c r="BF52" s="3">
        <f>SUM(BF10/71)*100</f>
        <v>0</v>
      </c>
      <c r="BG52" s="3">
        <f>SUM(BG10/734)*100</f>
        <v>0</v>
      </c>
      <c r="BH52" s="3">
        <f>SUM(BH10/752)*100</f>
        <v>0</v>
      </c>
      <c r="BI52" s="4">
        <f>SUM(BI10/143)*100</f>
        <v>0</v>
      </c>
      <c r="BJ52" s="3">
        <f>SUM(BJ10/2224)*100</f>
        <v>0</v>
      </c>
      <c r="BK52" s="3">
        <f>SUM(BK10/3715)*100</f>
        <v>0</v>
      </c>
      <c r="BL52" s="3">
        <f>SUM(BL10/4158)*100</f>
        <v>0</v>
      </c>
      <c r="BM52" s="3">
        <f>SUM(BM10/3235)*100</f>
        <v>0</v>
      </c>
      <c r="BN52" s="3">
        <f>SUM(BN10/8065)*100</f>
        <v>0</v>
      </c>
      <c r="BO52" s="3">
        <f>SUM(BO10/1075)*100</f>
        <v>0</v>
      </c>
      <c r="BP52" s="3">
        <f>SUM(BP10/2264)*100</f>
        <v>0</v>
      </c>
      <c r="BQ52" s="3">
        <f>SUM(BQ10/608)*100</f>
        <v>0</v>
      </c>
      <c r="BR52" s="3">
        <f>SUM(BR10/923)*100</f>
        <v>0</v>
      </c>
      <c r="BS52" s="3">
        <f>SUM(BS10/3260)*100</f>
        <v>0</v>
      </c>
      <c r="BT52" s="3">
        <f>SUM(BT10/5083)*100</f>
        <v>0</v>
      </c>
      <c r="BU52" s="4">
        <f>SUM(BU10/910)*100</f>
        <v>0</v>
      </c>
      <c r="BV52" s="3">
        <f>SUM(BV10/646)*100</f>
        <v>0.46439628482972134</v>
      </c>
      <c r="BW52" s="3">
        <f>SUM(BW10/603)*100</f>
        <v>0</v>
      </c>
      <c r="BX52" s="3">
        <f>SUM(BX10/7732)*100</f>
        <v>0</v>
      </c>
      <c r="BY52" s="3">
        <f>SUM(BY10/5871)*100</f>
        <v>0</v>
      </c>
      <c r="BZ52" s="3">
        <f>SUM(BZ10/5456)*100</f>
        <v>0</v>
      </c>
      <c r="CA52" s="3">
        <f>SUM(CA10/1001)*100</f>
        <v>0</v>
      </c>
      <c r="CB52" s="3">
        <f>SUM(CB10/1709)*100</f>
        <v>0</v>
      </c>
      <c r="CC52" s="3">
        <f>SUM(CC10/436)*100</f>
        <v>0</v>
      </c>
      <c r="CD52" s="3">
        <f>SUM(CD10/571)*100</f>
        <v>0</v>
      </c>
      <c r="CE52" s="3">
        <f>SUM(CE10/4971)*100</f>
        <v>0</v>
      </c>
      <c r="CF52" s="3">
        <f>SUM(CF10/612)*100</f>
        <v>0</v>
      </c>
      <c r="CG52" s="4">
        <f>SUM(CG10/1963)*100</f>
        <v>0</v>
      </c>
      <c r="CH52" s="3">
        <f>SUM(CH10/2650)*100</f>
        <v>0</v>
      </c>
      <c r="CI52" s="3">
        <f>SUM(CI10/3668)*100</f>
        <v>0</v>
      </c>
      <c r="CJ52" s="3">
        <f>SUM(CJ10/1477)*100</f>
        <v>0</v>
      </c>
      <c r="CK52" s="3">
        <f>SUM(CK10/2753)*100</f>
        <v>0</v>
      </c>
      <c r="CL52" s="3">
        <f>SUM(CL10/4011)*100</f>
        <v>0</v>
      </c>
      <c r="CM52" s="3">
        <f>SUM(CM10/3795)*100</f>
        <v>0</v>
      </c>
      <c r="CN52" s="3">
        <f>SUM(CN10/2174)*100</f>
        <v>0</v>
      </c>
      <c r="CO52" s="3">
        <f>SUM(CO10/3281)*100</f>
        <v>0</v>
      </c>
      <c r="CP52" s="3">
        <f>SUM(CP10/1938)*100</f>
        <v>0</v>
      </c>
      <c r="CQ52" s="3">
        <f>SUM(CQ10/6321)*100</f>
        <v>0</v>
      </c>
      <c r="CR52" s="3">
        <f>SUM(CR10/1637)*100</f>
        <v>0</v>
      </c>
      <c r="CS52" s="4">
        <f>SUM(CS10/1477)*100</f>
        <v>0</v>
      </c>
    </row>
    <row r="53" spans="1:97" s="3" customFormat="1" x14ac:dyDescent="0.2">
      <c r="A53" s="3" t="s">
        <v>139</v>
      </c>
      <c r="B53" s="24">
        <f>SUM(B11/500)*100</f>
        <v>0</v>
      </c>
      <c r="C53" s="24">
        <f>SUM(C11/278)*100</f>
        <v>0</v>
      </c>
      <c r="D53" s="24">
        <f>SUM(D11/1568)*100</f>
        <v>0</v>
      </c>
      <c r="E53" s="24">
        <f>SUM(E11/786)*100</f>
        <v>0</v>
      </c>
      <c r="F53" s="52">
        <f>SUM(F11/322)*100</f>
        <v>0</v>
      </c>
      <c r="G53" s="24">
        <f>SUM(G11/190)*100</f>
        <v>0</v>
      </c>
      <c r="H53" s="24">
        <f>SUM(H11/736)*100</f>
        <v>0</v>
      </c>
      <c r="I53" s="24">
        <f>SUM(I11/502)*100</f>
        <v>0</v>
      </c>
      <c r="J53" s="24">
        <f>SUM(J11/1107)*100</f>
        <v>0</v>
      </c>
      <c r="K53" s="24">
        <f>SUM(K11/944)*100</f>
        <v>0</v>
      </c>
      <c r="L53" s="24">
        <f>SUM(L11/336)*100</f>
        <v>0</v>
      </c>
      <c r="M53" s="37">
        <f>SUM(M11/2518)*100</f>
        <v>0</v>
      </c>
      <c r="N53" s="24">
        <f>SUM(N11/5808)*100</f>
        <v>0</v>
      </c>
      <c r="O53" s="24">
        <f>SUM(O11/2101)*100</f>
        <v>0</v>
      </c>
      <c r="P53" s="24">
        <f>SUM(P11/1384)*100</f>
        <v>0</v>
      </c>
      <c r="Q53" s="24">
        <f>SUM(Q11/1386)*100</f>
        <v>0</v>
      </c>
      <c r="R53" s="24">
        <f>SUM(R11/4398)*100</f>
        <v>0</v>
      </c>
      <c r="S53" s="24">
        <f>SUM(S11/2746)*100</f>
        <v>0</v>
      </c>
      <c r="T53" s="24">
        <f>SUM(T11/684)*100</f>
        <v>0</v>
      </c>
      <c r="U53" s="24">
        <f>SUM(U11/1826)*100</f>
        <v>0</v>
      </c>
      <c r="V53" s="24">
        <f>SUM(V11/1996)*100</f>
        <v>0</v>
      </c>
      <c r="W53" s="3">
        <f>SUM(W11/3606)*100</f>
        <v>0</v>
      </c>
      <c r="X53" s="3">
        <f>SUM(X11/4085)*100</f>
        <v>0</v>
      </c>
      <c r="Y53" s="4">
        <f>SUM(Y11/2319)*100</f>
        <v>0</v>
      </c>
      <c r="Z53" s="3">
        <f>SUM(Z11/1318)*100</f>
        <v>0</v>
      </c>
      <c r="AA53" s="3">
        <f>SUM(AA11/2020)*100</f>
        <v>0</v>
      </c>
      <c r="AB53" s="3">
        <f>SUM(AB11/622)*100</f>
        <v>0</v>
      </c>
      <c r="AC53" s="3">
        <f>SUM(AC11/1991)*100</f>
        <v>0</v>
      </c>
      <c r="AD53" s="3">
        <f>SUM(AD11/794)*100</f>
        <v>0</v>
      </c>
      <c r="AE53" s="3">
        <f>SUM(AE11/769)*100</f>
        <v>0</v>
      </c>
      <c r="AF53" s="3">
        <f>SUM(AF11/700)*100</f>
        <v>0</v>
      </c>
      <c r="AG53" s="3">
        <f>SUM(AG11/277)*100</f>
        <v>0</v>
      </c>
      <c r="AH53" s="3">
        <f>SUM(AH11/2827)*100</f>
        <v>0</v>
      </c>
      <c r="AI53" s="3">
        <f>SUM(AI11/6188)*100</f>
        <v>0</v>
      </c>
      <c r="AJ53" s="3">
        <f>SUM(AJ11/454)*100</f>
        <v>0</v>
      </c>
      <c r="AK53" s="4">
        <f>SUM(AK11/1916)*100</f>
        <v>0</v>
      </c>
      <c r="AL53" s="3">
        <f>SUM(AL11/2246)*100</f>
        <v>0</v>
      </c>
      <c r="AM53" s="3">
        <f>SUM(AM11/3188)*100</f>
        <v>0</v>
      </c>
      <c r="AN53" s="3">
        <f>SUM(AN11/5995)*100</f>
        <v>5.0041701417848201E-2</v>
      </c>
      <c r="AO53" s="3">
        <f>SUM(AO11/2431)*100</f>
        <v>0</v>
      </c>
      <c r="AP53" s="3">
        <f>SUM(AP11/3404)*100</f>
        <v>0</v>
      </c>
      <c r="AQ53" s="3">
        <f>SUM(AQ11/5258)*100</f>
        <v>0</v>
      </c>
      <c r="AR53" s="3">
        <f>SUM(AR11/2708)*100</f>
        <v>0</v>
      </c>
      <c r="AS53" s="3">
        <f>SUM(AS11/1308)*100</f>
        <v>0</v>
      </c>
      <c r="AT53" s="3">
        <f>SUM(AT11/2442)*100</f>
        <v>0</v>
      </c>
      <c r="AU53" s="3">
        <f>SUM(AU11/5264)*100</f>
        <v>0</v>
      </c>
      <c r="AV53" s="3">
        <f>SUM(AV11/1151)*100</f>
        <v>0</v>
      </c>
      <c r="AW53" s="4">
        <f>SUM(AW11/2631)*100</f>
        <v>0</v>
      </c>
      <c r="AX53" s="3">
        <f>SUM(AX11/77)*100</f>
        <v>0</v>
      </c>
      <c r="AY53" s="3">
        <f>SUM(AY11/160)*100</f>
        <v>0</v>
      </c>
      <c r="AZ53" s="3">
        <f>SUM(AZ11/226)*100</f>
        <v>0</v>
      </c>
      <c r="BA53" s="3">
        <f>SUM(BA11/108)*100</f>
        <v>0</v>
      </c>
      <c r="BB53" s="3">
        <f>SUM(BB11/132)*100</f>
        <v>0</v>
      </c>
      <c r="BC53" s="3">
        <f>SUM(BC11/150)*100</f>
        <v>0</v>
      </c>
      <c r="BD53" s="3">
        <f>SUM(BD11/103)*100</f>
        <v>0</v>
      </c>
      <c r="BE53" s="3">
        <f>SUM(BE11/69)*100</f>
        <v>0</v>
      </c>
      <c r="BF53" s="3">
        <f>SUM(BF11/71)*100</f>
        <v>0</v>
      </c>
      <c r="BG53" s="3">
        <f>SUM(BG11/734)*100</f>
        <v>0</v>
      </c>
      <c r="BH53" s="3">
        <f>SUM(BH11/752)*100</f>
        <v>0</v>
      </c>
      <c r="BI53" s="4">
        <f>SUM(BI11/143)*100</f>
        <v>0</v>
      </c>
      <c r="BJ53" s="3">
        <f>SUM(BJ11/2224)*100</f>
        <v>0</v>
      </c>
      <c r="BK53" s="3">
        <f>SUM(BK11/3715)*100</f>
        <v>0</v>
      </c>
      <c r="BL53" s="3">
        <f>SUM(BL11/4158)*100</f>
        <v>0</v>
      </c>
      <c r="BM53" s="3">
        <f>SUM(BM11/3235)*100</f>
        <v>0</v>
      </c>
      <c r="BN53" s="3">
        <f>SUM(BN11/8065)*100</f>
        <v>2.4798512089274645E-2</v>
      </c>
      <c r="BO53" s="3">
        <f>SUM(BO11/1075)*100</f>
        <v>0</v>
      </c>
      <c r="BP53" s="3">
        <f>SUM(BP11/2264)*100</f>
        <v>0</v>
      </c>
      <c r="BQ53" s="3">
        <f>SUM(BQ11/608)*100</f>
        <v>0</v>
      </c>
      <c r="BR53" s="3">
        <f>SUM(BR11/923)*100</f>
        <v>0</v>
      </c>
      <c r="BS53" s="3">
        <f>SUM(BS11/3260)*100</f>
        <v>0</v>
      </c>
      <c r="BT53" s="3">
        <f>SUM(BT11/5083)*100</f>
        <v>0</v>
      </c>
      <c r="BU53" s="4">
        <f>SUM(BU11/910)*100</f>
        <v>0</v>
      </c>
      <c r="BV53" s="3">
        <f>SUM(BV11/646)*100</f>
        <v>0</v>
      </c>
      <c r="BW53" s="3">
        <f>SUM(BW11/603)*100</f>
        <v>0</v>
      </c>
      <c r="BX53" s="3">
        <f>SUM(BX11/7732)*100</f>
        <v>0</v>
      </c>
      <c r="BY53" s="3">
        <f>SUM(BY11/5871)*100</f>
        <v>0</v>
      </c>
      <c r="BZ53" s="3">
        <f>SUM(BZ11/5456)*100</f>
        <v>0</v>
      </c>
      <c r="CA53" s="3">
        <f>SUM(CA11/1001)*100</f>
        <v>0</v>
      </c>
      <c r="CB53" s="3">
        <f>SUM(CB11/1709)*100</f>
        <v>0</v>
      </c>
      <c r="CC53" s="3">
        <f>SUM(CC11/436)*100</f>
        <v>0</v>
      </c>
      <c r="CD53" s="3">
        <f>SUM(CD11/571)*100</f>
        <v>0.17513134851138354</v>
      </c>
      <c r="CE53" s="3">
        <f>SUM(CE11/4971)*100</f>
        <v>0</v>
      </c>
      <c r="CF53" s="3">
        <f>SUM(CF11/612)*100</f>
        <v>0</v>
      </c>
      <c r="CG53" s="4">
        <f>SUM(CG11/1963)*100</f>
        <v>0</v>
      </c>
      <c r="CH53" s="3">
        <f>SUM(CH11/2650)*100</f>
        <v>0</v>
      </c>
      <c r="CI53" s="3">
        <f>SUM(CI11/3668)*100</f>
        <v>0</v>
      </c>
      <c r="CJ53" s="3">
        <f>SUM(CJ11/1477)*100</f>
        <v>0</v>
      </c>
      <c r="CK53" s="3">
        <f>SUM(CK11/2753)*100</f>
        <v>0</v>
      </c>
      <c r="CL53" s="3">
        <f>SUM(CL11/4011)*100</f>
        <v>0</v>
      </c>
      <c r="CM53" s="3">
        <f>SUM(CM11/3795)*100</f>
        <v>0</v>
      </c>
      <c r="CN53" s="3">
        <f>SUM(CN11/2174)*100</f>
        <v>0</v>
      </c>
      <c r="CO53" s="3">
        <f>SUM(CO11/3281)*100</f>
        <v>0</v>
      </c>
      <c r="CP53" s="3">
        <f>SUM(CP11/1938)*100</f>
        <v>0</v>
      </c>
      <c r="CQ53" s="3">
        <f>SUM(CQ11/6321)*100</f>
        <v>0</v>
      </c>
      <c r="CR53" s="3">
        <f>SUM(CR11/1637)*100</f>
        <v>0</v>
      </c>
      <c r="CS53" s="4">
        <f>SUM(CS11/1477)*100</f>
        <v>0</v>
      </c>
    </row>
    <row r="54" spans="1:97" s="3" customFormat="1" x14ac:dyDescent="0.2">
      <c r="A54" s="3" t="s">
        <v>138</v>
      </c>
      <c r="B54" s="24">
        <f>SUM(B12/500)*100</f>
        <v>0</v>
      </c>
      <c r="C54" s="24">
        <f>SUM(C12/278)*100</f>
        <v>0</v>
      </c>
      <c r="D54" s="24">
        <f>SUM(D12/1568)*100</f>
        <v>0</v>
      </c>
      <c r="E54" s="24">
        <f>SUM(E12/786)*100</f>
        <v>0</v>
      </c>
      <c r="F54" s="52">
        <f>SUM(F12/322)*100</f>
        <v>0</v>
      </c>
      <c r="G54" s="24">
        <f>SUM(G12/190)*100</f>
        <v>0</v>
      </c>
      <c r="H54" s="24">
        <f>SUM(H12/736)*100</f>
        <v>0</v>
      </c>
      <c r="I54" s="24">
        <f>SUM(I12/502)*100</f>
        <v>0</v>
      </c>
      <c r="J54" s="24">
        <f>SUM(J12/1107)*100</f>
        <v>0</v>
      </c>
      <c r="K54" s="24">
        <f>SUM(K12/944)*100</f>
        <v>0</v>
      </c>
      <c r="L54" s="24">
        <f>SUM(L12/336)*100</f>
        <v>0</v>
      </c>
      <c r="M54" s="37">
        <f>SUM(M12/2518)*100</f>
        <v>0</v>
      </c>
      <c r="N54" s="24">
        <f>SUM(N12/5808)*100</f>
        <v>0</v>
      </c>
      <c r="O54" s="24">
        <f>SUM(O12/2101)*100</f>
        <v>0</v>
      </c>
      <c r="P54" s="24">
        <f>SUM(P12/1384)*100</f>
        <v>0</v>
      </c>
      <c r="Q54" s="24">
        <f>SUM(Q12/1386)*100</f>
        <v>0</v>
      </c>
      <c r="R54" s="24">
        <f>SUM(R12/4398)*100</f>
        <v>0</v>
      </c>
      <c r="S54" s="24">
        <f>SUM(S12/2746)*100</f>
        <v>0</v>
      </c>
      <c r="T54" s="24">
        <f>SUM(T12/684)*100</f>
        <v>0</v>
      </c>
      <c r="U54" s="24">
        <f>SUM(U12/1826)*100</f>
        <v>0</v>
      </c>
      <c r="V54" s="24">
        <f>SUM(V12/1996)*100</f>
        <v>0</v>
      </c>
      <c r="W54" s="3">
        <f>SUM(W12/3606)*100</f>
        <v>0</v>
      </c>
      <c r="X54" s="3">
        <f>SUM(X12/4085)*100</f>
        <v>0</v>
      </c>
      <c r="Y54" s="4">
        <f>SUM(Y12/2319)*100</f>
        <v>0</v>
      </c>
      <c r="Z54" s="3">
        <f>SUM(Z12/1318)*100</f>
        <v>0</v>
      </c>
      <c r="AA54" s="3">
        <f>SUM(AA12/2020)*100</f>
        <v>0</v>
      </c>
      <c r="AB54" s="3">
        <f>SUM(AB12/622)*100</f>
        <v>0.16077170418006431</v>
      </c>
      <c r="AC54" s="3">
        <f>SUM(AC12/1991)*100</f>
        <v>0</v>
      </c>
      <c r="AD54" s="3">
        <f>SUM(AD12/794)*100</f>
        <v>0</v>
      </c>
      <c r="AE54" s="3">
        <f>SUM(AE12/769)*100</f>
        <v>0</v>
      </c>
      <c r="AF54" s="3">
        <f>SUM(AF12/700)*100</f>
        <v>0</v>
      </c>
      <c r="AG54" s="3">
        <f>SUM(AG12/277)*100</f>
        <v>0</v>
      </c>
      <c r="AH54" s="3">
        <f>SUM(AH12/2827)*100</f>
        <v>0</v>
      </c>
      <c r="AI54" s="3">
        <f>SUM(AI12/6188)*100</f>
        <v>0</v>
      </c>
      <c r="AJ54" s="3">
        <f>SUM(AJ12/454)*100</f>
        <v>0</v>
      </c>
      <c r="AK54" s="4">
        <f>SUM(AK12/1916)*100</f>
        <v>0</v>
      </c>
      <c r="AL54" s="3">
        <f>SUM(AL12/2246)*100</f>
        <v>0</v>
      </c>
      <c r="AM54" s="3">
        <f>SUM(AM12/3188)*100</f>
        <v>3.1367628607277286E-2</v>
      </c>
      <c r="AN54" s="3">
        <f>SUM(AN12/5995)*100</f>
        <v>0.13344453711426188</v>
      </c>
      <c r="AO54" s="3">
        <f>SUM(AO12/2431)*100</f>
        <v>0</v>
      </c>
      <c r="AP54" s="3">
        <f>SUM(AP12/3404)*100</f>
        <v>5.8754406580493537E-2</v>
      </c>
      <c r="AQ54" s="3">
        <f>SUM(AQ12/5258)*100</f>
        <v>1.9018638265500192E-2</v>
      </c>
      <c r="AR54" s="3">
        <f>SUM(AR12/2708)*100</f>
        <v>0</v>
      </c>
      <c r="AS54" s="3">
        <f>SUM(AS12/1308)*100</f>
        <v>0</v>
      </c>
      <c r="AT54" s="3">
        <f>SUM(AT12/2442)*100</f>
        <v>4.0950040950040956E-2</v>
      </c>
      <c r="AU54" s="3">
        <f>SUM(AU12/5264)*100</f>
        <v>1.8996960486322188E-2</v>
      </c>
      <c r="AV54" s="3">
        <f>SUM(AV12/1151)*100</f>
        <v>0</v>
      </c>
      <c r="AW54" s="4">
        <f>SUM(AW12/2631)*100</f>
        <v>0</v>
      </c>
      <c r="AX54" s="3">
        <f>SUM(AX12/77)*100</f>
        <v>0</v>
      </c>
      <c r="AY54" s="3">
        <f>SUM(AY12/160)*100</f>
        <v>0</v>
      </c>
      <c r="AZ54" s="3">
        <f>SUM(AZ12/226)*100</f>
        <v>0</v>
      </c>
      <c r="BA54" s="3">
        <f>SUM(BA12/108)*100</f>
        <v>0</v>
      </c>
      <c r="BB54" s="3">
        <f>SUM(BB12/132)*100</f>
        <v>0</v>
      </c>
      <c r="BC54" s="3">
        <f>SUM(BC12/150)*100</f>
        <v>0</v>
      </c>
      <c r="BD54" s="3">
        <f>SUM(BD12/103)*100</f>
        <v>0</v>
      </c>
      <c r="BE54" s="3">
        <f>SUM(BE12/69)*100</f>
        <v>0</v>
      </c>
      <c r="BF54" s="3">
        <f>SUM(BF12/71)*100</f>
        <v>0</v>
      </c>
      <c r="BG54" s="3">
        <f>SUM(BG12/734)*100</f>
        <v>0</v>
      </c>
      <c r="BH54" s="3">
        <f>SUM(BH12/752)*100</f>
        <v>0</v>
      </c>
      <c r="BI54" s="4">
        <f>SUM(BI12/143)*100</f>
        <v>0</v>
      </c>
      <c r="BJ54" s="3">
        <f>SUM(BJ12/2224)*100</f>
        <v>0</v>
      </c>
      <c r="BK54" s="3">
        <f>SUM(BK12/3715)*100</f>
        <v>0</v>
      </c>
      <c r="BL54" s="3">
        <f>SUM(BL12/4158)*100</f>
        <v>0</v>
      </c>
      <c r="BM54" s="3">
        <f>SUM(BM12/3235)*100</f>
        <v>0</v>
      </c>
      <c r="BN54" s="3">
        <f>SUM(BN12/8065)*100</f>
        <v>0</v>
      </c>
      <c r="BO54" s="3">
        <f>SUM(BO12/1075)*100</f>
        <v>0</v>
      </c>
      <c r="BP54" s="3">
        <f>SUM(BP12/2264)*100</f>
        <v>0</v>
      </c>
      <c r="BQ54" s="3">
        <f>SUM(BQ12/608)*100</f>
        <v>0</v>
      </c>
      <c r="BR54" s="3">
        <f>SUM(BR12/923)*100</f>
        <v>0</v>
      </c>
      <c r="BS54" s="3">
        <f>SUM(BS12/3260)*100</f>
        <v>0</v>
      </c>
      <c r="BT54" s="3">
        <f>SUM(BT12/5083)*100</f>
        <v>0</v>
      </c>
      <c r="BU54" s="4">
        <f>SUM(BU12/910)*100</f>
        <v>0</v>
      </c>
      <c r="BV54" s="3">
        <f>SUM(BV12/646)*100</f>
        <v>0</v>
      </c>
      <c r="BW54" s="3">
        <f>SUM(BW12/603)*100</f>
        <v>0</v>
      </c>
      <c r="BX54" s="3">
        <f>SUM(BX12/7732)*100</f>
        <v>0</v>
      </c>
      <c r="BY54" s="3">
        <f>SUM(BY12/5871)*100</f>
        <v>0</v>
      </c>
      <c r="BZ54" s="3">
        <f>SUM(BZ12/5456)*100</f>
        <v>0</v>
      </c>
      <c r="CA54" s="3">
        <f>SUM(CA12/1001)*100</f>
        <v>0</v>
      </c>
      <c r="CB54" s="3">
        <f>SUM(CB12/1709)*100</f>
        <v>0</v>
      </c>
      <c r="CC54" s="3">
        <f>SUM(CC12/436)*100</f>
        <v>0</v>
      </c>
      <c r="CD54" s="3">
        <f>SUM(CD12/571)*100</f>
        <v>0</v>
      </c>
      <c r="CE54" s="3">
        <f>SUM(CE12/4971)*100</f>
        <v>0</v>
      </c>
      <c r="CF54" s="3">
        <f>SUM(CF12/612)*100</f>
        <v>0</v>
      </c>
      <c r="CG54" s="4">
        <f>SUM(CG12/1963)*100</f>
        <v>0</v>
      </c>
      <c r="CH54" s="3">
        <f>SUM(CH12/2650)*100</f>
        <v>0</v>
      </c>
      <c r="CI54" s="3">
        <f>SUM(CI12/3668)*100</f>
        <v>0</v>
      </c>
      <c r="CJ54" s="3">
        <f>SUM(CJ12/1477)*100</f>
        <v>0</v>
      </c>
      <c r="CK54" s="3">
        <f>SUM(CK12/2753)*100</f>
        <v>0</v>
      </c>
      <c r="CL54" s="3">
        <f>SUM(CL12/4011)*100</f>
        <v>0</v>
      </c>
      <c r="CM54" s="3">
        <f>SUM(CM12/3795)*100</f>
        <v>0</v>
      </c>
      <c r="CN54" s="3">
        <f>SUM(CN12/2174)*100</f>
        <v>0</v>
      </c>
      <c r="CO54" s="3">
        <f>SUM(CO12/3281)*100</f>
        <v>3.0478512648582746E-2</v>
      </c>
      <c r="CP54" s="3">
        <f>SUM(CP12/1938)*100</f>
        <v>0</v>
      </c>
      <c r="CQ54" s="3">
        <f>SUM(CQ12/6321)*100</f>
        <v>0</v>
      </c>
      <c r="CR54" s="3">
        <f>SUM(CR12/1637)*100</f>
        <v>0</v>
      </c>
      <c r="CS54" s="4">
        <f>SUM(CS12/1477)*100</f>
        <v>0</v>
      </c>
    </row>
    <row r="55" spans="1:97" s="3" customFormat="1" x14ac:dyDescent="0.2">
      <c r="A55" s="3" t="s">
        <v>25</v>
      </c>
      <c r="B55" s="24">
        <f>SUM(B13/500)*100</f>
        <v>0</v>
      </c>
      <c r="C55" s="24">
        <f>SUM(C13/278)*100</f>
        <v>0.35971223021582738</v>
      </c>
      <c r="D55" s="24">
        <f>SUM(D13/1568)*100</f>
        <v>0.12755102040816327</v>
      </c>
      <c r="E55" s="24">
        <f>SUM(E13/786)*100</f>
        <v>0</v>
      </c>
      <c r="F55" s="52">
        <f>SUM(F13/322)*100</f>
        <v>0</v>
      </c>
      <c r="G55" s="24">
        <f>SUM(G13/190)*100</f>
        <v>0</v>
      </c>
      <c r="H55" s="24">
        <f>SUM(H13/736)*100</f>
        <v>0</v>
      </c>
      <c r="I55" s="24">
        <f>SUM(I13/502)*100</f>
        <v>0</v>
      </c>
      <c r="J55" s="24">
        <f>SUM(J13/1107)*100</f>
        <v>0</v>
      </c>
      <c r="K55" s="24">
        <f>SUM(K13/944)*100</f>
        <v>0.1059322033898305</v>
      </c>
      <c r="L55" s="24">
        <f>SUM(L13/336)*100</f>
        <v>0</v>
      </c>
      <c r="M55" s="37">
        <f>SUM(M13/2518)*100</f>
        <v>0</v>
      </c>
      <c r="N55" s="24">
        <f>SUM(N13/5808)*100</f>
        <v>0</v>
      </c>
      <c r="O55" s="24">
        <f>SUM(O13/2101)*100</f>
        <v>4.7596382674916705E-2</v>
      </c>
      <c r="P55" s="24">
        <f>SUM(P13/1384)*100</f>
        <v>1.3728323699421965</v>
      </c>
      <c r="Q55" s="24">
        <f>SUM(Q13/1386)*100</f>
        <v>0</v>
      </c>
      <c r="R55" s="24">
        <f>SUM(R13/4398)*100</f>
        <v>0</v>
      </c>
      <c r="S55" s="24">
        <f>SUM(S13/2746)*100</f>
        <v>3.6416605972323379E-2</v>
      </c>
      <c r="T55" s="24">
        <f>SUM(T13/684)*100</f>
        <v>0</v>
      </c>
      <c r="U55" s="24">
        <f>SUM(U13/1826)*100</f>
        <v>0</v>
      </c>
      <c r="V55" s="24">
        <f>SUM(V13/1996)*100</f>
        <v>0</v>
      </c>
      <c r="W55" s="3">
        <f>SUM(W13/3606)*100</f>
        <v>0</v>
      </c>
      <c r="X55" s="3">
        <f>SUM(X13/4085)*100</f>
        <v>0</v>
      </c>
      <c r="Y55" s="4">
        <f>SUM(Y13/2319)*100</f>
        <v>0</v>
      </c>
      <c r="Z55" s="3">
        <f>SUM(Z13/1318)*100</f>
        <v>0</v>
      </c>
      <c r="AA55" s="3">
        <f>SUM(AA13/2020)*100</f>
        <v>4.9504950495049507E-2</v>
      </c>
      <c r="AB55" s="3">
        <f>SUM(AB13/622)*100</f>
        <v>0.64308681672025725</v>
      </c>
      <c r="AC55" s="3">
        <f>SUM(AC13/1991)*100</f>
        <v>0</v>
      </c>
      <c r="AD55" s="3">
        <f>SUM(AD13/794)*100</f>
        <v>0</v>
      </c>
      <c r="AE55" s="3">
        <f>SUM(AE13/769)*100</f>
        <v>0</v>
      </c>
      <c r="AF55" s="3">
        <f>SUM(AF13/700)*100</f>
        <v>0</v>
      </c>
      <c r="AG55" s="3">
        <f>SUM(AG13/277)*100</f>
        <v>0</v>
      </c>
      <c r="AH55" s="3">
        <f>SUM(AH13/2827)*100</f>
        <v>0</v>
      </c>
      <c r="AI55" s="3">
        <f>SUM(AI13/6188)*100</f>
        <v>0</v>
      </c>
      <c r="AJ55" s="3">
        <f>SUM(AJ13/454)*100</f>
        <v>0</v>
      </c>
      <c r="AK55" s="4">
        <f>SUM(AK13/1916)*100</f>
        <v>0</v>
      </c>
      <c r="AL55" s="3">
        <f>SUM(AL13/2246)*100</f>
        <v>0.4007123775601068</v>
      </c>
      <c r="AM55" s="3">
        <f>SUM(AM13/3188)*100</f>
        <v>0.21957340025094102</v>
      </c>
      <c r="AN55" s="12">
        <f>SUM(AN13/5995)*100</f>
        <v>15.029190992493746</v>
      </c>
      <c r="AO55" s="3">
        <f>SUM(AO13/2431)*100</f>
        <v>0.49362402303578773</v>
      </c>
      <c r="AP55" s="3">
        <f>SUM(AP13/3404)*100</f>
        <v>0.52878965922444188</v>
      </c>
      <c r="AQ55" s="3">
        <f>SUM(AQ13/5258)*100</f>
        <v>0.17116774438950172</v>
      </c>
      <c r="AR55" s="3">
        <f>SUM(AR13/2708)*100</f>
        <v>0.33234859675036926</v>
      </c>
      <c r="AS55" s="3">
        <f>SUM(AS13/1308)*100</f>
        <v>0.6116207951070336</v>
      </c>
      <c r="AT55" s="3">
        <f>SUM(AT13/2442)*100</f>
        <v>0.53235053235053231</v>
      </c>
      <c r="AU55" s="3">
        <f>SUM(AU13/5264)*100</f>
        <v>0.26595744680851063</v>
      </c>
      <c r="AV55" s="3">
        <f>SUM(AV13/1151)*100</f>
        <v>0.95569070373588194</v>
      </c>
      <c r="AW55" s="4">
        <f>SUM(AW13/2631)*100</f>
        <v>0.49410870391486128</v>
      </c>
      <c r="AX55" s="3">
        <f>SUM(AX13/77)*100</f>
        <v>0</v>
      </c>
      <c r="AY55" s="3">
        <f>SUM(AY13/160)*100</f>
        <v>0</v>
      </c>
      <c r="AZ55" s="3">
        <f>SUM(AZ13/226)*100</f>
        <v>0.44247787610619471</v>
      </c>
      <c r="BA55" s="3">
        <f>SUM(BA13/108)*100</f>
        <v>0</v>
      </c>
      <c r="BB55" s="3">
        <f>SUM(BB13/132)*100</f>
        <v>0</v>
      </c>
      <c r="BC55" s="3">
        <f>SUM(BC13/150)*100</f>
        <v>0</v>
      </c>
      <c r="BD55" s="3">
        <f>SUM(BD13/103)*100</f>
        <v>0</v>
      </c>
      <c r="BE55" s="3">
        <f>SUM(BE13/69)*100</f>
        <v>0</v>
      </c>
      <c r="BF55" s="3">
        <f>SUM(BF13/71)*100</f>
        <v>0</v>
      </c>
      <c r="BG55" s="3">
        <f>SUM(BG13/734)*100</f>
        <v>0</v>
      </c>
      <c r="BH55" s="3">
        <f>SUM(BH13/752)*100</f>
        <v>0</v>
      </c>
      <c r="BI55" s="4">
        <f>SUM(BI13/143)*100</f>
        <v>0</v>
      </c>
      <c r="BJ55" s="3">
        <f>SUM(BJ13/2224)*100</f>
        <v>0</v>
      </c>
      <c r="BK55" s="3">
        <f>SUM(BK13/3715)*100</f>
        <v>0</v>
      </c>
      <c r="BL55" s="3">
        <f>SUM(BL13/4158)*100</f>
        <v>0.38480038480038481</v>
      </c>
      <c r="BM55" s="3">
        <f>SUM(BM13/3235)*100</f>
        <v>0</v>
      </c>
      <c r="BN55" s="3">
        <f>SUM(BN13/8065)*100</f>
        <v>1.2399256044637322E-2</v>
      </c>
      <c r="BO55" s="3">
        <f>SUM(BO13/1075)*100</f>
        <v>0</v>
      </c>
      <c r="BP55" s="3">
        <f>SUM(BP13/2264)*100</f>
        <v>0</v>
      </c>
      <c r="BQ55" s="3">
        <f>SUM(BQ13/608)*100</f>
        <v>0</v>
      </c>
      <c r="BR55" s="3">
        <f>SUM(BR13/923)*100</f>
        <v>0.10834236186348861</v>
      </c>
      <c r="BS55" s="3">
        <f>SUM(BS13/3260)*100</f>
        <v>0</v>
      </c>
      <c r="BT55" s="3">
        <f>SUM(BT13/5083)*100</f>
        <v>1.9673421207948062E-2</v>
      </c>
      <c r="BU55" s="4">
        <f>SUM(BU13/910)*100</f>
        <v>0</v>
      </c>
      <c r="BV55" s="3">
        <f>SUM(BV13/646)*100</f>
        <v>0</v>
      </c>
      <c r="BW55" s="3">
        <f>SUM(BW13/603)*100</f>
        <v>0</v>
      </c>
      <c r="BX55" s="3">
        <f>SUM(BX13/7732)*100</f>
        <v>0.15519917227108121</v>
      </c>
      <c r="BY55" s="3">
        <f>SUM(BY13/5871)*100</f>
        <v>1.7032873445750298E-2</v>
      </c>
      <c r="BZ55" s="3">
        <f>SUM(BZ13/5456)*100</f>
        <v>1.8328445747800588E-2</v>
      </c>
      <c r="CA55" s="3">
        <f>SUM(CA13/1001)*100</f>
        <v>0</v>
      </c>
      <c r="CB55" s="3">
        <f>SUM(CB13/1709)*100</f>
        <v>0</v>
      </c>
      <c r="CC55" s="3">
        <f>SUM(CC13/436)*100</f>
        <v>0</v>
      </c>
      <c r="CD55" s="3">
        <f>SUM(CD13/571)*100</f>
        <v>0</v>
      </c>
      <c r="CE55" s="3">
        <f>SUM(CE13/4971)*100</f>
        <v>0</v>
      </c>
      <c r="CF55" s="3">
        <f>SUM(CF13/612)*100</f>
        <v>0</v>
      </c>
      <c r="CG55" s="4">
        <f>SUM(CG13/1963)*100</f>
        <v>0</v>
      </c>
      <c r="CH55" s="3">
        <f>SUM(CH13/2650)*100</f>
        <v>0</v>
      </c>
      <c r="CI55" s="3">
        <f>SUM(CI13/3668)*100</f>
        <v>0</v>
      </c>
      <c r="CJ55" s="3">
        <f>SUM(CJ13/1477)*100</f>
        <v>0.47393364928909953</v>
      </c>
      <c r="CK55" s="3">
        <f>SUM(CK13/2753)*100</f>
        <v>0</v>
      </c>
      <c r="CL55" s="3">
        <f>SUM(CL13/4011)*100</f>
        <v>2.4931438544003991E-2</v>
      </c>
      <c r="CM55" s="3">
        <f>SUM(CM13/3795)*100</f>
        <v>0</v>
      </c>
      <c r="CN55" s="3">
        <f>SUM(CN13/2174)*100</f>
        <v>0</v>
      </c>
      <c r="CO55" s="3">
        <f>SUM(CO13/3281)*100</f>
        <v>0</v>
      </c>
      <c r="CP55" s="3">
        <f>SUM(CP13/1938)*100</f>
        <v>5.159958720330237E-2</v>
      </c>
      <c r="CQ55" s="3">
        <f>SUM(CQ13/6321)*100</f>
        <v>1.5820281601012499E-2</v>
      </c>
      <c r="CR55" s="3">
        <f>SUM(CR13/1637)*100</f>
        <v>0</v>
      </c>
      <c r="CS55" s="4">
        <f>SUM(CS13/1477)*100</f>
        <v>0</v>
      </c>
    </row>
    <row r="56" spans="1:97" s="3" customFormat="1" x14ac:dyDescent="0.2">
      <c r="A56" s="3" t="s">
        <v>24</v>
      </c>
      <c r="B56" s="24">
        <f>SUM(B14/500)*100</f>
        <v>0</v>
      </c>
      <c r="C56" s="24">
        <f>SUM(C14/278)*100</f>
        <v>0</v>
      </c>
      <c r="D56" s="24">
        <f>SUM(D14/1568)*100</f>
        <v>0</v>
      </c>
      <c r="E56" s="24">
        <f>SUM(E14/786)*100</f>
        <v>0</v>
      </c>
      <c r="F56" s="52">
        <f>SUM(F14/322)*100</f>
        <v>0</v>
      </c>
      <c r="G56" s="24">
        <f>SUM(G14/190)*100</f>
        <v>0</v>
      </c>
      <c r="H56" s="24">
        <f>SUM(H14/736)*100</f>
        <v>0</v>
      </c>
      <c r="I56" s="24">
        <f>SUM(I14/502)*100</f>
        <v>0</v>
      </c>
      <c r="J56" s="24">
        <f>SUM(J14/1107)*100</f>
        <v>0</v>
      </c>
      <c r="K56" s="24">
        <f>SUM(K14/944)*100</f>
        <v>0</v>
      </c>
      <c r="L56" s="24">
        <f>SUM(L14/336)*100</f>
        <v>0</v>
      </c>
      <c r="M56" s="37">
        <f>SUM(M14/2518)*100</f>
        <v>0</v>
      </c>
      <c r="N56" s="24">
        <f>SUM(N14/5808)*100</f>
        <v>0</v>
      </c>
      <c r="O56" s="24">
        <f>SUM(O14/2101)*100</f>
        <v>0</v>
      </c>
      <c r="P56" s="24">
        <f>SUM(P14/1384)*100</f>
        <v>0</v>
      </c>
      <c r="Q56" s="24">
        <f>SUM(Q14/1386)*100</f>
        <v>0</v>
      </c>
      <c r="R56" s="24">
        <f>SUM(R14/4398)*100</f>
        <v>0</v>
      </c>
      <c r="S56" s="24">
        <f>SUM(S14/2746)*100</f>
        <v>0</v>
      </c>
      <c r="T56" s="24">
        <f>SUM(T14/684)*100</f>
        <v>0</v>
      </c>
      <c r="U56" s="24">
        <f>SUM(U14/1826)*100</f>
        <v>0</v>
      </c>
      <c r="V56" s="24">
        <f>SUM(V14/1996)*100</f>
        <v>0</v>
      </c>
      <c r="W56" s="3">
        <f>SUM(W14/3606)*100</f>
        <v>0</v>
      </c>
      <c r="X56" s="3">
        <f>SUM(X14/4085)*100</f>
        <v>0</v>
      </c>
      <c r="Y56" s="4">
        <f>SUM(Y14/2319)*100</f>
        <v>0</v>
      </c>
      <c r="Z56" s="3">
        <f>SUM(Z14/1318)*100</f>
        <v>0</v>
      </c>
      <c r="AA56" s="3">
        <f>SUM(AA14/2020)*100</f>
        <v>0</v>
      </c>
      <c r="AB56" s="3">
        <f>SUM(AB14/622)*100</f>
        <v>0</v>
      </c>
      <c r="AC56" s="3">
        <f>SUM(AC14/1991)*100</f>
        <v>0</v>
      </c>
      <c r="AD56" s="3">
        <f>SUM(AD14/794)*100</f>
        <v>0</v>
      </c>
      <c r="AE56" s="3">
        <f>SUM(AE14/769)*100</f>
        <v>0</v>
      </c>
      <c r="AF56" s="3">
        <f>SUM(AF14/700)*100</f>
        <v>0</v>
      </c>
      <c r="AG56" s="3">
        <f>SUM(AG14/277)*100</f>
        <v>0</v>
      </c>
      <c r="AH56" s="3">
        <f>SUM(AH14/2827)*100</f>
        <v>0</v>
      </c>
      <c r="AI56" s="3">
        <f>SUM(AI14/6188)*100</f>
        <v>0</v>
      </c>
      <c r="AJ56" s="3">
        <f>SUM(AJ14/454)*100</f>
        <v>0</v>
      </c>
      <c r="AK56" s="4">
        <f>SUM(AK14/1916)*100</f>
        <v>0</v>
      </c>
      <c r="AL56" s="3">
        <f>SUM(AL14/2246)*100</f>
        <v>0</v>
      </c>
      <c r="AM56" s="3">
        <f>SUM(AM14/3188)*100</f>
        <v>0</v>
      </c>
      <c r="AN56" s="3">
        <f>SUM(AN14/5995)*100</f>
        <v>0</v>
      </c>
      <c r="AO56" s="3">
        <f>SUM(AO14/2431)*100</f>
        <v>0</v>
      </c>
      <c r="AP56" s="3">
        <f>SUM(AP14/3404)*100</f>
        <v>0</v>
      </c>
      <c r="AQ56" s="3">
        <f>SUM(AQ14/5258)*100</f>
        <v>0</v>
      </c>
      <c r="AR56" s="3">
        <f>SUM(AR14/2708)*100</f>
        <v>0</v>
      </c>
      <c r="AS56" s="3">
        <f>SUM(AS14/1308)*100</f>
        <v>0</v>
      </c>
      <c r="AT56" s="3">
        <f>SUM(AT14/2442)*100</f>
        <v>0</v>
      </c>
      <c r="AU56" s="3">
        <f>SUM(AU14/5264)*100</f>
        <v>0</v>
      </c>
      <c r="AV56" s="3">
        <f>SUM(AV14/1151)*100</f>
        <v>0</v>
      </c>
      <c r="AW56" s="4">
        <f>SUM(AW14/2631)*100</f>
        <v>0</v>
      </c>
      <c r="AX56" s="3">
        <f>SUM(AX14/77)*100</f>
        <v>0</v>
      </c>
      <c r="AY56" s="3">
        <f>SUM(AY14/160)*100</f>
        <v>0</v>
      </c>
      <c r="AZ56" s="3">
        <f>SUM(AZ14/226)*100</f>
        <v>0</v>
      </c>
      <c r="BA56" s="3">
        <f>SUM(BA14/108)*100</f>
        <v>0</v>
      </c>
      <c r="BB56" s="3">
        <f>SUM(BB14/132)*100</f>
        <v>0</v>
      </c>
      <c r="BC56" s="3">
        <f>SUM(BC14/150)*100</f>
        <v>0</v>
      </c>
      <c r="BD56" s="3">
        <f>SUM(BD14/103)*100</f>
        <v>0</v>
      </c>
      <c r="BE56" s="3">
        <f>SUM(BE14/69)*100</f>
        <v>0</v>
      </c>
      <c r="BF56" s="3">
        <f>SUM(BF14/71)*100</f>
        <v>0</v>
      </c>
      <c r="BG56" s="3">
        <f>SUM(BG14/734)*100</f>
        <v>0</v>
      </c>
      <c r="BH56" s="3">
        <f>SUM(BH14/752)*100</f>
        <v>0</v>
      </c>
      <c r="BI56" s="4">
        <f>SUM(BI14/143)*100</f>
        <v>0</v>
      </c>
      <c r="BJ56" s="3">
        <f>SUM(BJ14/2224)*100</f>
        <v>0</v>
      </c>
      <c r="BK56" s="3">
        <f>SUM(BK14/3715)*100</f>
        <v>0</v>
      </c>
      <c r="BL56" s="3">
        <f>SUM(BL14/4158)*100</f>
        <v>0</v>
      </c>
      <c r="BM56" s="3">
        <f>SUM(BM14/3235)*100</f>
        <v>0</v>
      </c>
      <c r="BN56" s="3">
        <f>SUM(BN14/8065)*100</f>
        <v>0</v>
      </c>
      <c r="BO56" s="3">
        <f>SUM(BO14/1075)*100</f>
        <v>0</v>
      </c>
      <c r="BP56" s="3">
        <f>SUM(BP14/2264)*100</f>
        <v>0</v>
      </c>
      <c r="BQ56" s="3">
        <f>SUM(BQ14/608)*100</f>
        <v>0</v>
      </c>
      <c r="BR56" s="3">
        <f>SUM(BR14/923)*100</f>
        <v>0</v>
      </c>
      <c r="BS56" s="3">
        <f>SUM(BS14/3260)*100</f>
        <v>0</v>
      </c>
      <c r="BT56" s="3">
        <f>SUM(BT14/5083)*100</f>
        <v>0</v>
      </c>
      <c r="BU56" s="4">
        <f>SUM(BU14/910)*100</f>
        <v>0</v>
      </c>
      <c r="BV56" s="3">
        <f>SUM(BV14/646)*100</f>
        <v>0</v>
      </c>
      <c r="BW56" s="3">
        <f>SUM(BW14/603)*100</f>
        <v>0</v>
      </c>
      <c r="BX56" s="3">
        <f>SUM(BX14/7732)*100</f>
        <v>0</v>
      </c>
      <c r="BY56" s="3">
        <f>SUM(BY14/5871)*100</f>
        <v>0</v>
      </c>
      <c r="BZ56" s="3">
        <f>SUM(BZ14/5456)*100</f>
        <v>0</v>
      </c>
      <c r="CA56" s="3">
        <f>SUM(CA14/1001)*100</f>
        <v>0</v>
      </c>
      <c r="CB56" s="3">
        <f>SUM(CB14/1709)*100</f>
        <v>5.8513750731421885E-2</v>
      </c>
      <c r="CC56" s="3">
        <f>SUM(CC14/436)*100</f>
        <v>0</v>
      </c>
      <c r="CD56" s="3">
        <f>SUM(CD14/571)*100</f>
        <v>0</v>
      </c>
      <c r="CE56" s="3">
        <f>SUM(CE14/4971)*100</f>
        <v>0</v>
      </c>
      <c r="CF56" s="3">
        <f>SUM(CF14/612)*100</f>
        <v>0</v>
      </c>
      <c r="CG56" s="4">
        <f>SUM(CG14/1963)*100</f>
        <v>0</v>
      </c>
      <c r="CH56" s="3">
        <f>SUM(CH14/2650)*100</f>
        <v>0</v>
      </c>
      <c r="CI56" s="3">
        <f>SUM(CI14/3668)*100</f>
        <v>0</v>
      </c>
      <c r="CJ56" s="3">
        <f>SUM(CJ14/1477)*100</f>
        <v>0</v>
      </c>
      <c r="CK56" s="3">
        <f>SUM(CK14/2753)*100</f>
        <v>0</v>
      </c>
      <c r="CL56" s="3">
        <f>SUM(CL14/4011)*100</f>
        <v>0</v>
      </c>
      <c r="CM56" s="3">
        <f>SUM(CM14/3795)*100</f>
        <v>0</v>
      </c>
      <c r="CN56" s="3">
        <f>SUM(CN14/2174)*100</f>
        <v>0</v>
      </c>
      <c r="CO56" s="3">
        <f>SUM(CO14/3281)*100</f>
        <v>0</v>
      </c>
      <c r="CP56" s="3">
        <f>SUM(CP14/1938)*100</f>
        <v>0</v>
      </c>
      <c r="CQ56" s="3">
        <f>SUM(CQ14/6321)*100</f>
        <v>0</v>
      </c>
      <c r="CR56" s="3">
        <f>SUM(CR14/1637)*100</f>
        <v>0</v>
      </c>
      <c r="CS56" s="4">
        <f>SUM(CS14/1477)*100</f>
        <v>0</v>
      </c>
    </row>
    <row r="57" spans="1:97" s="3" customFormat="1" x14ac:dyDescent="0.2">
      <c r="A57" s="3" t="s">
        <v>23</v>
      </c>
      <c r="B57" s="24">
        <f>SUM(B15/500)*100</f>
        <v>1</v>
      </c>
      <c r="C57" s="24">
        <f>SUM(C15/278)*100</f>
        <v>1.4388489208633095</v>
      </c>
      <c r="D57" s="25">
        <f>SUM(D15/1568)*100</f>
        <v>25.127551020408163</v>
      </c>
      <c r="E57" s="24">
        <f>SUM(E15/786)*100</f>
        <v>1.9083969465648856</v>
      </c>
      <c r="F57" s="52">
        <f>SUM(F15/322)*100</f>
        <v>1.8633540372670807</v>
      </c>
      <c r="G57" s="24">
        <f>SUM(G15/190)*100</f>
        <v>3.1578947368421053</v>
      </c>
      <c r="H57" s="24">
        <f>SUM(H15/736)*100</f>
        <v>0.81521739130434778</v>
      </c>
      <c r="I57" s="24">
        <f>SUM(I15/502)*100</f>
        <v>1.1952191235059761</v>
      </c>
      <c r="J57" s="24">
        <f>SUM(J15/1107)*100</f>
        <v>0.18066847335140018</v>
      </c>
      <c r="K57" s="24">
        <f>SUM(K15/944)*100</f>
        <v>1.1652542372881356</v>
      </c>
      <c r="L57" s="24">
        <f>SUM(L15/336)*100</f>
        <v>2.3809523809523809</v>
      </c>
      <c r="M57" s="37">
        <f>SUM(M15/2518)*100</f>
        <v>0.31771247021445592</v>
      </c>
      <c r="N57" s="24">
        <f>SUM(N15/5808)*100</f>
        <v>5.1652892561983473E-2</v>
      </c>
      <c r="O57" s="24">
        <f>SUM(O15/2101)*100</f>
        <v>0</v>
      </c>
      <c r="P57" s="24">
        <f>SUM(P15/1384)*100</f>
        <v>0.43352601156069359</v>
      </c>
      <c r="Q57" s="24">
        <f>SUM(Q15/1386)*100</f>
        <v>0.4329004329004329</v>
      </c>
      <c r="R57" s="24">
        <f>SUM(R15/4398)*100</f>
        <v>0</v>
      </c>
      <c r="S57" s="24">
        <f>SUM(S15/2746)*100</f>
        <v>0</v>
      </c>
      <c r="T57" s="24">
        <f>SUM(T15/684)*100</f>
        <v>0</v>
      </c>
      <c r="U57" s="24">
        <f>SUM(U15/1826)*100</f>
        <v>0</v>
      </c>
      <c r="V57" s="24">
        <f>SUM(V15/1996)*100</f>
        <v>0</v>
      </c>
      <c r="W57" s="3">
        <f>SUM(W15/3606)*100</f>
        <v>2.7731558513588467E-2</v>
      </c>
      <c r="X57" s="3">
        <f>SUM(X15/4085)*100</f>
        <v>0.14687882496940025</v>
      </c>
      <c r="Y57" s="4">
        <f>SUM(Y15/2319)*100</f>
        <v>4.3122035360068998E-2</v>
      </c>
      <c r="Z57" s="12">
        <f>SUM(Z15/1318)*100</f>
        <v>12.291350531107739</v>
      </c>
      <c r="AA57" s="3">
        <f>SUM(AA15/2020)*100</f>
        <v>0.24752475247524752</v>
      </c>
      <c r="AB57" s="3">
        <f>SUM(AB15/622)*100</f>
        <v>2.2508038585209005</v>
      </c>
      <c r="AC57" s="3">
        <f>SUM(AC15/1991)*100</f>
        <v>0.25113008538422904</v>
      </c>
      <c r="AD57" s="3">
        <f>SUM(AD15/794)*100</f>
        <v>0.62972292191435775</v>
      </c>
      <c r="AE57" s="3">
        <f>SUM(AE15/769)*100</f>
        <v>0</v>
      </c>
      <c r="AF57" s="3">
        <f>SUM(AF15/700)*100</f>
        <v>1</v>
      </c>
      <c r="AG57" s="3">
        <f>SUM(AG15/277)*100</f>
        <v>0</v>
      </c>
      <c r="AH57" s="3">
        <f>SUM(AH15/2827)*100</f>
        <v>7.0746374248319768E-2</v>
      </c>
      <c r="AI57" s="3">
        <f>SUM(AI15/6188)*100</f>
        <v>4.8480930833872012E-2</v>
      </c>
      <c r="AJ57" s="3">
        <f>SUM(AJ15/454)*100</f>
        <v>1.9823788546255507</v>
      </c>
      <c r="AK57" s="4">
        <f>SUM(AK15/1916)*100</f>
        <v>5.2192066805845504E-2</v>
      </c>
      <c r="AL57" s="3">
        <f>SUM(AL15/2246)*100</f>
        <v>0.22261798753339268</v>
      </c>
      <c r="AM57" s="3">
        <f>SUM(AM15/3188)*100</f>
        <v>6.2735257214554571E-2</v>
      </c>
      <c r="AN57" s="3">
        <f>SUM(AN15/5995)*100</f>
        <v>0.1000834028356964</v>
      </c>
      <c r="AO57" s="3">
        <f>SUM(AO15/2431)*100</f>
        <v>7.4043603455368157</v>
      </c>
      <c r="AP57" s="3">
        <f>SUM(AP15/3404)*100</f>
        <v>0.14688601645123384</v>
      </c>
      <c r="AQ57" s="3">
        <f>SUM(AQ15/5258)*100</f>
        <v>7.6074553062000769E-2</v>
      </c>
      <c r="AR57" s="3">
        <f>SUM(AR15/2708)*100</f>
        <v>0.18463810930576069</v>
      </c>
      <c r="AS57" s="3">
        <f>SUM(AS15/1308)*100</f>
        <v>0.1529051987767584</v>
      </c>
      <c r="AT57" s="3">
        <f>SUM(AT15/2442)*100</f>
        <v>4.0950040950040956E-2</v>
      </c>
      <c r="AU57" s="3">
        <f>SUM(AU15/5264)*100</f>
        <v>3.7993920972644375E-2</v>
      </c>
      <c r="AV57" s="3">
        <f>SUM(AV15/1151)*100</f>
        <v>0.78192875760208524</v>
      </c>
      <c r="AW57" s="4">
        <f>SUM(AW15/2631)*100</f>
        <v>0.11402508551881414</v>
      </c>
      <c r="AX57" s="3">
        <f>SUM(AX15/77)*100</f>
        <v>0</v>
      </c>
      <c r="AY57" s="3">
        <f>SUM(AY15/160)*100</f>
        <v>0.625</v>
      </c>
      <c r="AZ57" s="3">
        <f>SUM(AZ15/226)*100</f>
        <v>0</v>
      </c>
      <c r="BA57" s="3">
        <f>SUM(BA15/108)*100</f>
        <v>0</v>
      </c>
      <c r="BB57" s="3">
        <f>SUM(BB15/132)*100</f>
        <v>0</v>
      </c>
      <c r="BC57" s="3">
        <f>SUM(BC15/150)*100</f>
        <v>0</v>
      </c>
      <c r="BD57" s="12">
        <f>SUM(BD15/103)*100</f>
        <v>10.679611650485436</v>
      </c>
      <c r="BE57" s="3">
        <f>SUM(BE15/69)*100</f>
        <v>0</v>
      </c>
      <c r="BF57" s="3">
        <f>SUM(BF15/71)*100</f>
        <v>0</v>
      </c>
      <c r="BG57" s="3">
        <f>SUM(BG15/734)*100</f>
        <v>0</v>
      </c>
      <c r="BH57" s="3">
        <f>SUM(BH15/752)*100</f>
        <v>0.13297872340425532</v>
      </c>
      <c r="BI57" s="4">
        <f>SUM(BI15/143)*100</f>
        <v>0</v>
      </c>
      <c r="BJ57" s="3">
        <f>SUM(BJ15/2224)*100</f>
        <v>4.4964028776978422E-2</v>
      </c>
      <c r="BK57" s="3">
        <f>SUM(BK15/3715)*100</f>
        <v>0</v>
      </c>
      <c r="BL57" s="3">
        <f>SUM(BL15/4158)*100</f>
        <v>0.14430014430014429</v>
      </c>
      <c r="BM57" s="3">
        <f>SUM(BM15/3235)*100</f>
        <v>0.2472952086553323</v>
      </c>
      <c r="BN57" s="3">
        <f>SUM(BN15/8065)*100</f>
        <v>1.2399256044637322E-2</v>
      </c>
      <c r="BO57" s="3">
        <f>SUM(BO15/1075)*100</f>
        <v>0</v>
      </c>
      <c r="BP57" s="3">
        <f>SUM(BP15/2264)*100</f>
        <v>0.17667844522968199</v>
      </c>
      <c r="BQ57" s="3">
        <f>SUM(BQ15/608)*100</f>
        <v>0</v>
      </c>
      <c r="BR57" s="3">
        <f>SUM(BR15/923)*100</f>
        <v>0</v>
      </c>
      <c r="BS57" s="3">
        <f>SUM(BS15/3260)*100</f>
        <v>0</v>
      </c>
      <c r="BT57" s="3">
        <f>SUM(BT15/5083)*100</f>
        <v>1.9673421207948062E-2</v>
      </c>
      <c r="BU57" s="4">
        <f>SUM(BU15/910)*100</f>
        <v>0</v>
      </c>
      <c r="BV57" s="3">
        <f>SUM(BV15/646)*100</f>
        <v>0.92879256965944268</v>
      </c>
      <c r="BW57" s="3">
        <f>SUM(BW15/603)*100</f>
        <v>1.1608623548922055</v>
      </c>
      <c r="BX57" s="3">
        <f>SUM(BX15/7732)*100</f>
        <v>0.1810657009829281</v>
      </c>
      <c r="BY57" s="3">
        <f>SUM(BY15/5871)*100</f>
        <v>0.15329586101175269</v>
      </c>
      <c r="BZ57" s="3">
        <f>SUM(BZ15/5456)*100</f>
        <v>4.3438416422287389</v>
      </c>
      <c r="CA57" s="3">
        <f>SUM(CA15/1001)*100</f>
        <v>0.39960039960039961</v>
      </c>
      <c r="CB57" s="3">
        <f>SUM(CB15/1709)*100</f>
        <v>0.11702750146284377</v>
      </c>
      <c r="CC57" s="3">
        <f>SUM(CC15/436)*100</f>
        <v>0</v>
      </c>
      <c r="CD57" s="3">
        <f>SUM(CD15/571)*100</f>
        <v>0.70052539404553416</v>
      </c>
      <c r="CE57" s="3">
        <f>SUM(CE15/4971)*100</f>
        <v>0.1408167370750352</v>
      </c>
      <c r="CF57" s="3">
        <f>SUM(CF15/612)*100</f>
        <v>1.9607843137254901</v>
      </c>
      <c r="CG57" s="4">
        <f>SUM(CG15/1963)*100</f>
        <v>0.15282730514518594</v>
      </c>
      <c r="CH57" s="3">
        <f>SUM(CH15/2650)*100</f>
        <v>0.30188679245283018</v>
      </c>
      <c r="CI57" s="3">
        <f>SUM(CI15/3668)*100</f>
        <v>0.32715376226826609</v>
      </c>
      <c r="CJ57" s="3">
        <f>SUM(CJ15/1477)*100</f>
        <v>2.0988490182802981</v>
      </c>
      <c r="CK57" s="3">
        <f>SUM(CK15/2753)*100</f>
        <v>9.7348347257537231</v>
      </c>
      <c r="CL57" s="3">
        <f>SUM(CL15/4011)*100</f>
        <v>0.34904013961605584</v>
      </c>
      <c r="CM57" s="3">
        <f>SUM(CM15/3795)*100</f>
        <v>0.50065876152832678</v>
      </c>
      <c r="CN57" s="3">
        <f>SUM(CN15/2174)*100</f>
        <v>0.5979760809567618</v>
      </c>
      <c r="CO57" s="3">
        <f>SUM(CO15/3281)*100</f>
        <v>0.24382810118866197</v>
      </c>
      <c r="CP57" s="3">
        <f>SUM(CP15/1938)*100</f>
        <v>0.30959752321981426</v>
      </c>
      <c r="CQ57" s="3">
        <f>SUM(CQ15/6321)*100</f>
        <v>0.20566366081316245</v>
      </c>
      <c r="CR57" s="12">
        <f>SUM(CR15/1637)*100</f>
        <v>33.170433720219918</v>
      </c>
      <c r="CS57" s="4">
        <f>SUM(CS15/1477)*100</f>
        <v>0.81245768449559919</v>
      </c>
    </row>
    <row r="58" spans="1:97" s="3" customFormat="1" x14ac:dyDescent="0.2">
      <c r="A58" s="3" t="s">
        <v>22</v>
      </c>
      <c r="B58" s="24">
        <f>SUM(B16/500)*100</f>
        <v>0.8</v>
      </c>
      <c r="C58" s="24">
        <f>SUM(C16/278)*100</f>
        <v>1.079136690647482</v>
      </c>
      <c r="D58" s="25">
        <f>SUM(D16/1568)*100</f>
        <v>18.877551020408163</v>
      </c>
      <c r="E58" s="24">
        <f>SUM(E16/786)*100</f>
        <v>0.2544529262086514</v>
      </c>
      <c r="F58" s="52">
        <f>SUM(F16/322)*100</f>
        <v>1.2422360248447204</v>
      </c>
      <c r="G58" s="24">
        <f>SUM(G16/190)*100</f>
        <v>4.2105263157894735</v>
      </c>
      <c r="H58" s="24">
        <f>SUM(H16/736)*100</f>
        <v>0.1358695652173913</v>
      </c>
      <c r="I58" s="24">
        <f>SUM(I16/502)*100</f>
        <v>0.79681274900398402</v>
      </c>
      <c r="J58" s="24">
        <f>SUM(J16/1107)*100</f>
        <v>0.18066847335140018</v>
      </c>
      <c r="K58" s="24">
        <f>SUM(K16/944)*100</f>
        <v>1.5889830508474576</v>
      </c>
      <c r="L58" s="24">
        <f>SUM(L16/336)*100</f>
        <v>0.59523809523809523</v>
      </c>
      <c r="M58" s="37">
        <f>SUM(M16/2518)*100</f>
        <v>7.9428117553613981E-2</v>
      </c>
      <c r="N58" s="24">
        <f>SUM(N16/5808)*100</f>
        <v>1.7217630853994491E-2</v>
      </c>
      <c r="O58" s="24">
        <f>SUM(O16/2101)*100</f>
        <v>0</v>
      </c>
      <c r="P58" s="24">
        <f>SUM(P16/1384)*100</f>
        <v>1.0115606936416186</v>
      </c>
      <c r="Q58" s="24">
        <f>SUM(Q16/1386)*100</f>
        <v>0</v>
      </c>
      <c r="R58" s="24">
        <f>SUM(R16/4398)*100</f>
        <v>6.8212824010914053E-2</v>
      </c>
      <c r="S58" s="24">
        <f>SUM(S16/2746)*100</f>
        <v>0</v>
      </c>
      <c r="T58" s="24">
        <f>SUM(T16/684)*100</f>
        <v>0.14619883040935672</v>
      </c>
      <c r="U58" s="24">
        <f>SUM(U16/1826)*100</f>
        <v>0</v>
      </c>
      <c r="V58" s="24">
        <f>SUM(V16/1996)*100</f>
        <v>0</v>
      </c>
      <c r="W58" s="3">
        <f>SUM(W16/3606)*100</f>
        <v>0.11092623405435387</v>
      </c>
      <c r="X58" s="3">
        <f>SUM(X16/4085)*100</f>
        <v>0</v>
      </c>
      <c r="Y58" s="4">
        <f>SUM(Y16/2319)*100</f>
        <v>0</v>
      </c>
      <c r="Z58" s="12">
        <f>SUM(Z16/1318)*100</f>
        <v>14.036418816388469</v>
      </c>
      <c r="AA58" s="3">
        <f>SUM(AA16/2020)*100</f>
        <v>0.14851485148514851</v>
      </c>
      <c r="AB58" s="3">
        <f>SUM(AB16/622)*100</f>
        <v>2.2508038585209005</v>
      </c>
      <c r="AC58" s="3">
        <f>SUM(AC16/1991)*100</f>
        <v>5.0226017076845812E-2</v>
      </c>
      <c r="AD58" s="3">
        <f>SUM(AD16/794)*100</f>
        <v>0.50377833753148615</v>
      </c>
      <c r="AE58" s="3">
        <f>SUM(AE16/769)*100</f>
        <v>0.52015604681404426</v>
      </c>
      <c r="AF58" s="12">
        <f>SUM(AF16/700)*100</f>
        <v>19.571428571428569</v>
      </c>
      <c r="AG58" s="3">
        <f>SUM(AG16/277)*100</f>
        <v>0.36101083032490977</v>
      </c>
      <c r="AH58" s="3">
        <f>SUM(AH16/2827)*100</f>
        <v>0.10611956137247967</v>
      </c>
      <c r="AI58" s="3">
        <f>SUM(AI16/6188)*100</f>
        <v>0.17776341305753071</v>
      </c>
      <c r="AJ58" s="3">
        <f>SUM(AJ16/454)*100</f>
        <v>0.66079295154185025</v>
      </c>
      <c r="AK58" s="4">
        <f>SUM(AK16/1916)*100</f>
        <v>0.20876826722338201</v>
      </c>
      <c r="AL58" s="3">
        <f>SUM(AL16/2246)*100</f>
        <v>0.48975957257346392</v>
      </c>
      <c r="AM58" s="3">
        <f>SUM(AM16/3188)*100</f>
        <v>0.34504391468005019</v>
      </c>
      <c r="AN58" s="12">
        <f>SUM(AN16/5995)*100</f>
        <v>15.979983319432861</v>
      </c>
      <c r="AO58" s="3">
        <f>SUM(AO16/2431)*100</f>
        <v>0.65816536404771697</v>
      </c>
      <c r="AP58" s="3">
        <f>SUM(AP16/3404)*100</f>
        <v>5.5522914218566397</v>
      </c>
      <c r="AQ58" s="3">
        <f>SUM(AQ16/5258)*100</f>
        <v>0.3803727653100038</v>
      </c>
      <c r="AR58" s="3">
        <f>SUM(AR16/2708)*100</f>
        <v>0.62776957163958647</v>
      </c>
      <c r="AS58" s="3">
        <f>SUM(AS16/1308)*100</f>
        <v>1.2232415902140672</v>
      </c>
      <c r="AT58" s="3">
        <f>SUM(AT16/2442)*100</f>
        <v>0.77805077805077805</v>
      </c>
      <c r="AU58" s="3">
        <f>SUM(AU16/5264)*100</f>
        <v>0.45592705167173248</v>
      </c>
      <c r="AV58" s="3">
        <f>SUM(AV16/1151)*100</f>
        <v>1.4769765421372718</v>
      </c>
      <c r="AW58" s="4">
        <f>SUM(AW16/2631)*100</f>
        <v>0.72215887495248954</v>
      </c>
      <c r="AX58" s="3">
        <f>SUM(AX16/77)*100</f>
        <v>0</v>
      </c>
      <c r="AY58" s="3">
        <f>SUM(AY16/160)*100</f>
        <v>0</v>
      </c>
      <c r="AZ58" s="3">
        <f>SUM(AZ16/226)*100</f>
        <v>0.44247787610619471</v>
      </c>
      <c r="BA58" s="3">
        <f>SUM(BA16/108)*100</f>
        <v>0</v>
      </c>
      <c r="BB58" s="3">
        <f>SUM(BB16/132)*100</f>
        <v>0</v>
      </c>
      <c r="BC58" s="3">
        <f>SUM(BC16/150)*100</f>
        <v>0</v>
      </c>
      <c r="BD58" s="3">
        <f>SUM(BD16/103)*100</f>
        <v>0.97087378640776689</v>
      </c>
      <c r="BE58" s="3">
        <f>SUM(BE16/69)*100</f>
        <v>0</v>
      </c>
      <c r="BF58" s="3">
        <f>SUM(BF16/71)*100</f>
        <v>0</v>
      </c>
      <c r="BG58" s="3">
        <f>SUM(BG16/734)*100</f>
        <v>0</v>
      </c>
      <c r="BH58" s="3">
        <f>SUM(BH16/752)*100</f>
        <v>0</v>
      </c>
      <c r="BI58" s="4">
        <f>SUM(BI16/143)*100</f>
        <v>0</v>
      </c>
      <c r="BJ58" s="3">
        <f>SUM(BJ16/2224)*100</f>
        <v>0.35971223021582738</v>
      </c>
      <c r="BK58" s="3">
        <f>SUM(BK16/3715)*100</f>
        <v>0.16150740242261105</v>
      </c>
      <c r="BL58" s="3">
        <f>SUM(BL16/4158)*100</f>
        <v>0.48100048100048104</v>
      </c>
      <c r="BM58" s="3">
        <f>SUM(BM16/3235)*100</f>
        <v>0.15455950540958269</v>
      </c>
      <c r="BN58" s="3">
        <f>SUM(BN16/8065)*100</f>
        <v>0.12399256044637322</v>
      </c>
      <c r="BO58" s="3">
        <f>SUM(BO16/1075)*100</f>
        <v>0.46511627906976744</v>
      </c>
      <c r="BP58" s="3">
        <f>SUM(BP16/2264)*100</f>
        <v>0.22084805653710249</v>
      </c>
      <c r="BQ58" s="3">
        <f>SUM(BQ16/608)*100</f>
        <v>0.98684210526315785</v>
      </c>
      <c r="BR58" s="3">
        <f>SUM(BR16/923)*100</f>
        <v>0.32502708559046589</v>
      </c>
      <c r="BS58" s="12">
        <f>SUM(BS16/3260)*100</f>
        <v>18.220858895705522</v>
      </c>
      <c r="BT58" s="3">
        <f>SUM(BT16/5083)*100</f>
        <v>7.8693684831792246E-2</v>
      </c>
      <c r="BU58" s="4">
        <f>SUM(BU16/910)*100</f>
        <v>0.32967032967032966</v>
      </c>
      <c r="BV58" s="3">
        <f>SUM(BV16/646)*100</f>
        <v>0.46439628482972134</v>
      </c>
      <c r="BW58" s="3">
        <f>SUM(BW16/603)*100</f>
        <v>0</v>
      </c>
      <c r="BX58" s="3">
        <f>SUM(BX16/7732)*100</f>
        <v>0.2715985514743921</v>
      </c>
      <c r="BY58" s="3">
        <f>SUM(BY16/5871)*100</f>
        <v>0</v>
      </c>
      <c r="BZ58" s="3">
        <f>SUM(BZ16/5456)*100</f>
        <v>5.4985337243401766E-2</v>
      </c>
      <c r="CA58" s="3">
        <f>SUM(CA16/1001)*100</f>
        <v>0</v>
      </c>
      <c r="CB58" s="3">
        <f>SUM(CB16/1709)*100</f>
        <v>0.11702750146284377</v>
      </c>
      <c r="CC58" s="3">
        <f>SUM(CC16/436)*100</f>
        <v>0</v>
      </c>
      <c r="CD58" s="3">
        <f>SUM(CD16/571)*100</f>
        <v>0</v>
      </c>
      <c r="CE58" s="3">
        <f>SUM(CE16/4971)*100</f>
        <v>0.10058338362502514</v>
      </c>
      <c r="CF58" s="3">
        <f>SUM(CF16/612)*100</f>
        <v>0</v>
      </c>
      <c r="CG58" s="4">
        <f>SUM(CG16/1963)*100</f>
        <v>0</v>
      </c>
      <c r="CH58" s="3">
        <f>SUM(CH16/2650)*100</f>
        <v>3.7735849056603772E-2</v>
      </c>
      <c r="CI58" s="3">
        <f>SUM(CI16/3668)*100</f>
        <v>0</v>
      </c>
      <c r="CJ58" s="3">
        <f>SUM(CJ16/1477)*100</f>
        <v>1.2863913337846988</v>
      </c>
      <c r="CK58" s="3">
        <f>SUM(CK16/2753)*100</f>
        <v>3.6324010170722849E-2</v>
      </c>
      <c r="CL58" s="3">
        <f>SUM(CL16/4011)*100</f>
        <v>4.9862877088007983E-2</v>
      </c>
      <c r="CM58" s="3">
        <f>SUM(CM16/3795)*100</f>
        <v>7.9051383399209488E-2</v>
      </c>
      <c r="CN58" s="3">
        <f>SUM(CN16/2174)*100</f>
        <v>9.1996320147194111E-2</v>
      </c>
      <c r="CO58" s="3">
        <f>SUM(CO16/3281)*100</f>
        <v>0</v>
      </c>
      <c r="CP58" s="3">
        <f>SUM(CP16/1938)*100</f>
        <v>5.159958720330237E-2</v>
      </c>
      <c r="CQ58" s="3">
        <f>SUM(CQ16/6321)*100</f>
        <v>7.910140800506249E-2</v>
      </c>
      <c r="CR58" s="3">
        <f>SUM(CR16/1637)*100</f>
        <v>0</v>
      </c>
      <c r="CS58" s="4">
        <f>SUM(CS16/1477)*100</f>
        <v>0</v>
      </c>
    </row>
    <row r="59" spans="1:97" s="3" customFormat="1" x14ac:dyDescent="0.2">
      <c r="A59" s="3" t="s">
        <v>21</v>
      </c>
      <c r="B59" s="24">
        <f>SUM(B17/500)*100</f>
        <v>0</v>
      </c>
      <c r="C59" s="24">
        <f>SUM(C17/278)*100</f>
        <v>0</v>
      </c>
      <c r="D59" s="24">
        <f>SUM(D17/1568)*100</f>
        <v>0</v>
      </c>
      <c r="E59" s="24">
        <f>SUM(E17/786)*100</f>
        <v>0</v>
      </c>
      <c r="F59" s="52">
        <f>SUM(F17/322)*100</f>
        <v>0</v>
      </c>
      <c r="G59" s="24">
        <f>SUM(G17/190)*100</f>
        <v>0</v>
      </c>
      <c r="H59" s="24">
        <f>SUM(H17/736)*100</f>
        <v>0</v>
      </c>
      <c r="I59" s="24">
        <f>SUM(I17/502)*100</f>
        <v>0</v>
      </c>
      <c r="J59" s="24">
        <f>SUM(J17/1107)*100</f>
        <v>0</v>
      </c>
      <c r="K59" s="24">
        <f>SUM(K17/944)*100</f>
        <v>0</v>
      </c>
      <c r="L59" s="24">
        <f>SUM(L17/336)*100</f>
        <v>0</v>
      </c>
      <c r="M59" s="37">
        <f>SUM(M17/2518)*100</f>
        <v>0</v>
      </c>
      <c r="N59" s="24">
        <f>SUM(N17/5808)*100</f>
        <v>0</v>
      </c>
      <c r="O59" s="24">
        <f>SUM(O17/2101)*100</f>
        <v>0</v>
      </c>
      <c r="P59" s="24">
        <f>SUM(P17/1384)*100</f>
        <v>0.2167630057803468</v>
      </c>
      <c r="Q59" s="24">
        <f>SUM(Q17/1386)*100</f>
        <v>7.2150072150072145E-2</v>
      </c>
      <c r="R59" s="24">
        <f>SUM(R17/4398)*100</f>
        <v>0</v>
      </c>
      <c r="S59" s="24">
        <f>SUM(S17/2746)*100</f>
        <v>0</v>
      </c>
      <c r="T59" s="24">
        <f>SUM(T17/684)*100</f>
        <v>0.14619883040935672</v>
      </c>
      <c r="U59" s="24">
        <f>SUM(U17/1826)*100</f>
        <v>0</v>
      </c>
      <c r="V59" s="24">
        <f>SUM(V17/1996)*100</f>
        <v>0</v>
      </c>
      <c r="W59" s="3">
        <f>SUM(W17/3606)*100</f>
        <v>0</v>
      </c>
      <c r="X59" s="3">
        <f>SUM(X17/4085)*100</f>
        <v>0</v>
      </c>
      <c r="Y59" s="4">
        <f>SUM(Y17/2319)*100</f>
        <v>0</v>
      </c>
      <c r="Z59" s="3">
        <f>SUM(Z17/1318)*100</f>
        <v>0</v>
      </c>
      <c r="AA59" s="3">
        <f>SUM(AA17/2020)*100</f>
        <v>0</v>
      </c>
      <c r="AB59" s="3">
        <f>SUM(AB17/622)*100</f>
        <v>0.64308681672025725</v>
      </c>
      <c r="AC59" s="3">
        <f>SUM(AC17/1991)*100</f>
        <v>0</v>
      </c>
      <c r="AD59" s="3">
        <f>SUM(AD17/794)*100</f>
        <v>0</v>
      </c>
      <c r="AE59" s="3">
        <f>SUM(AE17/769)*100</f>
        <v>0</v>
      </c>
      <c r="AF59" s="3">
        <f>SUM(AF17/700)*100</f>
        <v>0</v>
      </c>
      <c r="AG59" s="3">
        <f>SUM(AG17/277)*100</f>
        <v>0</v>
      </c>
      <c r="AH59" s="3">
        <f>SUM(AH17/2827)*100</f>
        <v>0</v>
      </c>
      <c r="AI59" s="3">
        <f>SUM(AI17/6188)*100</f>
        <v>0</v>
      </c>
      <c r="AJ59" s="3">
        <f>SUM(AJ17/454)*100</f>
        <v>0</v>
      </c>
      <c r="AK59" s="4">
        <f>SUM(AK17/1916)*100</f>
        <v>0</v>
      </c>
      <c r="AL59" s="3">
        <f>SUM(AL17/2246)*100</f>
        <v>0</v>
      </c>
      <c r="AM59" s="3">
        <f>SUM(AM17/3188)*100</f>
        <v>0</v>
      </c>
      <c r="AN59" s="3">
        <f>SUM(AN17/5995)*100</f>
        <v>0.25020850708924103</v>
      </c>
      <c r="AO59" s="3">
        <f>SUM(AO17/2431)*100</f>
        <v>0</v>
      </c>
      <c r="AP59" s="3">
        <f>SUM(AP17/3404)*100</f>
        <v>0</v>
      </c>
      <c r="AQ59" s="3">
        <f>SUM(AQ17/5258)*100</f>
        <v>0</v>
      </c>
      <c r="AR59" s="3">
        <f>SUM(AR17/2708)*100</f>
        <v>0</v>
      </c>
      <c r="AS59" s="3">
        <f>SUM(AS17/1308)*100</f>
        <v>0</v>
      </c>
      <c r="AT59" s="3">
        <f>SUM(AT17/2442)*100</f>
        <v>0</v>
      </c>
      <c r="AU59" s="3">
        <f>SUM(AU17/5264)*100</f>
        <v>0</v>
      </c>
      <c r="AV59" s="3">
        <f>SUM(AV17/1151)*100</f>
        <v>0</v>
      </c>
      <c r="AW59" s="4">
        <f>SUM(AW17/2631)*100</f>
        <v>0</v>
      </c>
      <c r="AX59" s="3">
        <f>SUM(AX17/77)*100</f>
        <v>0</v>
      </c>
      <c r="AY59" s="3">
        <f>SUM(AY17/160)*100</f>
        <v>0</v>
      </c>
      <c r="AZ59" s="3">
        <f>SUM(AZ17/226)*100</f>
        <v>0</v>
      </c>
      <c r="BA59" s="3">
        <f>SUM(BA17/108)*100</f>
        <v>0</v>
      </c>
      <c r="BB59" s="3">
        <f>SUM(BB17/132)*100</f>
        <v>0</v>
      </c>
      <c r="BC59" s="3">
        <f>SUM(BC17/150)*100</f>
        <v>0</v>
      </c>
      <c r="BD59" s="3">
        <f>SUM(BD17/103)*100</f>
        <v>0</v>
      </c>
      <c r="BE59" s="3">
        <f>SUM(BE17/69)*100</f>
        <v>0</v>
      </c>
      <c r="BF59" s="3">
        <f>SUM(BF17/71)*100</f>
        <v>0</v>
      </c>
      <c r="BG59" s="3">
        <f>SUM(BG17/734)*100</f>
        <v>0</v>
      </c>
      <c r="BH59" s="3">
        <f>SUM(BH17/752)*100</f>
        <v>0</v>
      </c>
      <c r="BI59" s="4">
        <f>SUM(BI17/143)*100</f>
        <v>0</v>
      </c>
      <c r="BJ59" s="3">
        <f>SUM(BJ17/2224)*100</f>
        <v>0</v>
      </c>
      <c r="BK59" s="3">
        <f>SUM(BK17/3715)*100</f>
        <v>0</v>
      </c>
      <c r="BL59" s="3">
        <f>SUM(BL17/4158)*100</f>
        <v>0.16835016835016833</v>
      </c>
      <c r="BM59" s="3">
        <f>SUM(BM17/3235)*100</f>
        <v>0</v>
      </c>
      <c r="BN59" s="3">
        <f>SUM(BN17/8065)*100</f>
        <v>0</v>
      </c>
      <c r="BO59" s="3">
        <f>SUM(BO17/1075)*100</f>
        <v>0</v>
      </c>
      <c r="BP59" s="3">
        <f>SUM(BP17/2264)*100</f>
        <v>0</v>
      </c>
      <c r="BQ59" s="3">
        <f>SUM(BQ17/608)*100</f>
        <v>0.1644736842105263</v>
      </c>
      <c r="BR59" s="3">
        <f>SUM(BR17/923)*100</f>
        <v>0</v>
      </c>
      <c r="BS59" s="3">
        <f>SUM(BS17/3260)*100</f>
        <v>0</v>
      </c>
      <c r="BT59" s="3">
        <f>SUM(BT17/5083)*100</f>
        <v>0</v>
      </c>
      <c r="BU59" s="4">
        <f>SUM(BU17/910)*100</f>
        <v>0</v>
      </c>
      <c r="BV59" s="3">
        <f>SUM(BV17/646)*100</f>
        <v>0</v>
      </c>
      <c r="BW59" s="3">
        <f>SUM(BW17/603)*100</f>
        <v>0</v>
      </c>
      <c r="BX59" s="3">
        <f>SUM(BX17/7732)*100</f>
        <v>0</v>
      </c>
      <c r="BY59" s="3">
        <f>SUM(BY17/5871)*100</f>
        <v>0</v>
      </c>
      <c r="BZ59" s="3">
        <f>SUM(BZ17/5456)*100</f>
        <v>0</v>
      </c>
      <c r="CA59" s="3">
        <f>SUM(CA17/1001)*100</f>
        <v>0</v>
      </c>
      <c r="CB59" s="3">
        <f>SUM(CB17/1709)*100</f>
        <v>0</v>
      </c>
      <c r="CC59" s="3">
        <f>SUM(CC17/436)*100</f>
        <v>0</v>
      </c>
      <c r="CD59" s="3">
        <f>SUM(CD17/571)*100</f>
        <v>0</v>
      </c>
      <c r="CE59" s="3">
        <f>SUM(CE17/4971)*100</f>
        <v>0</v>
      </c>
      <c r="CF59" s="3">
        <f>SUM(CF17/612)*100</f>
        <v>0</v>
      </c>
      <c r="CG59" s="4">
        <f>SUM(CG17/1963)*100</f>
        <v>0</v>
      </c>
      <c r="CH59" s="3">
        <f>SUM(CH17/2650)*100</f>
        <v>0</v>
      </c>
      <c r="CI59" s="3">
        <f>SUM(CI17/3668)*100</f>
        <v>2.726281352235551E-2</v>
      </c>
      <c r="CJ59" s="3">
        <f>SUM(CJ17/1477)*100</f>
        <v>0.60934326337169942</v>
      </c>
      <c r="CK59" s="3">
        <f>SUM(CK17/2753)*100</f>
        <v>0</v>
      </c>
      <c r="CL59" s="3">
        <f>SUM(CL17/4011)*100</f>
        <v>2.4931438544003991E-2</v>
      </c>
      <c r="CM59" s="3">
        <f>SUM(CM17/3795)*100</f>
        <v>2.6350461133069828E-2</v>
      </c>
      <c r="CN59" s="3">
        <f>SUM(CN17/2174)*100</f>
        <v>0</v>
      </c>
      <c r="CO59" s="3">
        <f>SUM(CO17/3281)*100</f>
        <v>0</v>
      </c>
      <c r="CP59" s="3">
        <f>SUM(CP17/1938)*100</f>
        <v>0</v>
      </c>
      <c r="CQ59" s="3">
        <f>SUM(CQ17/6321)*100</f>
        <v>0</v>
      </c>
      <c r="CR59" s="3">
        <f>SUM(CR17/1637)*100</f>
        <v>0</v>
      </c>
      <c r="CS59" s="4">
        <f>SUM(CS17/1477)*100</f>
        <v>0</v>
      </c>
    </row>
    <row r="60" spans="1:97" s="3" customFormat="1" x14ac:dyDescent="0.2">
      <c r="A60" s="3" t="s">
        <v>19</v>
      </c>
      <c r="B60" s="24">
        <f>SUM(B18/500)*100</f>
        <v>0</v>
      </c>
      <c r="C60" s="24">
        <f>SUM(C18/278)*100</f>
        <v>0</v>
      </c>
      <c r="D60" s="24">
        <f>SUM(D18/1568)*100</f>
        <v>0</v>
      </c>
      <c r="E60" s="24">
        <f>SUM(E18/786)*100</f>
        <v>0</v>
      </c>
      <c r="F60" s="52">
        <f>SUM(F18/322)*100</f>
        <v>0</v>
      </c>
      <c r="G60" s="24">
        <f>SUM(G18/190)*100</f>
        <v>0</v>
      </c>
      <c r="H60" s="24">
        <f>SUM(H18/736)*100</f>
        <v>0</v>
      </c>
      <c r="I60" s="24">
        <f>SUM(I18/502)*100</f>
        <v>0</v>
      </c>
      <c r="J60" s="24">
        <f>SUM(J18/1107)*100</f>
        <v>0</v>
      </c>
      <c r="K60" s="24">
        <f>SUM(K18/944)*100</f>
        <v>0</v>
      </c>
      <c r="L60" s="24">
        <f>SUM(L18/336)*100</f>
        <v>0</v>
      </c>
      <c r="M60" s="37">
        <f>SUM(M18/2518)*100</f>
        <v>0</v>
      </c>
      <c r="N60" s="24">
        <f>SUM(N18/5808)*100</f>
        <v>0</v>
      </c>
      <c r="O60" s="24">
        <f>SUM(O18/2101)*100</f>
        <v>0</v>
      </c>
      <c r="P60" s="24">
        <f>SUM(P18/1384)*100</f>
        <v>0</v>
      </c>
      <c r="Q60" s="24">
        <f>SUM(Q18/1386)*100</f>
        <v>0</v>
      </c>
      <c r="R60" s="24">
        <f>SUM(R18/4398)*100</f>
        <v>0</v>
      </c>
      <c r="S60" s="24">
        <f>SUM(S18/2746)*100</f>
        <v>0</v>
      </c>
      <c r="T60" s="24">
        <f>SUM(T18/684)*100</f>
        <v>0</v>
      </c>
      <c r="U60" s="24">
        <f>SUM(U18/1826)*100</f>
        <v>0</v>
      </c>
      <c r="V60" s="24">
        <f>SUM(V18/1996)*100</f>
        <v>0</v>
      </c>
      <c r="W60" s="3">
        <f>SUM(W18/3606)*100</f>
        <v>0</v>
      </c>
      <c r="X60" s="3">
        <f>SUM(X18/4085)*100</f>
        <v>0</v>
      </c>
      <c r="Y60" s="4">
        <f>SUM(Y18/2319)*100</f>
        <v>0</v>
      </c>
      <c r="Z60" s="3">
        <f>SUM(Z18/1318)*100</f>
        <v>7.5872534142640363E-2</v>
      </c>
      <c r="AA60" s="3">
        <f>SUM(AA18/2020)*100</f>
        <v>0</v>
      </c>
      <c r="AB60" s="3">
        <f>SUM(AB18/622)*100</f>
        <v>0</v>
      </c>
      <c r="AC60" s="3">
        <f>SUM(AC18/1991)*100</f>
        <v>0</v>
      </c>
      <c r="AD60" s="3">
        <f>SUM(AD18/794)*100</f>
        <v>0</v>
      </c>
      <c r="AE60" s="3">
        <f>SUM(AE18/769)*100</f>
        <v>0.13003901170351106</v>
      </c>
      <c r="AF60" s="3">
        <f>SUM(AF18/700)*100</f>
        <v>0</v>
      </c>
      <c r="AG60" s="3">
        <f>SUM(AG18/277)*100</f>
        <v>0</v>
      </c>
      <c r="AH60" s="3">
        <f>SUM(AH18/2827)*100</f>
        <v>0</v>
      </c>
      <c r="AI60" s="3">
        <f>SUM(AI18/6188)*100</f>
        <v>0</v>
      </c>
      <c r="AJ60" s="3">
        <f>SUM(AJ18/454)*100</f>
        <v>0</v>
      </c>
      <c r="AK60" s="4">
        <f>SUM(AK18/1916)*100</f>
        <v>0</v>
      </c>
      <c r="AL60" s="3">
        <f>SUM(AL18/2246)*100</f>
        <v>0</v>
      </c>
      <c r="AM60" s="3">
        <f>SUM(AM18/3188)*100</f>
        <v>0</v>
      </c>
      <c r="AN60" s="3">
        <f>SUM(AN18/5995)*100</f>
        <v>0</v>
      </c>
      <c r="AO60" s="3">
        <f>SUM(AO18/2431)*100</f>
        <v>0</v>
      </c>
      <c r="AP60" s="3">
        <f>SUM(AP18/3404)*100</f>
        <v>0</v>
      </c>
      <c r="AQ60" s="3">
        <f>SUM(AQ18/5258)*100</f>
        <v>0</v>
      </c>
      <c r="AR60" s="3">
        <f>SUM(AR18/2708)*100</f>
        <v>0</v>
      </c>
      <c r="AS60" s="3">
        <f>SUM(AS18/1308)*100</f>
        <v>0</v>
      </c>
      <c r="AT60" s="3">
        <f>SUM(AT18/2442)*100</f>
        <v>0</v>
      </c>
      <c r="AU60" s="3">
        <f>SUM(AU18/5264)*100</f>
        <v>0</v>
      </c>
      <c r="AV60" s="3">
        <f>SUM(AV18/1151)*100</f>
        <v>0</v>
      </c>
      <c r="AW60" s="4">
        <f>SUM(AW18/2631)*100</f>
        <v>0</v>
      </c>
      <c r="AX60" s="3">
        <f>SUM(AX18/77)*100</f>
        <v>0</v>
      </c>
      <c r="AY60" s="3">
        <f>SUM(AY18/160)*100</f>
        <v>0</v>
      </c>
      <c r="AZ60" s="3">
        <f>SUM(AZ18/226)*100</f>
        <v>0</v>
      </c>
      <c r="BA60" s="3">
        <f>SUM(BA18/108)*100</f>
        <v>0</v>
      </c>
      <c r="BB60" s="3">
        <f>SUM(BB18/132)*100</f>
        <v>0</v>
      </c>
      <c r="BC60" s="3">
        <f>SUM(BC18/150)*100</f>
        <v>0</v>
      </c>
      <c r="BD60" s="3">
        <f>SUM(BD18/103)*100</f>
        <v>0</v>
      </c>
      <c r="BE60" s="3">
        <f>SUM(BE18/69)*100</f>
        <v>0</v>
      </c>
      <c r="BF60" s="3">
        <f>SUM(BF18/71)*100</f>
        <v>0</v>
      </c>
      <c r="BG60" s="3">
        <f>SUM(BG18/734)*100</f>
        <v>0</v>
      </c>
      <c r="BH60" s="3">
        <f>SUM(BH18/752)*100</f>
        <v>0</v>
      </c>
      <c r="BI60" s="4">
        <f>SUM(BI18/143)*100</f>
        <v>0</v>
      </c>
      <c r="BJ60" s="3">
        <f>SUM(BJ18/2224)*100</f>
        <v>0</v>
      </c>
      <c r="BK60" s="3">
        <f>SUM(BK18/3715)*100</f>
        <v>0</v>
      </c>
      <c r="BL60" s="3">
        <f>SUM(BL18/4158)*100</f>
        <v>0</v>
      </c>
      <c r="BM60" s="3">
        <f>SUM(BM18/3235)*100</f>
        <v>0</v>
      </c>
      <c r="BN60" s="3">
        <f>SUM(BN18/8065)*100</f>
        <v>0</v>
      </c>
      <c r="BO60" s="3">
        <f>SUM(BO18/1075)*100</f>
        <v>0</v>
      </c>
      <c r="BP60" s="3">
        <f>SUM(BP18/2264)*100</f>
        <v>0</v>
      </c>
      <c r="BQ60" s="3">
        <f>SUM(BQ18/608)*100</f>
        <v>0</v>
      </c>
      <c r="BR60" s="3">
        <f>SUM(BR18/923)*100</f>
        <v>0</v>
      </c>
      <c r="BS60" s="3">
        <f>SUM(BS18/3260)*100</f>
        <v>0</v>
      </c>
      <c r="BT60" s="3">
        <f>SUM(BT18/5083)*100</f>
        <v>0</v>
      </c>
      <c r="BU60" s="4">
        <f>SUM(BU18/910)*100</f>
        <v>0</v>
      </c>
      <c r="BV60" s="3">
        <f>SUM(BV18/646)*100</f>
        <v>0</v>
      </c>
      <c r="BW60" s="3">
        <f>SUM(BW18/603)*100</f>
        <v>0</v>
      </c>
      <c r="BX60" s="3">
        <f>SUM(BX18/7732)*100</f>
        <v>0</v>
      </c>
      <c r="BY60" s="3">
        <f>SUM(BY18/5871)*100</f>
        <v>0</v>
      </c>
      <c r="BZ60" s="3">
        <f>SUM(BZ18/5456)*100</f>
        <v>0</v>
      </c>
      <c r="CA60" s="3">
        <f>SUM(CA18/1001)*100</f>
        <v>0</v>
      </c>
      <c r="CB60" s="3">
        <f>SUM(CB18/1709)*100</f>
        <v>0</v>
      </c>
      <c r="CC60" s="3">
        <f>SUM(CC18/436)*100</f>
        <v>0</v>
      </c>
      <c r="CD60" s="3">
        <f>SUM(CD18/571)*100</f>
        <v>0</v>
      </c>
      <c r="CE60" s="3">
        <f>SUM(CE18/4971)*100</f>
        <v>0</v>
      </c>
      <c r="CF60" s="3">
        <f>SUM(CF18/612)*100</f>
        <v>0</v>
      </c>
      <c r="CG60" s="4">
        <f>SUM(CG18/1963)*100</f>
        <v>0</v>
      </c>
      <c r="CH60" s="3">
        <f>SUM(CH18/2650)*100</f>
        <v>0</v>
      </c>
      <c r="CI60" s="3">
        <f>SUM(CI18/3668)*100</f>
        <v>0</v>
      </c>
      <c r="CJ60" s="3">
        <f>SUM(CJ18/1477)*100</f>
        <v>0</v>
      </c>
      <c r="CK60" s="3">
        <f>SUM(CK18/2753)*100</f>
        <v>0</v>
      </c>
      <c r="CL60" s="3">
        <f>SUM(CL18/4011)*100</f>
        <v>0</v>
      </c>
      <c r="CM60" s="3">
        <f>SUM(CM18/3795)*100</f>
        <v>0</v>
      </c>
      <c r="CN60" s="3">
        <f>SUM(CN18/2174)*100</f>
        <v>0</v>
      </c>
      <c r="CO60" s="3">
        <f>SUM(CO18/3281)*100</f>
        <v>0</v>
      </c>
      <c r="CP60" s="3">
        <f>SUM(CP18/1938)*100</f>
        <v>0</v>
      </c>
      <c r="CQ60" s="3">
        <f>SUM(CQ18/6321)*100</f>
        <v>0</v>
      </c>
      <c r="CR60" s="3">
        <f>SUM(CR18/1637)*100</f>
        <v>0</v>
      </c>
      <c r="CS60" s="4">
        <f>SUM(CS18/1477)*100</f>
        <v>0</v>
      </c>
    </row>
    <row r="61" spans="1:97" s="3" customFormat="1" x14ac:dyDescent="0.2">
      <c r="A61" s="3" t="s">
        <v>137</v>
      </c>
      <c r="B61" s="24">
        <f>SUM(B19/500)*100</f>
        <v>0</v>
      </c>
      <c r="C61" s="24">
        <f>SUM(C19/278)*100</f>
        <v>0</v>
      </c>
      <c r="D61" s="24">
        <f>SUM(D19/1568)*100</f>
        <v>0</v>
      </c>
      <c r="E61" s="24">
        <f>SUM(E19/786)*100</f>
        <v>0</v>
      </c>
      <c r="F61" s="52">
        <f>SUM(F19/322)*100</f>
        <v>0</v>
      </c>
      <c r="G61" s="24">
        <f>SUM(G19/190)*100</f>
        <v>0</v>
      </c>
      <c r="H61" s="24">
        <f>SUM(H19/736)*100</f>
        <v>0</v>
      </c>
      <c r="I61" s="24">
        <f>SUM(I19/502)*100</f>
        <v>0</v>
      </c>
      <c r="J61" s="24">
        <f>SUM(J19/1107)*100</f>
        <v>0</v>
      </c>
      <c r="K61" s="24">
        <f>SUM(K19/944)*100</f>
        <v>0</v>
      </c>
      <c r="L61" s="24">
        <f>SUM(L19/336)*100</f>
        <v>0</v>
      </c>
      <c r="M61" s="37">
        <f>SUM(M19/2518)*100</f>
        <v>0</v>
      </c>
      <c r="N61" s="24">
        <f>SUM(N19/5808)*100</f>
        <v>0</v>
      </c>
      <c r="O61" s="24">
        <f>SUM(O19/2101)*100</f>
        <v>0</v>
      </c>
      <c r="P61" s="24">
        <f>SUM(P19/1384)*100</f>
        <v>7.2254335260115599E-2</v>
      </c>
      <c r="Q61" s="24">
        <f>SUM(Q19/1386)*100</f>
        <v>0</v>
      </c>
      <c r="R61" s="24">
        <f>SUM(R19/4398)*100</f>
        <v>0</v>
      </c>
      <c r="S61" s="24">
        <f>SUM(S19/2746)*100</f>
        <v>3.6416605972323379E-2</v>
      </c>
      <c r="T61" s="24">
        <f>SUM(T19/684)*100</f>
        <v>0</v>
      </c>
      <c r="U61" s="24">
        <f>SUM(U19/1826)*100</f>
        <v>0</v>
      </c>
      <c r="V61" s="24">
        <f>SUM(V19/1996)*100</f>
        <v>0</v>
      </c>
      <c r="W61" s="3">
        <f>SUM(W19/3606)*100</f>
        <v>0</v>
      </c>
      <c r="X61" s="3">
        <f>SUM(X19/4085)*100</f>
        <v>2.4479804161566709E-2</v>
      </c>
      <c r="Y61" s="4">
        <f>SUM(Y19/2319)*100</f>
        <v>0</v>
      </c>
      <c r="Z61" s="3">
        <f>SUM(Z19/1318)*100</f>
        <v>0</v>
      </c>
      <c r="AA61" s="3">
        <f>SUM(AA19/2020)*100</f>
        <v>0</v>
      </c>
      <c r="AB61" s="3">
        <f>SUM(AB19/622)*100</f>
        <v>0.16077170418006431</v>
      </c>
      <c r="AC61" s="3">
        <f>SUM(AC19/1991)*100</f>
        <v>0</v>
      </c>
      <c r="AD61" s="3">
        <f>SUM(AD19/794)*100</f>
        <v>0</v>
      </c>
      <c r="AE61" s="3">
        <f>SUM(AE19/769)*100</f>
        <v>0</v>
      </c>
      <c r="AF61" s="3">
        <f>SUM(AF19/700)*100</f>
        <v>0</v>
      </c>
      <c r="AG61" s="3">
        <f>SUM(AG19/277)*100</f>
        <v>0</v>
      </c>
      <c r="AH61" s="3">
        <f>SUM(AH19/2827)*100</f>
        <v>0</v>
      </c>
      <c r="AI61" s="3">
        <f>SUM(AI19/6188)*100</f>
        <v>4.8480930833872012E-2</v>
      </c>
      <c r="AJ61" s="3">
        <f>SUM(AJ19/454)*100</f>
        <v>0.22026431718061676</v>
      </c>
      <c r="AK61" s="4">
        <f>SUM(AK19/1916)*100</f>
        <v>0</v>
      </c>
      <c r="AL61" s="3">
        <f>SUM(AL19/2246)*100</f>
        <v>0</v>
      </c>
      <c r="AM61" s="3">
        <f>SUM(AM19/3188)*100</f>
        <v>6.2735257214554571E-2</v>
      </c>
      <c r="AN61" s="3">
        <f>SUM(AN19/5995)*100</f>
        <v>1.6680567139282735E-2</v>
      </c>
      <c r="AO61" s="3">
        <f>SUM(AO19/2431)*100</f>
        <v>0</v>
      </c>
      <c r="AP61" s="3">
        <f>SUM(AP19/3404)*100</f>
        <v>2.9377203290246769E-2</v>
      </c>
      <c r="AQ61" s="3">
        <f>SUM(AQ19/5258)*100</f>
        <v>0</v>
      </c>
      <c r="AR61" s="3">
        <f>SUM(AR19/2708)*100</f>
        <v>3.6927621861152143E-2</v>
      </c>
      <c r="AS61" s="3">
        <f>SUM(AS19/1308)*100</f>
        <v>0</v>
      </c>
      <c r="AT61" s="3">
        <f>SUM(AT19/2442)*100</f>
        <v>0</v>
      </c>
      <c r="AU61" s="3">
        <f>SUM(AU19/5264)*100</f>
        <v>0</v>
      </c>
      <c r="AV61" s="3">
        <f>SUM(AV19/1151)*100</f>
        <v>8.6880973066898348E-2</v>
      </c>
      <c r="AW61" s="4">
        <f>SUM(AW19/2631)*100</f>
        <v>0</v>
      </c>
      <c r="AX61" s="3">
        <f>SUM(AX19/77)*100</f>
        <v>0</v>
      </c>
      <c r="AY61" s="3">
        <f>SUM(AY19/160)*100</f>
        <v>0</v>
      </c>
      <c r="AZ61" s="3">
        <f>SUM(AZ19/226)*100</f>
        <v>0</v>
      </c>
      <c r="BA61" s="3">
        <f>SUM(BA19/108)*100</f>
        <v>0</v>
      </c>
      <c r="BB61" s="3">
        <f>SUM(BB19/132)*100</f>
        <v>0</v>
      </c>
      <c r="BC61" s="3">
        <f>SUM(BC19/150)*100</f>
        <v>0</v>
      </c>
      <c r="BD61" s="3">
        <f>SUM(BD19/103)*100</f>
        <v>0</v>
      </c>
      <c r="BE61" s="3">
        <f>SUM(BE19/69)*100</f>
        <v>0</v>
      </c>
      <c r="BF61" s="3">
        <f>SUM(BF19/71)*100</f>
        <v>0</v>
      </c>
      <c r="BG61" s="3">
        <f>SUM(BG19/734)*100</f>
        <v>0</v>
      </c>
      <c r="BH61" s="3">
        <f>SUM(BH19/752)*100</f>
        <v>0</v>
      </c>
      <c r="BI61" s="4">
        <f>SUM(BI19/143)*100</f>
        <v>0</v>
      </c>
      <c r="BJ61" s="3">
        <f>SUM(BJ19/2224)*100</f>
        <v>0</v>
      </c>
      <c r="BK61" s="3">
        <f>SUM(BK19/3715)*100</f>
        <v>0</v>
      </c>
      <c r="BL61" s="3">
        <f>SUM(BL19/4158)*100</f>
        <v>0</v>
      </c>
      <c r="BM61" s="3">
        <f>SUM(BM19/3235)*100</f>
        <v>3.0911901081916538E-2</v>
      </c>
      <c r="BN61" s="3">
        <f>SUM(BN19/8065)*100</f>
        <v>0</v>
      </c>
      <c r="BO61" s="3">
        <f>SUM(BO19/1075)*100</f>
        <v>0</v>
      </c>
      <c r="BP61" s="3">
        <f>SUM(BP19/2264)*100</f>
        <v>0</v>
      </c>
      <c r="BQ61" s="3">
        <f>SUM(BQ19/608)*100</f>
        <v>0</v>
      </c>
      <c r="BR61" s="3">
        <f>SUM(BR19/923)*100</f>
        <v>0</v>
      </c>
      <c r="BS61" s="3">
        <f>SUM(BS19/3260)*100</f>
        <v>0</v>
      </c>
      <c r="BT61" s="3">
        <f>SUM(BT19/5083)*100</f>
        <v>0</v>
      </c>
      <c r="BU61" s="4">
        <f>SUM(BU19/910)*100</f>
        <v>0</v>
      </c>
      <c r="BV61" s="3">
        <f>SUM(BV19/646)*100</f>
        <v>0</v>
      </c>
      <c r="BW61" s="3">
        <f>SUM(BW19/603)*100</f>
        <v>0</v>
      </c>
      <c r="BX61" s="3">
        <f>SUM(BX19/7732)*100</f>
        <v>0</v>
      </c>
      <c r="BY61" s="3">
        <f>SUM(BY19/5871)*100</f>
        <v>0</v>
      </c>
      <c r="BZ61" s="3">
        <f>SUM(BZ19/5456)*100</f>
        <v>0</v>
      </c>
      <c r="CA61" s="3">
        <f>SUM(CA19/1001)*100</f>
        <v>0</v>
      </c>
      <c r="CB61" s="3">
        <f>SUM(CB19/1709)*100</f>
        <v>0</v>
      </c>
      <c r="CC61" s="3">
        <f>SUM(CC19/436)*100</f>
        <v>0</v>
      </c>
      <c r="CD61" s="3">
        <f>SUM(CD19/571)*100</f>
        <v>0</v>
      </c>
      <c r="CE61" s="3">
        <f>SUM(CE19/4971)*100</f>
        <v>0</v>
      </c>
      <c r="CF61" s="3">
        <f>SUM(CF19/612)*100</f>
        <v>0</v>
      </c>
      <c r="CG61" s="4">
        <f>SUM(CG19/1963)*100</f>
        <v>0</v>
      </c>
      <c r="CH61" s="3">
        <f>SUM(CH19/2650)*100</f>
        <v>0</v>
      </c>
      <c r="CI61" s="3">
        <f>SUM(CI19/3668)*100</f>
        <v>2.726281352235551E-2</v>
      </c>
      <c r="CJ61" s="3">
        <f>SUM(CJ19/1477)*100</f>
        <v>0</v>
      </c>
      <c r="CK61" s="3">
        <f>SUM(CK19/2753)*100</f>
        <v>0</v>
      </c>
      <c r="CL61" s="3">
        <f>SUM(CL19/4011)*100</f>
        <v>0</v>
      </c>
      <c r="CM61" s="3">
        <f>SUM(CM19/3795)*100</f>
        <v>0</v>
      </c>
      <c r="CN61" s="3">
        <f>SUM(CN19/2174)*100</f>
        <v>0</v>
      </c>
      <c r="CO61" s="3">
        <f>SUM(CO19/3281)*100</f>
        <v>0</v>
      </c>
      <c r="CP61" s="3">
        <f>SUM(CP19/1938)*100</f>
        <v>0</v>
      </c>
      <c r="CQ61" s="3">
        <f>SUM(CQ19/6321)*100</f>
        <v>0</v>
      </c>
      <c r="CR61" s="3">
        <f>SUM(CR19/1637)*100</f>
        <v>0</v>
      </c>
      <c r="CS61" s="4">
        <f>SUM(CS19/1477)*100</f>
        <v>0</v>
      </c>
    </row>
    <row r="62" spans="1:97" s="3" customFormat="1" x14ac:dyDescent="0.2">
      <c r="A62" s="3" t="s">
        <v>18</v>
      </c>
      <c r="B62" s="24">
        <f>SUM(B20/500)*100</f>
        <v>0</v>
      </c>
      <c r="C62" s="24">
        <f>SUM(C20/278)*100</f>
        <v>0</v>
      </c>
      <c r="D62" s="24">
        <f>SUM(D20/1568)*100</f>
        <v>6.3775510204081634E-2</v>
      </c>
      <c r="E62" s="24">
        <f>SUM(E20/786)*100</f>
        <v>0</v>
      </c>
      <c r="F62" s="52">
        <f>SUM(F20/322)*100</f>
        <v>0</v>
      </c>
      <c r="G62" s="24">
        <f>SUM(G20/190)*100</f>
        <v>0</v>
      </c>
      <c r="H62" s="24">
        <f>SUM(H20/736)*100</f>
        <v>0</v>
      </c>
      <c r="I62" s="24">
        <f>SUM(I20/502)*100</f>
        <v>0</v>
      </c>
      <c r="J62" s="24">
        <f>SUM(J20/1107)*100</f>
        <v>0</v>
      </c>
      <c r="K62" s="24">
        <f>SUM(K20/944)*100</f>
        <v>0</v>
      </c>
      <c r="L62" s="24">
        <f>SUM(L20/336)*100</f>
        <v>0</v>
      </c>
      <c r="M62" s="37">
        <f>SUM(M20/2518)*100</f>
        <v>0</v>
      </c>
      <c r="N62" s="24">
        <f>SUM(N20/5808)*100</f>
        <v>1.7217630853994491E-2</v>
      </c>
      <c r="O62" s="24">
        <f>SUM(O20/2101)*100</f>
        <v>4.7596382674916705E-2</v>
      </c>
      <c r="P62" s="24">
        <f>SUM(P20/1384)*100</f>
        <v>0.28901734104046239</v>
      </c>
      <c r="Q62" s="24">
        <f>SUM(Q20/1386)*100</f>
        <v>0</v>
      </c>
      <c r="R62" s="24">
        <f>SUM(R20/4398)*100</f>
        <v>2.2737608003638016E-2</v>
      </c>
      <c r="S62" s="24">
        <f>SUM(S20/2746)*100</f>
        <v>0</v>
      </c>
      <c r="T62" s="24">
        <f>SUM(T20/684)*100</f>
        <v>0.14619883040935672</v>
      </c>
      <c r="U62" s="24">
        <f>SUM(U20/1826)*100</f>
        <v>5.4764512595837894E-2</v>
      </c>
      <c r="V62" s="24">
        <f>SUM(V20/1996)*100</f>
        <v>5.0100200400801598E-2</v>
      </c>
      <c r="W62" s="3">
        <f>SUM(W20/3606)*100</f>
        <v>2.7731558513588467E-2</v>
      </c>
      <c r="X62" s="3">
        <f>SUM(X20/4085)*100</f>
        <v>4.8959608323133418E-2</v>
      </c>
      <c r="Y62" s="4">
        <f>SUM(Y20/2319)*100</f>
        <v>0.12936610608020699</v>
      </c>
      <c r="Z62" s="3">
        <f>SUM(Z20/1318)*100</f>
        <v>0</v>
      </c>
      <c r="AA62" s="3">
        <f>SUM(AA20/2020)*100</f>
        <v>0</v>
      </c>
      <c r="AB62" s="3">
        <f>SUM(AB20/622)*100</f>
        <v>0</v>
      </c>
      <c r="AC62" s="3">
        <f>SUM(AC20/1991)*100</f>
        <v>0.10045203415369162</v>
      </c>
      <c r="AD62" s="3">
        <f>SUM(AD20/794)*100</f>
        <v>0.12594458438287154</v>
      </c>
      <c r="AE62" s="3">
        <f>SUM(AE20/769)*100</f>
        <v>0</v>
      </c>
      <c r="AF62" s="3">
        <f>SUM(AF20/700)*100</f>
        <v>0</v>
      </c>
      <c r="AG62" s="3">
        <f>SUM(AG20/277)*100</f>
        <v>0</v>
      </c>
      <c r="AH62" s="3">
        <f>SUM(AH20/2827)*100</f>
        <v>0</v>
      </c>
      <c r="AI62" s="3">
        <f>SUM(AI20/6188)*100</f>
        <v>0</v>
      </c>
      <c r="AJ62" s="3">
        <f>SUM(AJ20/454)*100</f>
        <v>0</v>
      </c>
      <c r="AK62" s="4">
        <f>SUM(AK20/1916)*100</f>
        <v>0</v>
      </c>
      <c r="AL62" s="3">
        <f>SUM(AL20/2246)*100</f>
        <v>0</v>
      </c>
      <c r="AM62" s="3">
        <f>SUM(AM20/3188)*100</f>
        <v>9.4102885821831864E-2</v>
      </c>
      <c r="AN62" s="3">
        <f>SUM(AN20/5995)*100</f>
        <v>0.1000834028356964</v>
      </c>
      <c r="AO62" s="3">
        <f>SUM(AO20/2431)*100</f>
        <v>0</v>
      </c>
      <c r="AP62" s="3">
        <f>SUM(AP20/3404)*100</f>
        <v>8.8131609870740313E-2</v>
      </c>
      <c r="AQ62" s="3">
        <f>SUM(AQ20/5258)*100</f>
        <v>0.22822365918600229</v>
      </c>
      <c r="AR62" s="3">
        <f>SUM(AR20/2708)*100</f>
        <v>3.6927621861152143E-2</v>
      </c>
      <c r="AS62" s="3">
        <f>SUM(AS20/1308)*100</f>
        <v>7.64525993883792E-2</v>
      </c>
      <c r="AT62" s="3">
        <f>SUM(AT20/2442)*100</f>
        <v>0.16380016380016382</v>
      </c>
      <c r="AU62" s="3">
        <f>SUM(AU20/5264)*100</f>
        <v>3.7993920972644375E-2</v>
      </c>
      <c r="AV62" s="3">
        <f>SUM(AV20/1151)*100</f>
        <v>0.1737619461337967</v>
      </c>
      <c r="AW62" s="4">
        <f>SUM(AW20/2631)*100</f>
        <v>0.30406689471683768</v>
      </c>
      <c r="AX62" s="3">
        <f>SUM(AX20/77)*100</f>
        <v>0</v>
      </c>
      <c r="AY62" s="3">
        <f>SUM(AY20/160)*100</f>
        <v>0</v>
      </c>
      <c r="AZ62" s="3">
        <f>SUM(AZ20/226)*100</f>
        <v>0</v>
      </c>
      <c r="BA62" s="3">
        <f>SUM(BA20/108)*100</f>
        <v>0</v>
      </c>
      <c r="BB62" s="3">
        <f>SUM(BB20/132)*100</f>
        <v>0</v>
      </c>
      <c r="BC62" s="3">
        <f>SUM(BC20/150)*100</f>
        <v>0</v>
      </c>
      <c r="BD62" s="3">
        <f>SUM(BD20/103)*100</f>
        <v>0</v>
      </c>
      <c r="BE62" s="3">
        <f>SUM(BE20/69)*100</f>
        <v>0</v>
      </c>
      <c r="BF62" s="3">
        <f>SUM(BF20/71)*100</f>
        <v>0</v>
      </c>
      <c r="BG62" s="3">
        <f>SUM(BG20/734)*100</f>
        <v>0.40871934604904631</v>
      </c>
      <c r="BH62" s="3">
        <f>SUM(BH20/752)*100</f>
        <v>0.26595744680851063</v>
      </c>
      <c r="BI62" s="4">
        <f>SUM(BI20/143)*100</f>
        <v>0</v>
      </c>
      <c r="BJ62" s="3">
        <f>SUM(BJ20/2224)*100</f>
        <v>4.4964028776978422E-2</v>
      </c>
      <c r="BK62" s="3">
        <f>SUM(BK20/3715)*100</f>
        <v>2.6917900403768503E-2</v>
      </c>
      <c r="BL62" s="3">
        <f>SUM(BL20/4158)*100</f>
        <v>7.2150072150072145E-2</v>
      </c>
      <c r="BM62" s="3">
        <f>SUM(BM20/3235)*100</f>
        <v>9.2735703245749618E-2</v>
      </c>
      <c r="BN62" s="3">
        <f>SUM(BN20/8065)*100</f>
        <v>0</v>
      </c>
      <c r="BO62" s="3">
        <f>SUM(BO20/1075)*100</f>
        <v>0.27906976744186046</v>
      </c>
      <c r="BP62" s="3">
        <f>SUM(BP20/2264)*100</f>
        <v>4.4169611307420496E-2</v>
      </c>
      <c r="BQ62" s="3">
        <f>SUM(BQ20/608)*100</f>
        <v>0</v>
      </c>
      <c r="BR62" s="3">
        <f>SUM(BR20/923)*100</f>
        <v>0.10834236186348861</v>
      </c>
      <c r="BS62" s="3">
        <f>SUM(BS20/3260)*100</f>
        <v>6.1349693251533749E-2</v>
      </c>
      <c r="BT62" s="3">
        <f>SUM(BT20/5083)*100</f>
        <v>0</v>
      </c>
      <c r="BU62" s="4">
        <f>SUM(BU20/910)*100</f>
        <v>0</v>
      </c>
      <c r="BV62" s="3">
        <f>SUM(BV20/646)*100</f>
        <v>0</v>
      </c>
      <c r="BW62" s="3">
        <f>SUM(BW20/603)*100</f>
        <v>0</v>
      </c>
      <c r="BX62" s="3">
        <f>SUM(BX20/7732)*100</f>
        <v>0</v>
      </c>
      <c r="BY62" s="3">
        <f>SUM(BY20/5871)*100</f>
        <v>0</v>
      </c>
      <c r="BZ62" s="3">
        <f>SUM(BZ20/5456)*100</f>
        <v>0</v>
      </c>
      <c r="CA62" s="3">
        <f>SUM(CA20/1001)*100</f>
        <v>9.9900099900099903E-2</v>
      </c>
      <c r="CB62" s="3">
        <f>SUM(CB20/1709)*100</f>
        <v>5.8513750731421885E-2</v>
      </c>
      <c r="CC62" s="3">
        <f>SUM(CC20/436)*100</f>
        <v>0</v>
      </c>
      <c r="CD62" s="3">
        <f>SUM(CD20/571)*100</f>
        <v>0</v>
      </c>
      <c r="CE62" s="3">
        <f>SUM(CE20/4971)*100</f>
        <v>4.0233353450010056E-2</v>
      </c>
      <c r="CF62" s="3">
        <f>SUM(CF20/612)*100</f>
        <v>0</v>
      </c>
      <c r="CG62" s="4">
        <f>SUM(CG20/1963)*100</f>
        <v>5.094243504839531E-2</v>
      </c>
      <c r="CH62" s="3">
        <f>SUM(CH20/2650)*100</f>
        <v>0.18867924528301888</v>
      </c>
      <c r="CI62" s="3">
        <f>SUM(CI20/3668)*100</f>
        <v>2.726281352235551E-2</v>
      </c>
      <c r="CJ62" s="3">
        <f>SUM(CJ20/1477)*100</f>
        <v>0.54163845633039942</v>
      </c>
      <c r="CK62" s="3">
        <f>SUM(CK20/2753)*100</f>
        <v>7.2648020341445699E-2</v>
      </c>
      <c r="CL62" s="3">
        <f>SUM(CL20/4011)*100</f>
        <v>0.14958863126402394</v>
      </c>
      <c r="CM62" s="3">
        <f>SUM(CM20/3795)*100</f>
        <v>5.2700922266139656E-2</v>
      </c>
      <c r="CN62" s="3">
        <f>SUM(CN20/2174)*100</f>
        <v>0</v>
      </c>
      <c r="CO62" s="3">
        <f>SUM(CO20/3281)*100</f>
        <v>3.0478512648582746E-2</v>
      </c>
      <c r="CP62" s="3">
        <f>SUM(CP20/1938)*100</f>
        <v>0</v>
      </c>
      <c r="CQ62" s="3">
        <f>SUM(CQ20/6321)*100</f>
        <v>0.14238253440911247</v>
      </c>
      <c r="CR62" s="3">
        <f>SUM(CR20/1637)*100</f>
        <v>0.2443494196701283</v>
      </c>
      <c r="CS62" s="4">
        <f>SUM(CS20/1477)*100</f>
        <v>6.7704807041299928E-2</v>
      </c>
    </row>
    <row r="63" spans="1:97" s="3" customFormat="1" x14ac:dyDescent="0.2">
      <c r="A63" s="3" t="s">
        <v>17</v>
      </c>
      <c r="B63" s="24">
        <f>SUM(B21/500)*100</f>
        <v>0</v>
      </c>
      <c r="C63" s="24">
        <f>SUM(C21/278)*100</f>
        <v>0</v>
      </c>
      <c r="D63" s="24">
        <f>SUM(D21/1568)*100</f>
        <v>0</v>
      </c>
      <c r="E63" s="24">
        <f>SUM(E21/786)*100</f>
        <v>0</v>
      </c>
      <c r="F63" s="52">
        <f>SUM(F21/322)*100</f>
        <v>0</v>
      </c>
      <c r="G63" s="24">
        <f>SUM(G21/190)*100</f>
        <v>0.52631578947368418</v>
      </c>
      <c r="H63" s="24">
        <f>SUM(H21/736)*100</f>
        <v>0</v>
      </c>
      <c r="I63" s="24">
        <f>SUM(I21/502)*100</f>
        <v>0</v>
      </c>
      <c r="J63" s="24">
        <f>SUM(J21/1107)*100</f>
        <v>0</v>
      </c>
      <c r="K63" s="24">
        <f>SUM(K21/944)*100</f>
        <v>0</v>
      </c>
      <c r="L63" s="24">
        <f>SUM(L21/336)*100</f>
        <v>0</v>
      </c>
      <c r="M63" s="37">
        <f>SUM(M21/2518)*100</f>
        <v>0</v>
      </c>
      <c r="N63" s="24">
        <f>SUM(N21/5808)*100</f>
        <v>8.6088154269972461E-2</v>
      </c>
      <c r="O63" s="24">
        <f>SUM(O21/2101)*100</f>
        <v>4.7596382674916705E-2</v>
      </c>
      <c r="P63" s="24">
        <f>SUM(P21/1384)*100</f>
        <v>0.2167630057803468</v>
      </c>
      <c r="Q63" s="24">
        <f>SUM(Q21/1386)*100</f>
        <v>0.28860028860028858</v>
      </c>
      <c r="R63" s="24">
        <f>SUM(R21/4398)*100</f>
        <v>0.11368804001819009</v>
      </c>
      <c r="S63" s="24">
        <f>SUM(S21/2746)*100</f>
        <v>0.1820830298616169</v>
      </c>
      <c r="T63" s="24">
        <f>SUM(T21/684)*100</f>
        <v>1.3157894736842104</v>
      </c>
      <c r="U63" s="24">
        <f>SUM(U21/1826)*100</f>
        <v>5.4764512595837894E-2</v>
      </c>
      <c r="V63" s="24">
        <f>SUM(V21/1996)*100</f>
        <v>0</v>
      </c>
      <c r="W63" s="3">
        <f>SUM(W21/3606)*100</f>
        <v>0.30504714364947311</v>
      </c>
      <c r="X63" s="3">
        <f>SUM(X21/4085)*100</f>
        <v>0.31823745410036719</v>
      </c>
      <c r="Y63" s="4">
        <f>SUM(Y21/2319)*100</f>
        <v>0</v>
      </c>
      <c r="Z63" s="3">
        <f>SUM(Z21/1318)*100</f>
        <v>0</v>
      </c>
      <c r="AA63" s="3">
        <f>SUM(AA21/2020)*100</f>
        <v>0</v>
      </c>
      <c r="AB63" s="3">
        <f>SUM(AB21/622)*100</f>
        <v>0.8038585209003215</v>
      </c>
      <c r="AC63" s="3">
        <f>SUM(AC21/1991)*100</f>
        <v>0.10045203415369162</v>
      </c>
      <c r="AD63" s="3">
        <f>SUM(AD21/794)*100</f>
        <v>0.25188916876574308</v>
      </c>
      <c r="AE63" s="3">
        <f>SUM(AE21/769)*100</f>
        <v>0.26007802340702213</v>
      </c>
      <c r="AF63" s="3">
        <f>SUM(AF21/700)*100</f>
        <v>0.14285714285714285</v>
      </c>
      <c r="AG63" s="3">
        <f>SUM(AG21/277)*100</f>
        <v>0</v>
      </c>
      <c r="AH63" s="3">
        <f>SUM(AH21/2827)*100</f>
        <v>0</v>
      </c>
      <c r="AI63" s="3">
        <f>SUM(AI21/6188)*100</f>
        <v>6.464124111182934E-2</v>
      </c>
      <c r="AJ63" s="3">
        <f>SUM(AJ21/454)*100</f>
        <v>0.44052863436123352</v>
      </c>
      <c r="AK63" s="4">
        <f>SUM(AK21/1916)*100</f>
        <v>0</v>
      </c>
      <c r="AL63" s="3">
        <f>SUM(AL21/2246)*100</f>
        <v>0.17809439002671415</v>
      </c>
      <c r="AM63" s="3">
        <f>SUM(AM21/3188)*100</f>
        <v>3.1367628607277286E-2</v>
      </c>
      <c r="AN63" s="3">
        <f>SUM(AN21/5995)*100</f>
        <v>0.11676396997497916</v>
      </c>
      <c r="AO63" s="3">
        <f>SUM(AO21/2431)*100</f>
        <v>0.20567667626491154</v>
      </c>
      <c r="AP63" s="3">
        <f>SUM(AP21/3404)*100</f>
        <v>0.52878965922444188</v>
      </c>
      <c r="AQ63" s="3">
        <f>SUM(AQ21/5258)*100</f>
        <v>0.28527957398250287</v>
      </c>
      <c r="AR63" s="3">
        <f>SUM(AR21/2708)*100</f>
        <v>0.40620384047267355</v>
      </c>
      <c r="AS63" s="3">
        <f>SUM(AS21/1308)*100</f>
        <v>0.22935779816513763</v>
      </c>
      <c r="AT63" s="3">
        <f>SUM(AT21/2442)*100</f>
        <v>0.24570024570024571</v>
      </c>
      <c r="AU63" s="3">
        <f>SUM(AU21/5264)*100</f>
        <v>0.1519756838905775</v>
      </c>
      <c r="AV63" s="3">
        <f>SUM(AV21/1151)*100</f>
        <v>0.86880973066898359</v>
      </c>
      <c r="AW63" s="4">
        <f>SUM(AW21/2631)*100</f>
        <v>3.800836183960471E-2</v>
      </c>
      <c r="AX63" s="3">
        <f>SUM(AX21/77)*100</f>
        <v>0</v>
      </c>
      <c r="AY63" s="3">
        <f>SUM(AY21/160)*100</f>
        <v>0</v>
      </c>
      <c r="AZ63" s="3">
        <f>SUM(AZ21/226)*100</f>
        <v>0</v>
      </c>
      <c r="BA63" s="3">
        <f>SUM(BA21/108)*100</f>
        <v>0.92592592592592582</v>
      </c>
      <c r="BB63" s="3">
        <f>SUM(BB21/132)*100</f>
        <v>0.75757575757575757</v>
      </c>
      <c r="BC63" s="3">
        <f>SUM(BC21/150)*100</f>
        <v>0</v>
      </c>
      <c r="BD63" s="3">
        <f>SUM(BD21/103)*100</f>
        <v>1.9417475728155338</v>
      </c>
      <c r="BE63" s="3">
        <f>SUM(BE21/69)*100</f>
        <v>0</v>
      </c>
      <c r="BF63" s="3">
        <f>SUM(BF21/71)*100</f>
        <v>0</v>
      </c>
      <c r="BG63" s="3">
        <f>SUM(BG21/734)*100</f>
        <v>0.40871934604904631</v>
      </c>
      <c r="BH63" s="3">
        <f>SUM(BH21/752)*100</f>
        <v>0.13297872340425532</v>
      </c>
      <c r="BI63" s="4">
        <f>SUM(BI21/143)*100</f>
        <v>0</v>
      </c>
      <c r="BJ63" s="3">
        <f>SUM(BJ21/2224)*100</f>
        <v>0.22482014388489208</v>
      </c>
      <c r="BK63" s="3">
        <f>SUM(BK21/3715)*100</f>
        <v>5.3835800807537006E-2</v>
      </c>
      <c r="BL63" s="3">
        <f>SUM(BL21/4158)*100</f>
        <v>9.6200096200096202E-2</v>
      </c>
      <c r="BM63" s="3">
        <f>SUM(BM21/3235)*100</f>
        <v>6.1823802163833076E-2</v>
      </c>
      <c r="BN63" s="3">
        <f>SUM(BN21/8065)*100</f>
        <v>0.18598884066955984</v>
      </c>
      <c r="BO63" s="3">
        <f>SUM(BO21/1075)*100</f>
        <v>9.3023255813953487E-2</v>
      </c>
      <c r="BP63" s="3">
        <f>SUM(BP21/2264)*100</f>
        <v>0.39752650176678439</v>
      </c>
      <c r="BQ63" s="3">
        <f>SUM(BQ21/608)*100</f>
        <v>0</v>
      </c>
      <c r="BR63" s="3">
        <f>SUM(BR21/923)*100</f>
        <v>0.43336944745395445</v>
      </c>
      <c r="BS63" s="3">
        <f>SUM(BS21/3260)*100</f>
        <v>0.27607361963190186</v>
      </c>
      <c r="BT63" s="3">
        <f>SUM(BT21/5083)*100</f>
        <v>9.8367106039740318E-2</v>
      </c>
      <c r="BU63" s="4">
        <f>SUM(BU21/910)*100</f>
        <v>0</v>
      </c>
      <c r="BV63" s="3">
        <f>SUM(BV21/646)*100</f>
        <v>0</v>
      </c>
      <c r="BW63" s="3">
        <f>SUM(BW21/603)*100</f>
        <v>0</v>
      </c>
      <c r="BX63" s="3">
        <f>SUM(BX21/7732)*100</f>
        <v>1.2933264355923435E-2</v>
      </c>
      <c r="BY63" s="3">
        <f>SUM(BY21/5871)*100</f>
        <v>0</v>
      </c>
      <c r="BZ63" s="3">
        <f>SUM(BZ21/5456)*100</f>
        <v>0</v>
      </c>
      <c r="CA63" s="3">
        <f>SUM(CA21/1001)*100</f>
        <v>0</v>
      </c>
      <c r="CB63" s="3">
        <f>SUM(CB21/1709)*100</f>
        <v>0</v>
      </c>
      <c r="CC63" s="3">
        <f>SUM(CC21/436)*100</f>
        <v>0</v>
      </c>
      <c r="CD63" s="3">
        <f>SUM(CD21/571)*100</f>
        <v>0</v>
      </c>
      <c r="CE63" s="3">
        <f>SUM(CE21/4971)*100</f>
        <v>2.0116676725005028E-2</v>
      </c>
      <c r="CF63" s="3">
        <f>SUM(CF21/612)*100</f>
        <v>0.16339869281045752</v>
      </c>
      <c r="CG63" s="4">
        <f>SUM(CG21/1963)*100</f>
        <v>0</v>
      </c>
      <c r="CH63" s="3">
        <f>SUM(CH21/2650)*100</f>
        <v>0.37735849056603776</v>
      </c>
      <c r="CI63" s="3">
        <f>SUM(CI21/3668)*100</f>
        <v>5.452562704471102E-2</v>
      </c>
      <c r="CJ63" s="3">
        <f>SUM(CJ21/1477)*100</f>
        <v>0.13540961408259986</v>
      </c>
      <c r="CK63" s="3">
        <f>SUM(CK21/2753)*100</f>
        <v>3.6324010170722849E-2</v>
      </c>
      <c r="CL63" s="3">
        <f>SUM(CL21/4011)*100</f>
        <v>0.24931438544003987</v>
      </c>
      <c r="CM63" s="3">
        <f>SUM(CM21/3795)*100</f>
        <v>0.10540184453227931</v>
      </c>
      <c r="CN63" s="3">
        <f>SUM(CN21/2174)*100</f>
        <v>0.22999080036798528</v>
      </c>
      <c r="CO63" s="3">
        <f>SUM(CO21/3281)*100</f>
        <v>0</v>
      </c>
      <c r="CP63" s="3">
        <f>SUM(CP21/1938)*100</f>
        <v>5.159958720330237E-2</v>
      </c>
      <c r="CQ63" s="3">
        <f>SUM(CQ21/6321)*100</f>
        <v>0.20566366081316245</v>
      </c>
      <c r="CR63" s="3">
        <f>SUM(CR21/1637)*100</f>
        <v>0.73304825901038484</v>
      </c>
      <c r="CS63" s="4">
        <f>SUM(CS21/1477)*100</f>
        <v>0</v>
      </c>
    </row>
    <row r="64" spans="1:97" s="3" customFormat="1" x14ac:dyDescent="0.2">
      <c r="A64" s="3" t="s">
        <v>16</v>
      </c>
      <c r="B64" s="24">
        <f>SUM(B22/500)*100</f>
        <v>0</v>
      </c>
      <c r="C64" s="24">
        <f>SUM(C22/278)*100</f>
        <v>0</v>
      </c>
      <c r="D64" s="24">
        <f>SUM(D22/1568)*100</f>
        <v>0</v>
      </c>
      <c r="E64" s="24">
        <f>SUM(E22/786)*100</f>
        <v>0</v>
      </c>
      <c r="F64" s="52">
        <f>SUM(F22/322)*100</f>
        <v>0</v>
      </c>
      <c r="G64" s="24">
        <f>SUM(G22/190)*100</f>
        <v>0</v>
      </c>
      <c r="H64" s="24">
        <f>SUM(H22/736)*100</f>
        <v>0</v>
      </c>
      <c r="I64" s="24">
        <f>SUM(I22/502)*100</f>
        <v>0</v>
      </c>
      <c r="J64" s="24">
        <f>SUM(J22/1107)*100</f>
        <v>0</v>
      </c>
      <c r="K64" s="24">
        <f>SUM(K22/944)*100</f>
        <v>0</v>
      </c>
      <c r="L64" s="24">
        <f>SUM(L22/336)*100</f>
        <v>0</v>
      </c>
      <c r="M64" s="37">
        <f>SUM(M22/2518)*100</f>
        <v>0</v>
      </c>
      <c r="N64" s="24">
        <f>SUM(N22/5808)*100</f>
        <v>0</v>
      </c>
      <c r="O64" s="24">
        <f>SUM(O22/2101)*100</f>
        <v>0</v>
      </c>
      <c r="P64" s="24">
        <f>SUM(P22/1384)*100</f>
        <v>0</v>
      </c>
      <c r="Q64" s="24">
        <f>SUM(Q22/1386)*100</f>
        <v>0</v>
      </c>
      <c r="R64" s="24">
        <f>SUM(R22/4398)*100</f>
        <v>0</v>
      </c>
      <c r="S64" s="24">
        <f>SUM(S22/2746)*100</f>
        <v>0</v>
      </c>
      <c r="T64" s="24">
        <f>SUM(T22/684)*100</f>
        <v>0</v>
      </c>
      <c r="U64" s="24">
        <f>SUM(U22/1826)*100</f>
        <v>0</v>
      </c>
      <c r="V64" s="24">
        <f>SUM(V22/1996)*100</f>
        <v>0</v>
      </c>
      <c r="W64" s="3">
        <f>SUM(W22/3606)*100</f>
        <v>0</v>
      </c>
      <c r="X64" s="3">
        <f>SUM(X22/4085)*100</f>
        <v>0</v>
      </c>
      <c r="Y64" s="4">
        <f>SUM(Y22/2319)*100</f>
        <v>0</v>
      </c>
      <c r="Z64" s="3">
        <f>SUM(Z22/1318)*100</f>
        <v>0</v>
      </c>
      <c r="AA64" s="3">
        <f>SUM(AA22/2020)*100</f>
        <v>0</v>
      </c>
      <c r="AB64" s="3">
        <f>SUM(AB22/622)*100</f>
        <v>0</v>
      </c>
      <c r="AC64" s="3">
        <f>SUM(AC22/1991)*100</f>
        <v>0</v>
      </c>
      <c r="AD64" s="3">
        <f>SUM(AD22/794)*100</f>
        <v>0</v>
      </c>
      <c r="AE64" s="3">
        <f>SUM(AE22/769)*100</f>
        <v>0</v>
      </c>
      <c r="AF64" s="3">
        <f>SUM(AF22/700)*100</f>
        <v>0</v>
      </c>
      <c r="AG64" s="3">
        <f>SUM(AG22/277)*100</f>
        <v>0</v>
      </c>
      <c r="AH64" s="3">
        <f>SUM(AH22/2827)*100</f>
        <v>0</v>
      </c>
      <c r="AI64" s="3">
        <f>SUM(AI22/6188)*100</f>
        <v>0</v>
      </c>
      <c r="AJ64" s="3">
        <f>SUM(AJ22/454)*100</f>
        <v>0</v>
      </c>
      <c r="AK64" s="4">
        <f>SUM(AK22/1916)*100</f>
        <v>0</v>
      </c>
      <c r="AL64" s="3">
        <f>SUM(AL22/2246)*100</f>
        <v>0</v>
      </c>
      <c r="AM64" s="3">
        <f>SUM(AM22/3188)*100</f>
        <v>3.1367628607277286E-2</v>
      </c>
      <c r="AN64" s="3">
        <f>SUM(AN22/5995)*100</f>
        <v>0</v>
      </c>
      <c r="AO64" s="3">
        <f>SUM(AO22/2431)*100</f>
        <v>4.1135335252982311E-2</v>
      </c>
      <c r="AP64" s="3">
        <f>SUM(AP22/3404)*100</f>
        <v>2.9377203290246769E-2</v>
      </c>
      <c r="AQ64" s="3">
        <f>SUM(AQ22/5258)*100</f>
        <v>0</v>
      </c>
      <c r="AR64" s="3">
        <f>SUM(AR22/2708)*100</f>
        <v>0</v>
      </c>
      <c r="AS64" s="3">
        <f>SUM(AS22/1308)*100</f>
        <v>0</v>
      </c>
      <c r="AT64" s="3">
        <f>SUM(AT22/2442)*100</f>
        <v>0</v>
      </c>
      <c r="AU64" s="3">
        <f>SUM(AU22/5264)*100</f>
        <v>1.8996960486322188E-2</v>
      </c>
      <c r="AV64" s="3">
        <f>SUM(AV22/1151)*100</f>
        <v>0</v>
      </c>
      <c r="AW64" s="4">
        <f>SUM(AW22/2631)*100</f>
        <v>0</v>
      </c>
      <c r="AX64" s="3">
        <f>SUM(AX22/77)*100</f>
        <v>0</v>
      </c>
      <c r="AY64" s="3">
        <f>SUM(AY22/160)*100</f>
        <v>0</v>
      </c>
      <c r="AZ64" s="3">
        <f>SUM(AZ22/226)*100</f>
        <v>0</v>
      </c>
      <c r="BA64" s="3">
        <f>SUM(BA22/108)*100</f>
        <v>0</v>
      </c>
      <c r="BB64" s="3">
        <f>SUM(BB22/132)*100</f>
        <v>0</v>
      </c>
      <c r="BC64" s="3">
        <f>SUM(BC22/150)*100</f>
        <v>0</v>
      </c>
      <c r="BD64" s="3">
        <f>SUM(BD22/103)*100</f>
        <v>0</v>
      </c>
      <c r="BE64" s="3">
        <f>SUM(BE22/69)*100</f>
        <v>0</v>
      </c>
      <c r="BF64" s="3">
        <f>SUM(BF22/71)*100</f>
        <v>0</v>
      </c>
      <c r="BG64" s="3">
        <f>SUM(BG22/734)*100</f>
        <v>0</v>
      </c>
      <c r="BH64" s="3">
        <f>SUM(BH22/752)*100</f>
        <v>0</v>
      </c>
      <c r="BI64" s="4">
        <f>SUM(BI22/143)*100</f>
        <v>0</v>
      </c>
      <c r="BJ64" s="3">
        <f>SUM(BJ22/2224)*100</f>
        <v>0</v>
      </c>
      <c r="BK64" s="3">
        <f>SUM(BK22/3715)*100</f>
        <v>0</v>
      </c>
      <c r="BL64" s="3">
        <f>SUM(BL22/4158)*100</f>
        <v>0</v>
      </c>
      <c r="BM64" s="3">
        <f>SUM(BM22/3235)*100</f>
        <v>0</v>
      </c>
      <c r="BN64" s="3">
        <f>SUM(BN22/8065)*100</f>
        <v>0</v>
      </c>
      <c r="BO64" s="3">
        <f>SUM(BO22/1075)*100</f>
        <v>0</v>
      </c>
      <c r="BP64" s="3">
        <f>SUM(BP22/2264)*100</f>
        <v>0</v>
      </c>
      <c r="BQ64" s="3">
        <f>SUM(BQ22/608)*100</f>
        <v>0</v>
      </c>
      <c r="BR64" s="3">
        <f>SUM(BR22/923)*100</f>
        <v>0</v>
      </c>
      <c r="BS64" s="3">
        <f>SUM(BS22/3260)*100</f>
        <v>0</v>
      </c>
      <c r="BT64" s="3">
        <f>SUM(BT22/5083)*100</f>
        <v>0</v>
      </c>
      <c r="BU64" s="4">
        <f>SUM(BU22/910)*100</f>
        <v>0</v>
      </c>
      <c r="BV64" s="3">
        <f>SUM(BV22/646)*100</f>
        <v>0</v>
      </c>
      <c r="BW64" s="3">
        <f>SUM(BW22/603)*100</f>
        <v>0</v>
      </c>
      <c r="BX64" s="3">
        <f>SUM(BX22/7732)*100</f>
        <v>0</v>
      </c>
      <c r="BY64" s="3">
        <f>SUM(BY22/5871)*100</f>
        <v>0</v>
      </c>
      <c r="BZ64" s="3">
        <f>SUM(BZ22/5456)*100</f>
        <v>0</v>
      </c>
      <c r="CA64" s="3">
        <f>SUM(CA22/1001)*100</f>
        <v>0</v>
      </c>
      <c r="CB64" s="3">
        <f>SUM(CB22/1709)*100</f>
        <v>0</v>
      </c>
      <c r="CC64" s="3">
        <f>SUM(CC22/436)*100</f>
        <v>0</v>
      </c>
      <c r="CD64" s="3">
        <f>SUM(CD22/571)*100</f>
        <v>0</v>
      </c>
      <c r="CE64" s="3">
        <f>SUM(CE22/4971)*100</f>
        <v>0</v>
      </c>
      <c r="CF64" s="3">
        <f>SUM(CF22/612)*100</f>
        <v>0</v>
      </c>
      <c r="CG64" s="4">
        <f>SUM(CG22/1963)*100</f>
        <v>0</v>
      </c>
      <c r="CH64" s="3">
        <f>SUM(CH22/2650)*100</f>
        <v>0</v>
      </c>
      <c r="CI64" s="3">
        <f>SUM(CI22/3668)*100</f>
        <v>0</v>
      </c>
      <c r="CJ64" s="3">
        <f>SUM(CJ22/1477)*100</f>
        <v>0</v>
      </c>
      <c r="CK64" s="3">
        <f>SUM(CK22/2753)*100</f>
        <v>0</v>
      </c>
      <c r="CL64" s="3">
        <f>SUM(CL22/4011)*100</f>
        <v>0</v>
      </c>
      <c r="CM64" s="3">
        <f>SUM(CM22/3795)*100</f>
        <v>0</v>
      </c>
      <c r="CN64" s="3">
        <f>SUM(CN22/2174)*100</f>
        <v>0</v>
      </c>
      <c r="CO64" s="3">
        <f>SUM(CO22/3281)*100</f>
        <v>0</v>
      </c>
      <c r="CP64" s="3">
        <f>SUM(CP22/1938)*100</f>
        <v>0</v>
      </c>
      <c r="CQ64" s="3">
        <f>SUM(CQ22/6321)*100</f>
        <v>0</v>
      </c>
      <c r="CR64" s="3">
        <f>SUM(CR22/1637)*100</f>
        <v>0</v>
      </c>
      <c r="CS64" s="4">
        <f>SUM(CS22/1477)*100</f>
        <v>0</v>
      </c>
    </row>
    <row r="65" spans="1:97" s="3" customFormat="1" x14ac:dyDescent="0.2">
      <c r="A65" s="3" t="s">
        <v>15</v>
      </c>
      <c r="B65" s="24">
        <f>SUM(B23/500)*100</f>
        <v>0</v>
      </c>
      <c r="C65" s="24">
        <f>SUM(C23/278)*100</f>
        <v>0</v>
      </c>
      <c r="D65" s="24">
        <f>SUM(D23/1568)*100</f>
        <v>0</v>
      </c>
      <c r="E65" s="24">
        <f>SUM(E23/786)*100</f>
        <v>0</v>
      </c>
      <c r="F65" s="52">
        <f>SUM(F23/322)*100</f>
        <v>0</v>
      </c>
      <c r="G65" s="24">
        <f>SUM(G23/190)*100</f>
        <v>0</v>
      </c>
      <c r="H65" s="24">
        <f>SUM(H23/736)*100</f>
        <v>0</v>
      </c>
      <c r="I65" s="24">
        <f>SUM(I23/502)*100</f>
        <v>0</v>
      </c>
      <c r="J65" s="24">
        <f>SUM(J23/1107)*100</f>
        <v>0</v>
      </c>
      <c r="K65" s="24">
        <f>SUM(K23/944)*100</f>
        <v>0</v>
      </c>
      <c r="L65" s="24">
        <f>SUM(L23/336)*100</f>
        <v>0</v>
      </c>
      <c r="M65" s="37">
        <f>SUM(M23/2518)*100</f>
        <v>0</v>
      </c>
      <c r="N65" s="24">
        <f>SUM(N23/5808)*100</f>
        <v>0</v>
      </c>
      <c r="O65" s="24">
        <f>SUM(O23/2101)*100</f>
        <v>0</v>
      </c>
      <c r="P65" s="24">
        <f>SUM(P23/1384)*100</f>
        <v>0</v>
      </c>
      <c r="Q65" s="24">
        <f>SUM(Q23/1386)*100</f>
        <v>0</v>
      </c>
      <c r="R65" s="24">
        <f>SUM(R23/4398)*100</f>
        <v>0</v>
      </c>
      <c r="S65" s="24">
        <f>SUM(S23/2746)*100</f>
        <v>0</v>
      </c>
      <c r="T65" s="24">
        <f>SUM(T23/684)*100</f>
        <v>0</v>
      </c>
      <c r="U65" s="24">
        <f>SUM(U23/1826)*100</f>
        <v>0</v>
      </c>
      <c r="V65" s="24">
        <f>SUM(V23/1996)*100</f>
        <v>0</v>
      </c>
      <c r="W65" s="3">
        <f>SUM(W23/3606)*100</f>
        <v>0</v>
      </c>
      <c r="X65" s="3">
        <f>SUM(X23/4085)*100</f>
        <v>0</v>
      </c>
      <c r="Y65" s="4">
        <f>SUM(Y23/2319)*100</f>
        <v>0</v>
      </c>
      <c r="Z65" s="3">
        <f>SUM(Z23/1318)*100</f>
        <v>0</v>
      </c>
      <c r="AA65" s="3">
        <f>SUM(AA23/2020)*100</f>
        <v>0</v>
      </c>
      <c r="AB65" s="3">
        <f>SUM(AB23/622)*100</f>
        <v>0</v>
      </c>
      <c r="AC65" s="3">
        <f>SUM(AC23/1991)*100</f>
        <v>0</v>
      </c>
      <c r="AD65" s="3">
        <f>SUM(AD23/794)*100</f>
        <v>0</v>
      </c>
      <c r="AE65" s="3">
        <f>SUM(AE23/769)*100</f>
        <v>0</v>
      </c>
      <c r="AF65" s="3">
        <f>SUM(AF23/700)*100</f>
        <v>0</v>
      </c>
      <c r="AG65" s="3">
        <f>SUM(AG23/277)*100</f>
        <v>0</v>
      </c>
      <c r="AH65" s="3">
        <f>SUM(AH23/2827)*100</f>
        <v>0</v>
      </c>
      <c r="AI65" s="3">
        <f>SUM(AI23/6188)*100</f>
        <v>0</v>
      </c>
      <c r="AJ65" s="3">
        <f>SUM(AJ23/454)*100</f>
        <v>0</v>
      </c>
      <c r="AK65" s="4">
        <f>SUM(AK23/1916)*100</f>
        <v>0</v>
      </c>
      <c r="AL65" s="3">
        <f>SUM(AL23/2246)*100</f>
        <v>8.9047195013357075E-2</v>
      </c>
      <c r="AM65" s="3">
        <f>SUM(AM23/3188)*100</f>
        <v>0.12547051442910914</v>
      </c>
      <c r="AN65" s="3">
        <f>SUM(AN23/5995)*100</f>
        <v>0</v>
      </c>
      <c r="AO65" s="3">
        <f>SUM(AO23/2431)*100</f>
        <v>4.1135335252982311E-2</v>
      </c>
      <c r="AP65" s="3">
        <f>SUM(AP23/3404)*100</f>
        <v>2.9377203290246769E-2</v>
      </c>
      <c r="AQ65" s="3">
        <f>SUM(AQ23/5258)*100</f>
        <v>9.509319132750095E-2</v>
      </c>
      <c r="AR65" s="3">
        <f>SUM(AR23/2708)*100</f>
        <v>7.3855243722304287E-2</v>
      </c>
      <c r="AS65" s="3">
        <f>SUM(AS23/1308)*100</f>
        <v>0</v>
      </c>
      <c r="AT65" s="3">
        <f>SUM(AT23/2442)*100</f>
        <v>0.12285012285012285</v>
      </c>
      <c r="AU65" s="3">
        <f>SUM(AU23/5264)*100</f>
        <v>0.11398176291793312</v>
      </c>
      <c r="AV65" s="3">
        <f>SUM(AV23/1151)*100</f>
        <v>0</v>
      </c>
      <c r="AW65" s="4">
        <f>SUM(AW23/2631)*100</f>
        <v>3.800836183960471E-2</v>
      </c>
      <c r="AX65" s="3">
        <f>SUM(AX23/77)*100</f>
        <v>0</v>
      </c>
      <c r="AY65" s="3">
        <f>SUM(AY23/160)*100</f>
        <v>0</v>
      </c>
      <c r="AZ65" s="3">
        <f>SUM(AZ23/226)*100</f>
        <v>0</v>
      </c>
      <c r="BA65" s="3">
        <f>SUM(BA23/108)*100</f>
        <v>0</v>
      </c>
      <c r="BB65" s="3">
        <f>SUM(BB23/132)*100</f>
        <v>0</v>
      </c>
      <c r="BC65" s="3">
        <f>SUM(BC23/150)*100</f>
        <v>0</v>
      </c>
      <c r="BD65" s="3">
        <f>SUM(BD23/103)*100</f>
        <v>0</v>
      </c>
      <c r="BE65" s="3">
        <f>SUM(BE23/69)*100</f>
        <v>0</v>
      </c>
      <c r="BF65" s="3">
        <f>SUM(BF23/71)*100</f>
        <v>0</v>
      </c>
      <c r="BG65" s="3">
        <f>SUM(BG23/734)*100</f>
        <v>0</v>
      </c>
      <c r="BH65" s="3">
        <f>SUM(BH23/752)*100</f>
        <v>0</v>
      </c>
      <c r="BI65" s="4">
        <f>SUM(BI23/143)*100</f>
        <v>0</v>
      </c>
      <c r="BJ65" s="3">
        <f>SUM(BJ23/2224)*100</f>
        <v>0</v>
      </c>
      <c r="BK65" s="3">
        <f>SUM(BK23/3715)*100</f>
        <v>0</v>
      </c>
      <c r="BL65" s="3">
        <f>SUM(BL23/4158)*100</f>
        <v>0</v>
      </c>
      <c r="BM65" s="3">
        <f>SUM(BM23/3235)*100</f>
        <v>0</v>
      </c>
      <c r="BN65" s="3">
        <f>SUM(BN23/8065)*100</f>
        <v>0</v>
      </c>
      <c r="BO65" s="3">
        <f>SUM(BO23/1075)*100</f>
        <v>0</v>
      </c>
      <c r="BP65" s="3">
        <f>SUM(BP23/2264)*100</f>
        <v>0</v>
      </c>
      <c r="BQ65" s="3">
        <f>SUM(BQ23/608)*100</f>
        <v>0</v>
      </c>
      <c r="BR65" s="3">
        <f>SUM(BR23/923)*100</f>
        <v>0</v>
      </c>
      <c r="BS65" s="3">
        <f>SUM(BS23/3260)*100</f>
        <v>0</v>
      </c>
      <c r="BT65" s="3">
        <f>SUM(BT23/5083)*100</f>
        <v>0</v>
      </c>
      <c r="BU65" s="4">
        <f>SUM(BU23/910)*100</f>
        <v>0</v>
      </c>
      <c r="BV65" s="3">
        <f>SUM(BV23/646)*100</f>
        <v>0</v>
      </c>
      <c r="BW65" s="3">
        <f>SUM(BW23/603)*100</f>
        <v>0</v>
      </c>
      <c r="BX65" s="3">
        <f>SUM(BX23/7732)*100</f>
        <v>0</v>
      </c>
      <c r="BY65" s="3">
        <f>SUM(BY23/5871)*100</f>
        <v>0</v>
      </c>
      <c r="BZ65" s="3">
        <f>SUM(BZ23/5456)*100</f>
        <v>0</v>
      </c>
      <c r="CA65" s="3">
        <f>SUM(CA23/1001)*100</f>
        <v>0</v>
      </c>
      <c r="CB65" s="3">
        <f>SUM(CB23/1709)*100</f>
        <v>0</v>
      </c>
      <c r="CC65" s="3">
        <f>SUM(CC23/436)*100</f>
        <v>0</v>
      </c>
      <c r="CD65" s="3">
        <f>SUM(CD23/571)*100</f>
        <v>0</v>
      </c>
      <c r="CE65" s="3">
        <f>SUM(CE23/4971)*100</f>
        <v>0</v>
      </c>
      <c r="CF65" s="3">
        <f>SUM(CF23/612)*100</f>
        <v>0</v>
      </c>
      <c r="CG65" s="4">
        <f>SUM(CG23/1963)*100</f>
        <v>0</v>
      </c>
      <c r="CH65" s="3">
        <f>SUM(CH23/2650)*100</f>
        <v>0</v>
      </c>
      <c r="CI65" s="3">
        <f>SUM(CI23/3668)*100</f>
        <v>0</v>
      </c>
      <c r="CJ65" s="3">
        <f>SUM(CJ23/1477)*100</f>
        <v>0</v>
      </c>
      <c r="CK65" s="3">
        <f>SUM(CK23/2753)*100</f>
        <v>0</v>
      </c>
      <c r="CL65" s="3">
        <f>SUM(CL23/4011)*100</f>
        <v>0</v>
      </c>
      <c r="CM65" s="3">
        <f>SUM(CM23/3795)*100</f>
        <v>0</v>
      </c>
      <c r="CN65" s="3">
        <f>SUM(CN23/2174)*100</f>
        <v>0</v>
      </c>
      <c r="CO65" s="3">
        <f>SUM(CO23/3281)*100</f>
        <v>0</v>
      </c>
      <c r="CP65" s="3">
        <f>SUM(CP23/1938)*100</f>
        <v>0</v>
      </c>
      <c r="CQ65" s="3">
        <f>SUM(CQ23/6321)*100</f>
        <v>0</v>
      </c>
      <c r="CR65" s="3">
        <f>SUM(CR23/1637)*100</f>
        <v>0</v>
      </c>
      <c r="CS65" s="4">
        <f>SUM(CS23/1477)*100</f>
        <v>0</v>
      </c>
    </row>
    <row r="66" spans="1:97" s="3" customFormat="1" x14ac:dyDescent="0.2">
      <c r="A66" s="3" t="s">
        <v>14</v>
      </c>
      <c r="B66" s="24">
        <f>SUM(B24/500)*100</f>
        <v>0</v>
      </c>
      <c r="C66" s="24">
        <f>SUM(C24/278)*100</f>
        <v>0</v>
      </c>
      <c r="D66" s="24">
        <f>SUM(D24/1568)*100</f>
        <v>6.3775510204081634E-2</v>
      </c>
      <c r="E66" s="24">
        <f>SUM(E24/786)*100</f>
        <v>0</v>
      </c>
      <c r="F66" s="52">
        <f>SUM(F24/322)*100</f>
        <v>0</v>
      </c>
      <c r="G66" s="24">
        <f>SUM(G24/190)*100</f>
        <v>0</v>
      </c>
      <c r="H66" s="24">
        <f>SUM(H24/736)*100</f>
        <v>0</v>
      </c>
      <c r="I66" s="24">
        <f>SUM(I24/502)*100</f>
        <v>0</v>
      </c>
      <c r="J66" s="24">
        <f>SUM(J24/1107)*100</f>
        <v>0</v>
      </c>
      <c r="K66" s="24">
        <f>SUM(K24/944)*100</f>
        <v>0</v>
      </c>
      <c r="L66" s="24">
        <f>SUM(L24/336)*100</f>
        <v>0</v>
      </c>
      <c r="M66" s="37">
        <f>SUM(M24/2518)*100</f>
        <v>0</v>
      </c>
      <c r="N66" s="24">
        <f>SUM(N24/5808)*100</f>
        <v>0</v>
      </c>
      <c r="O66" s="24">
        <f>SUM(O24/2101)*100</f>
        <v>4.7596382674916705E-2</v>
      </c>
      <c r="P66" s="24">
        <f>SUM(P24/1384)*100</f>
        <v>0</v>
      </c>
      <c r="Q66" s="24">
        <f>SUM(Q24/1386)*100</f>
        <v>0</v>
      </c>
      <c r="R66" s="24">
        <f>SUM(R24/4398)*100</f>
        <v>0</v>
      </c>
      <c r="S66" s="24">
        <f>SUM(S24/2746)*100</f>
        <v>0</v>
      </c>
      <c r="T66" s="24">
        <f>SUM(T24/684)*100</f>
        <v>0</v>
      </c>
      <c r="U66" s="24">
        <f>SUM(U24/1826)*100</f>
        <v>0</v>
      </c>
      <c r="V66" s="24">
        <f>SUM(V24/1996)*100</f>
        <v>0</v>
      </c>
      <c r="W66" s="3">
        <f>SUM(W24/3606)*100</f>
        <v>0</v>
      </c>
      <c r="X66" s="3">
        <f>SUM(X24/4085)*100</f>
        <v>0</v>
      </c>
      <c r="Y66" s="4">
        <f>SUM(Y24/2319)*100</f>
        <v>0</v>
      </c>
      <c r="Z66" s="3">
        <f>SUM(Z24/1318)*100</f>
        <v>0</v>
      </c>
      <c r="AA66" s="3">
        <f>SUM(AA24/2020)*100</f>
        <v>0</v>
      </c>
      <c r="AB66" s="3">
        <f>SUM(AB24/622)*100</f>
        <v>0</v>
      </c>
      <c r="AC66" s="3">
        <f>SUM(AC24/1991)*100</f>
        <v>0</v>
      </c>
      <c r="AD66" s="3">
        <f>SUM(AD24/794)*100</f>
        <v>0</v>
      </c>
      <c r="AE66" s="3">
        <f>SUM(AE24/769)*100</f>
        <v>0</v>
      </c>
      <c r="AF66" s="3">
        <f>SUM(AF24/700)*100</f>
        <v>0</v>
      </c>
      <c r="AG66" s="3">
        <f>SUM(AG24/277)*100</f>
        <v>0</v>
      </c>
      <c r="AH66" s="3">
        <f>SUM(AH24/2827)*100</f>
        <v>0</v>
      </c>
      <c r="AI66" s="3">
        <f>SUM(AI24/6188)*100</f>
        <v>0</v>
      </c>
      <c r="AJ66" s="3">
        <f>SUM(AJ24/454)*100</f>
        <v>0</v>
      </c>
      <c r="AK66" s="4">
        <f>SUM(AK24/1916)*100</f>
        <v>0</v>
      </c>
      <c r="AL66" s="3">
        <f>SUM(AL24/2246)*100</f>
        <v>0</v>
      </c>
      <c r="AM66" s="3">
        <f>SUM(AM24/3188)*100</f>
        <v>0</v>
      </c>
      <c r="AN66" s="3">
        <f>SUM(AN24/5995)*100</f>
        <v>0</v>
      </c>
      <c r="AO66" s="3">
        <f>SUM(AO24/2431)*100</f>
        <v>0</v>
      </c>
      <c r="AP66" s="3">
        <f>SUM(AP24/3404)*100</f>
        <v>0</v>
      </c>
      <c r="AQ66" s="3">
        <f>SUM(AQ24/5258)*100</f>
        <v>0</v>
      </c>
      <c r="AR66" s="3">
        <f>SUM(AR24/2708)*100</f>
        <v>0</v>
      </c>
      <c r="AS66" s="3">
        <f>SUM(AS24/1308)*100</f>
        <v>0</v>
      </c>
      <c r="AT66" s="3">
        <f>SUM(AT24/2442)*100</f>
        <v>0</v>
      </c>
      <c r="AU66" s="3">
        <f>SUM(AU24/5264)*100</f>
        <v>0</v>
      </c>
      <c r="AV66" s="3">
        <f>SUM(AV24/1151)*100</f>
        <v>0</v>
      </c>
      <c r="AW66" s="4">
        <f>SUM(AW24/2631)*100</f>
        <v>0</v>
      </c>
      <c r="AX66" s="3">
        <f>SUM(AX24/77)*100</f>
        <v>0</v>
      </c>
      <c r="AY66" s="3">
        <f>SUM(AY24/160)*100</f>
        <v>0</v>
      </c>
      <c r="AZ66" s="3">
        <f>SUM(AZ24/226)*100</f>
        <v>0</v>
      </c>
      <c r="BA66" s="3">
        <f>SUM(BA24/108)*100</f>
        <v>0</v>
      </c>
      <c r="BB66" s="3">
        <f>SUM(BB24/132)*100</f>
        <v>0</v>
      </c>
      <c r="BC66" s="3">
        <f>SUM(BC24/150)*100</f>
        <v>0</v>
      </c>
      <c r="BD66" s="3">
        <f>SUM(BD24/103)*100</f>
        <v>0</v>
      </c>
      <c r="BE66" s="3">
        <f>SUM(BE24/69)*100</f>
        <v>0</v>
      </c>
      <c r="BF66" s="3">
        <f>SUM(BF24/71)*100</f>
        <v>0</v>
      </c>
      <c r="BG66" s="3">
        <f>SUM(BG24/734)*100</f>
        <v>0</v>
      </c>
      <c r="BH66" s="3">
        <f>SUM(BH24/752)*100</f>
        <v>0</v>
      </c>
      <c r="BI66" s="4">
        <f>SUM(BI24/143)*100</f>
        <v>0</v>
      </c>
      <c r="BJ66" s="3">
        <f>SUM(BJ24/2224)*100</f>
        <v>0</v>
      </c>
      <c r="BK66" s="3">
        <f>SUM(BK24/3715)*100</f>
        <v>0</v>
      </c>
      <c r="BL66" s="3">
        <f>SUM(BL24/4158)*100</f>
        <v>0</v>
      </c>
      <c r="BM66" s="3">
        <f>SUM(BM24/3235)*100</f>
        <v>0</v>
      </c>
      <c r="BN66" s="3">
        <f>SUM(BN24/8065)*100</f>
        <v>0</v>
      </c>
      <c r="BO66" s="3">
        <f>SUM(BO24/1075)*100</f>
        <v>0</v>
      </c>
      <c r="BP66" s="3">
        <f>SUM(BP24/2264)*100</f>
        <v>0</v>
      </c>
      <c r="BQ66" s="3">
        <f>SUM(BQ24/608)*100</f>
        <v>0</v>
      </c>
      <c r="BR66" s="3">
        <f>SUM(BR24/923)*100</f>
        <v>0</v>
      </c>
      <c r="BS66" s="3">
        <f>SUM(BS24/3260)*100</f>
        <v>0</v>
      </c>
      <c r="BT66" s="3">
        <f>SUM(BT24/5083)*100</f>
        <v>0</v>
      </c>
      <c r="BU66" s="4">
        <f>SUM(BU24/910)*100</f>
        <v>0</v>
      </c>
      <c r="BV66" s="3">
        <f>SUM(BV24/646)*100</f>
        <v>0</v>
      </c>
      <c r="BW66" s="3">
        <f>SUM(BW24/603)*100</f>
        <v>0</v>
      </c>
      <c r="BX66" s="3">
        <f>SUM(BX24/7732)*100</f>
        <v>1.2933264355923435E-2</v>
      </c>
      <c r="BY66" s="3">
        <f>SUM(BY24/5871)*100</f>
        <v>0</v>
      </c>
      <c r="BZ66" s="3">
        <f>SUM(BZ24/5456)*100</f>
        <v>0</v>
      </c>
      <c r="CA66" s="3">
        <f>SUM(CA24/1001)*100</f>
        <v>0</v>
      </c>
      <c r="CB66" s="3">
        <f>SUM(CB24/1709)*100</f>
        <v>0</v>
      </c>
      <c r="CC66" s="3">
        <f>SUM(CC24/436)*100</f>
        <v>0</v>
      </c>
      <c r="CD66" s="3">
        <f>SUM(CD24/571)*100</f>
        <v>0.17513134851138354</v>
      </c>
      <c r="CE66" s="3">
        <f>SUM(CE24/4971)*100</f>
        <v>0</v>
      </c>
      <c r="CF66" s="3">
        <f>SUM(CF24/612)*100</f>
        <v>0.16339869281045752</v>
      </c>
      <c r="CG66" s="4">
        <f>SUM(CG24/1963)*100</f>
        <v>0</v>
      </c>
      <c r="CH66" s="3">
        <f>SUM(CH24/2650)*100</f>
        <v>0</v>
      </c>
      <c r="CI66" s="3">
        <f>SUM(CI24/3668)*100</f>
        <v>0</v>
      </c>
      <c r="CJ66" s="3">
        <f>SUM(CJ24/1477)*100</f>
        <v>0.13540961408259986</v>
      </c>
      <c r="CK66" s="3">
        <f>SUM(CK24/2753)*100</f>
        <v>7.2648020341445699E-2</v>
      </c>
      <c r="CL66" s="3">
        <f>SUM(CL24/4011)*100</f>
        <v>0</v>
      </c>
      <c r="CM66" s="3">
        <f>SUM(CM24/3795)*100</f>
        <v>2.6350461133069828E-2</v>
      </c>
      <c r="CN66" s="3">
        <f>SUM(CN24/2174)*100</f>
        <v>0</v>
      </c>
      <c r="CO66" s="3">
        <f>SUM(CO24/3281)*100</f>
        <v>0</v>
      </c>
      <c r="CP66" s="3">
        <f>SUM(CP24/1938)*100</f>
        <v>0</v>
      </c>
      <c r="CQ66" s="3">
        <f>SUM(CQ24/6321)*100</f>
        <v>1.5820281601012499E-2</v>
      </c>
      <c r="CR66" s="3">
        <f>SUM(CR24/1637)*100</f>
        <v>0</v>
      </c>
      <c r="CS66" s="4">
        <f>SUM(CS24/1477)*100</f>
        <v>0</v>
      </c>
    </row>
    <row r="67" spans="1:97" s="3" customFormat="1" x14ac:dyDescent="0.2">
      <c r="A67" s="3" t="s">
        <v>13</v>
      </c>
      <c r="B67" s="24">
        <f>SUM(B25/500)*100</f>
        <v>0</v>
      </c>
      <c r="C67" s="24">
        <f>SUM(C25/278)*100</f>
        <v>0</v>
      </c>
      <c r="D67" s="24">
        <f>SUM(D25/1568)*100</f>
        <v>0</v>
      </c>
      <c r="E67" s="24">
        <f>SUM(E25/786)*100</f>
        <v>0</v>
      </c>
      <c r="F67" s="52">
        <f>SUM(F25/322)*100</f>
        <v>0</v>
      </c>
      <c r="G67" s="24">
        <f>SUM(G25/190)*100</f>
        <v>0</v>
      </c>
      <c r="H67" s="24">
        <f>SUM(H25/736)*100</f>
        <v>0</v>
      </c>
      <c r="I67" s="24">
        <f>SUM(I25/502)*100</f>
        <v>0</v>
      </c>
      <c r="J67" s="24">
        <f>SUM(J25/1107)*100</f>
        <v>0</v>
      </c>
      <c r="K67" s="24">
        <f>SUM(K25/944)*100</f>
        <v>0</v>
      </c>
      <c r="L67" s="24">
        <f>SUM(L25/336)*100</f>
        <v>0</v>
      </c>
      <c r="M67" s="37">
        <f>SUM(M25/2518)*100</f>
        <v>0</v>
      </c>
      <c r="N67" s="24">
        <f>SUM(N25/5808)*100</f>
        <v>0</v>
      </c>
      <c r="O67" s="24">
        <f>SUM(O25/2101)*100</f>
        <v>0</v>
      </c>
      <c r="P67" s="24">
        <f>SUM(P25/1384)*100</f>
        <v>0</v>
      </c>
      <c r="Q67" s="24">
        <f>SUM(Q25/1386)*100</f>
        <v>0</v>
      </c>
      <c r="R67" s="24">
        <f>SUM(R25/4398)*100</f>
        <v>0</v>
      </c>
      <c r="S67" s="24">
        <f>SUM(S25/2746)*100</f>
        <v>0</v>
      </c>
      <c r="T67" s="24">
        <f>SUM(T25/684)*100</f>
        <v>0</v>
      </c>
      <c r="U67" s="24">
        <f>SUM(U25/1826)*100</f>
        <v>0</v>
      </c>
      <c r="V67" s="24">
        <f>SUM(V25/1996)*100</f>
        <v>0.1002004008016032</v>
      </c>
      <c r="W67" s="3">
        <f>SUM(W25/3606)*100</f>
        <v>0</v>
      </c>
      <c r="X67" s="3">
        <f>SUM(X25/4085)*100</f>
        <v>0</v>
      </c>
      <c r="Y67" s="4">
        <f>SUM(Y25/2319)*100</f>
        <v>0</v>
      </c>
      <c r="Z67" s="3">
        <f>SUM(Z25/1318)*100</f>
        <v>0</v>
      </c>
      <c r="AA67" s="3">
        <f>SUM(AA25/2020)*100</f>
        <v>4.9504950495049507E-2</v>
      </c>
      <c r="AB67" s="3">
        <f>SUM(AB25/622)*100</f>
        <v>0</v>
      </c>
      <c r="AC67" s="3">
        <f>SUM(AC25/1991)*100</f>
        <v>0</v>
      </c>
      <c r="AD67" s="3">
        <f>SUM(AD25/794)*100</f>
        <v>0</v>
      </c>
      <c r="AE67" s="3">
        <f>SUM(AE25/769)*100</f>
        <v>0</v>
      </c>
      <c r="AF67" s="3">
        <f>SUM(AF25/700)*100</f>
        <v>0</v>
      </c>
      <c r="AG67" s="3">
        <f>SUM(AG25/277)*100</f>
        <v>0</v>
      </c>
      <c r="AH67" s="3">
        <f>SUM(AH25/2827)*100</f>
        <v>3.5373187124159884E-2</v>
      </c>
      <c r="AI67" s="3">
        <f>SUM(AI25/6188)*100</f>
        <v>1.6160310277957335E-2</v>
      </c>
      <c r="AJ67" s="3">
        <f>SUM(AJ25/454)*100</f>
        <v>0</v>
      </c>
      <c r="AK67" s="4">
        <f>SUM(AK25/1916)*100</f>
        <v>0</v>
      </c>
      <c r="AL67" s="3">
        <f>SUM(AL25/2246)*100</f>
        <v>0.13357079252003562</v>
      </c>
      <c r="AM67" s="3">
        <f>SUM(AM25/3188)*100</f>
        <v>9.4102885821831864E-2</v>
      </c>
      <c r="AN67" s="3">
        <f>SUM(AN25/5995)*100</f>
        <v>1.6680567139282735E-2</v>
      </c>
      <c r="AO67" s="3">
        <f>SUM(AO25/2431)*100</f>
        <v>0.16454134101192924</v>
      </c>
      <c r="AP67" s="3">
        <f>SUM(AP25/3404)*100</f>
        <v>5.8754406580493537E-2</v>
      </c>
      <c r="AQ67" s="3">
        <f>SUM(AQ25/5258)*100</f>
        <v>1.9018638265500192E-2</v>
      </c>
      <c r="AR67" s="3">
        <f>SUM(AR25/2708)*100</f>
        <v>3.6927621861152143E-2</v>
      </c>
      <c r="AS67" s="3">
        <f>SUM(AS25/1308)*100</f>
        <v>0.1529051987767584</v>
      </c>
      <c r="AT67" s="3">
        <f>SUM(AT25/2442)*100</f>
        <v>0.12285012285012285</v>
      </c>
      <c r="AU67" s="3">
        <f>SUM(AU25/5264)*100</f>
        <v>0.11398176291793312</v>
      </c>
      <c r="AV67" s="3">
        <f>SUM(AV25/1151)*100</f>
        <v>8.6880973066898348E-2</v>
      </c>
      <c r="AW67" s="4">
        <f>SUM(AW25/2631)*100</f>
        <v>3.800836183960471E-2</v>
      </c>
      <c r="AX67" s="3">
        <f>SUM(AX25/77)*100</f>
        <v>0</v>
      </c>
      <c r="AY67" s="3">
        <f>SUM(AY25/160)*100</f>
        <v>0</v>
      </c>
      <c r="AZ67" s="3">
        <f>SUM(AZ25/226)*100</f>
        <v>0</v>
      </c>
      <c r="BA67" s="3">
        <f>SUM(BA25/108)*100</f>
        <v>0</v>
      </c>
      <c r="BB67" s="3">
        <f>SUM(BB25/132)*100</f>
        <v>0.75757575757575757</v>
      </c>
      <c r="BC67" s="3">
        <f>SUM(BC25/150)*100</f>
        <v>0</v>
      </c>
      <c r="BD67" s="3">
        <f>SUM(BD25/103)*100</f>
        <v>0</v>
      </c>
      <c r="BE67" s="3">
        <f>SUM(BE25/69)*100</f>
        <v>1.4492753623188406</v>
      </c>
      <c r="BF67" s="3">
        <f>SUM(BF25/71)*100</f>
        <v>0</v>
      </c>
      <c r="BG67" s="3">
        <f>SUM(BG25/734)*100</f>
        <v>0</v>
      </c>
      <c r="BH67" s="3">
        <f>SUM(BH25/752)*100</f>
        <v>0</v>
      </c>
      <c r="BI67" s="4">
        <f>SUM(BI25/143)*100</f>
        <v>0</v>
      </c>
      <c r="BJ67" s="3">
        <f>SUM(BJ25/2224)*100</f>
        <v>1.2589928057553956</v>
      </c>
      <c r="BK67" s="3">
        <f>SUM(BK25/3715)*100</f>
        <v>0.94212651413189774</v>
      </c>
      <c r="BL67" s="3">
        <f>SUM(BL25/4158)*100</f>
        <v>0.48100048100048104</v>
      </c>
      <c r="BM67" s="3">
        <f>SUM(BM25/3235)*100</f>
        <v>1.0819165378670788</v>
      </c>
      <c r="BN67" s="3">
        <f>SUM(BN25/8065)*100</f>
        <v>0.35957842529448236</v>
      </c>
      <c r="BO67" s="3">
        <f>SUM(BO25/1075)*100</f>
        <v>2.8837209302325579</v>
      </c>
      <c r="BP67" s="3">
        <f>SUM(BP25/2264)*100</f>
        <v>0.66254416961130747</v>
      </c>
      <c r="BQ67" s="3">
        <f>SUM(BQ25/608)*100</f>
        <v>0.82236842105263153</v>
      </c>
      <c r="BR67" s="3">
        <f>SUM(BR25/923)*100</f>
        <v>1.5167930660888407</v>
      </c>
      <c r="BS67" s="3">
        <f>SUM(BS25/3260)*100</f>
        <v>1.2576687116564418</v>
      </c>
      <c r="BT67" s="3">
        <f>SUM(BT25/5083)*100</f>
        <v>0.51150895140664965</v>
      </c>
      <c r="BU67" s="4">
        <f>SUM(BU25/910)*100</f>
        <v>1.7582417582417582</v>
      </c>
      <c r="BV67" s="3">
        <f>SUM(BV25/646)*100</f>
        <v>2.0123839009287927</v>
      </c>
      <c r="BW67" s="3">
        <f>SUM(BW25/603)*100</f>
        <v>2.6533996683250414</v>
      </c>
      <c r="BX67" s="3">
        <f>SUM(BX25/7732)*100</f>
        <v>0.24573202276254527</v>
      </c>
      <c r="BY67" s="3">
        <f>SUM(BY25/5871)*100</f>
        <v>0.30659172202350538</v>
      </c>
      <c r="BZ67" s="3">
        <f>SUM(BZ25/5456)*100</f>
        <v>0.38489736070381231</v>
      </c>
      <c r="CA67" s="3">
        <f>SUM(CA25/1001)*100</f>
        <v>1.1988011988011988</v>
      </c>
      <c r="CB67" s="3">
        <f>SUM(CB25/1709)*100</f>
        <v>0.7606787595084844</v>
      </c>
      <c r="CC67" s="3">
        <f>SUM(CC25/436)*100</f>
        <v>0</v>
      </c>
      <c r="CD67" s="3">
        <f>SUM(CD25/571)*100</f>
        <v>1.2259194395796849</v>
      </c>
      <c r="CE67" s="3">
        <f>SUM(CE25/4971)*100</f>
        <v>0.42245021122510562</v>
      </c>
      <c r="CF67" s="3">
        <f>SUM(CF25/612)*100</f>
        <v>0.98039215686274506</v>
      </c>
      <c r="CG67" s="4">
        <f>SUM(CG25/1963)*100</f>
        <v>0.56036678553234842</v>
      </c>
      <c r="CH67" s="3">
        <f>SUM(CH25/2650)*100</f>
        <v>3.7735849056603772E-2</v>
      </c>
      <c r="CI67" s="3">
        <f>SUM(CI25/3668)*100</f>
        <v>2.726281352235551E-2</v>
      </c>
      <c r="CJ67" s="3">
        <f>SUM(CJ25/1477)*100</f>
        <v>0</v>
      </c>
      <c r="CK67" s="3">
        <f>SUM(CK25/2753)*100</f>
        <v>3.6324010170722849E-2</v>
      </c>
      <c r="CL67" s="3">
        <f>SUM(CL25/4011)*100</f>
        <v>0</v>
      </c>
      <c r="CM67" s="3">
        <f>SUM(CM25/3795)*100</f>
        <v>0</v>
      </c>
      <c r="CN67" s="3">
        <f>SUM(CN25/2174)*100</f>
        <v>0</v>
      </c>
      <c r="CO67" s="3">
        <f>SUM(CO25/3281)*100</f>
        <v>0</v>
      </c>
      <c r="CP67" s="3">
        <f>SUM(CP25/1938)*100</f>
        <v>0</v>
      </c>
      <c r="CQ67" s="3">
        <f>SUM(CQ25/6321)*100</f>
        <v>3.1640563202024997E-2</v>
      </c>
      <c r="CR67" s="3">
        <f>SUM(CR25/1637)*100</f>
        <v>0</v>
      </c>
      <c r="CS67" s="4">
        <f>SUM(CS25/1477)*100</f>
        <v>0</v>
      </c>
    </row>
    <row r="68" spans="1:97" s="3" customFormat="1" x14ac:dyDescent="0.2">
      <c r="A68" s="3" t="s">
        <v>136</v>
      </c>
      <c r="B68" s="24">
        <f>SUM(B26/500)*100</f>
        <v>0</v>
      </c>
      <c r="C68" s="24">
        <f>SUM(C26/278)*100</f>
        <v>0</v>
      </c>
      <c r="D68" s="24">
        <f>SUM(D26/1568)*100</f>
        <v>0</v>
      </c>
      <c r="E68" s="24">
        <f>SUM(E26/786)*100</f>
        <v>0</v>
      </c>
      <c r="F68" s="52">
        <f>SUM(F26/322)*100</f>
        <v>0</v>
      </c>
      <c r="G68" s="24">
        <f>SUM(G26/190)*100</f>
        <v>0</v>
      </c>
      <c r="H68" s="24">
        <f>SUM(H26/736)*100</f>
        <v>0</v>
      </c>
      <c r="I68" s="24">
        <f>SUM(I26/502)*100</f>
        <v>0</v>
      </c>
      <c r="J68" s="24">
        <f>SUM(J26/1107)*100</f>
        <v>0</v>
      </c>
      <c r="K68" s="24">
        <f>SUM(K26/944)*100</f>
        <v>0</v>
      </c>
      <c r="L68" s="24">
        <f>SUM(L26/336)*100</f>
        <v>0</v>
      </c>
      <c r="M68" s="37">
        <f>SUM(M26/2518)*100</f>
        <v>0</v>
      </c>
      <c r="N68" s="24">
        <f>SUM(N26/5808)*100</f>
        <v>0</v>
      </c>
      <c r="O68" s="24">
        <f>SUM(O26/2101)*100</f>
        <v>0</v>
      </c>
      <c r="P68" s="24">
        <f>SUM(P26/1384)*100</f>
        <v>0</v>
      </c>
      <c r="Q68" s="24">
        <f>SUM(Q26/1386)*100</f>
        <v>0</v>
      </c>
      <c r="R68" s="24">
        <f>SUM(R26/4398)*100</f>
        <v>0</v>
      </c>
      <c r="S68" s="24">
        <f>SUM(S26/2746)*100</f>
        <v>0</v>
      </c>
      <c r="T68" s="24">
        <f>SUM(T26/684)*100</f>
        <v>0</v>
      </c>
      <c r="U68" s="24">
        <f>SUM(U26/1826)*100</f>
        <v>0</v>
      </c>
      <c r="V68" s="24">
        <f>SUM(V26/1996)*100</f>
        <v>0</v>
      </c>
      <c r="W68" s="3">
        <f>SUM(W26/3606)*100</f>
        <v>0</v>
      </c>
      <c r="X68" s="3">
        <f>SUM(X26/4085)*100</f>
        <v>0</v>
      </c>
      <c r="Y68" s="4">
        <f>SUM(Y26/2319)*100</f>
        <v>0</v>
      </c>
      <c r="Z68" s="3">
        <f>SUM(Z26/1318)*100</f>
        <v>0</v>
      </c>
      <c r="AA68" s="3">
        <f>SUM(AA26/2020)*100</f>
        <v>0</v>
      </c>
      <c r="AB68" s="3">
        <f>SUM(AB26/622)*100</f>
        <v>0</v>
      </c>
      <c r="AC68" s="3">
        <f>SUM(AC26/1991)*100</f>
        <v>0</v>
      </c>
      <c r="AD68" s="3">
        <f>SUM(AD26/794)*100</f>
        <v>0</v>
      </c>
      <c r="AE68" s="3">
        <f>SUM(AE26/769)*100</f>
        <v>0</v>
      </c>
      <c r="AF68" s="3">
        <f>SUM(AF26/700)*100</f>
        <v>0</v>
      </c>
      <c r="AG68" s="3">
        <f>SUM(AG26/277)*100</f>
        <v>0</v>
      </c>
      <c r="AH68" s="3">
        <f>SUM(AH26/2827)*100</f>
        <v>0</v>
      </c>
      <c r="AI68" s="3">
        <f>SUM(AI26/6188)*100</f>
        <v>0</v>
      </c>
      <c r="AJ68" s="3">
        <f>SUM(AJ26/454)*100</f>
        <v>0</v>
      </c>
      <c r="AK68" s="4">
        <f>SUM(AK26/1916)*100</f>
        <v>0</v>
      </c>
      <c r="AL68" s="3">
        <f>SUM(AL26/2246)*100</f>
        <v>0</v>
      </c>
      <c r="AM68" s="3">
        <f>SUM(AM26/3188)*100</f>
        <v>0</v>
      </c>
      <c r="AN68" s="3">
        <f>SUM(AN26/5995)*100</f>
        <v>0</v>
      </c>
      <c r="AO68" s="3">
        <f>SUM(AO26/2431)*100</f>
        <v>0</v>
      </c>
      <c r="AP68" s="3">
        <f>SUM(AP26/3404)*100</f>
        <v>0</v>
      </c>
      <c r="AQ68" s="3">
        <f>SUM(AQ26/5258)*100</f>
        <v>0</v>
      </c>
      <c r="AR68" s="3">
        <f>SUM(AR26/2708)*100</f>
        <v>0</v>
      </c>
      <c r="AS68" s="3">
        <f>SUM(AS26/1308)*100</f>
        <v>0</v>
      </c>
      <c r="AT68" s="3">
        <f>SUM(AT26/2442)*100</f>
        <v>0</v>
      </c>
      <c r="AU68" s="3">
        <f>SUM(AU26/5264)*100</f>
        <v>0</v>
      </c>
      <c r="AV68" s="3">
        <f>SUM(AV26/1151)*100</f>
        <v>0</v>
      </c>
      <c r="AW68" s="4">
        <f>SUM(AW26/2631)*100</f>
        <v>0</v>
      </c>
      <c r="AX68" s="3">
        <f>SUM(AX26/77)*100</f>
        <v>0</v>
      </c>
      <c r="AY68" s="3">
        <f>SUM(AY26/160)*100</f>
        <v>0</v>
      </c>
      <c r="AZ68" s="3">
        <f>SUM(AZ26/226)*100</f>
        <v>0</v>
      </c>
      <c r="BA68" s="3">
        <f>SUM(BA26/108)*100</f>
        <v>0</v>
      </c>
      <c r="BB68" s="3">
        <f>SUM(BB26/132)*100</f>
        <v>0</v>
      </c>
      <c r="BC68" s="3">
        <f>SUM(BC26/150)*100</f>
        <v>0</v>
      </c>
      <c r="BD68" s="3">
        <f>SUM(BD26/103)*100</f>
        <v>0</v>
      </c>
      <c r="BE68" s="3">
        <f>SUM(BE26/69)*100</f>
        <v>0</v>
      </c>
      <c r="BF68" s="3">
        <f>SUM(BF26/71)*100</f>
        <v>0</v>
      </c>
      <c r="BG68" s="3">
        <f>SUM(BG26/734)*100</f>
        <v>0</v>
      </c>
      <c r="BH68" s="3">
        <f>SUM(BH26/752)*100</f>
        <v>0</v>
      </c>
      <c r="BI68" s="4">
        <f>SUM(BI26/143)*100</f>
        <v>0</v>
      </c>
      <c r="BJ68" s="3">
        <f>SUM(BJ26/2224)*100</f>
        <v>0</v>
      </c>
      <c r="BK68" s="3">
        <f>SUM(BK26/3715)*100</f>
        <v>0</v>
      </c>
      <c r="BL68" s="3">
        <f>SUM(BL26/4158)*100</f>
        <v>0</v>
      </c>
      <c r="BM68" s="3">
        <f>SUM(BM26/3235)*100</f>
        <v>0</v>
      </c>
      <c r="BN68" s="3">
        <f>SUM(BN26/8065)*100</f>
        <v>0</v>
      </c>
      <c r="BO68" s="3">
        <f>SUM(BO26/1075)*100</f>
        <v>0</v>
      </c>
      <c r="BP68" s="3">
        <f>SUM(BP26/2264)*100</f>
        <v>0</v>
      </c>
      <c r="BQ68" s="3">
        <f>SUM(BQ26/608)*100</f>
        <v>0</v>
      </c>
      <c r="BR68" s="3">
        <f>SUM(BR26/923)*100</f>
        <v>0</v>
      </c>
      <c r="BS68" s="3">
        <f>SUM(BS26/3260)*100</f>
        <v>0</v>
      </c>
      <c r="BT68" s="3">
        <f>SUM(BT26/5083)*100</f>
        <v>0</v>
      </c>
      <c r="BU68" s="4">
        <f>SUM(BU26/910)*100</f>
        <v>0</v>
      </c>
      <c r="BV68" s="3">
        <f>SUM(BV26/646)*100</f>
        <v>0.15479876160990713</v>
      </c>
      <c r="BW68" s="3">
        <f>SUM(BW26/603)*100</f>
        <v>0.16583747927031509</v>
      </c>
      <c r="BX68" s="3">
        <f>SUM(BX26/7732)*100</f>
        <v>0</v>
      </c>
      <c r="BY68" s="3">
        <f>SUM(BY26/5871)*100</f>
        <v>3.4065746891500596E-2</v>
      </c>
      <c r="BZ68" s="3">
        <f>SUM(BZ26/5456)*100</f>
        <v>0</v>
      </c>
      <c r="CA68" s="3">
        <f>SUM(CA26/1001)*100</f>
        <v>0</v>
      </c>
      <c r="CB68" s="3">
        <f>SUM(CB26/1709)*100</f>
        <v>0</v>
      </c>
      <c r="CC68" s="3">
        <f>SUM(CC26/436)*100</f>
        <v>0</v>
      </c>
      <c r="CD68" s="3">
        <f>SUM(CD26/571)*100</f>
        <v>0</v>
      </c>
      <c r="CE68" s="3">
        <f>SUM(CE26/4971)*100</f>
        <v>2.0116676725005028E-2</v>
      </c>
      <c r="CF68" s="3">
        <f>SUM(CF26/612)*100</f>
        <v>0</v>
      </c>
      <c r="CG68" s="4">
        <f>SUM(CG26/1963)*100</f>
        <v>5.094243504839531E-2</v>
      </c>
      <c r="CH68" s="3">
        <f>SUM(CH26/2650)*100</f>
        <v>0</v>
      </c>
      <c r="CI68" s="3">
        <f>SUM(CI26/3668)*100</f>
        <v>0</v>
      </c>
      <c r="CJ68" s="3">
        <f>SUM(CJ26/1477)*100</f>
        <v>0</v>
      </c>
      <c r="CK68" s="3">
        <f>SUM(CK26/2753)*100</f>
        <v>3.6324010170722849E-2</v>
      </c>
      <c r="CL68" s="3">
        <f>SUM(CL26/4011)*100</f>
        <v>0</v>
      </c>
      <c r="CM68" s="3">
        <f>SUM(CM26/3795)*100</f>
        <v>0</v>
      </c>
      <c r="CN68" s="3">
        <f>SUM(CN26/2174)*100</f>
        <v>0</v>
      </c>
      <c r="CO68" s="3">
        <f>SUM(CO26/3281)*100</f>
        <v>0</v>
      </c>
      <c r="CP68" s="3">
        <f>SUM(CP26/1938)*100</f>
        <v>0</v>
      </c>
      <c r="CQ68" s="3">
        <f>SUM(CQ26/6321)*100</f>
        <v>0</v>
      </c>
      <c r="CR68" s="3">
        <f>SUM(CR26/1637)*100</f>
        <v>0</v>
      </c>
      <c r="CS68" s="4">
        <f>SUM(CS26/1477)*100</f>
        <v>0</v>
      </c>
    </row>
    <row r="69" spans="1:97" s="3" customFormat="1" x14ac:dyDescent="0.2">
      <c r="A69" s="3" t="s">
        <v>12</v>
      </c>
      <c r="B69" s="24">
        <f>SUM(B27/500)*100</f>
        <v>0.2</v>
      </c>
      <c r="C69" s="24">
        <f>SUM(C27/278)*100</f>
        <v>1.7985611510791366</v>
      </c>
      <c r="D69" s="24">
        <f>SUM(D27/1568)*100</f>
        <v>0.31887755102040816</v>
      </c>
      <c r="E69" s="24">
        <f>SUM(E27/786)*100</f>
        <v>0</v>
      </c>
      <c r="F69" s="52">
        <f>SUM(F27/322)*100</f>
        <v>0.3105590062111801</v>
      </c>
      <c r="G69" s="24">
        <f>SUM(G27/190)*100</f>
        <v>2.6315789473684208</v>
      </c>
      <c r="H69" s="24">
        <f>SUM(H27/736)*100</f>
        <v>0</v>
      </c>
      <c r="I69" s="24">
        <f>SUM(I27/502)*100</f>
        <v>0</v>
      </c>
      <c r="J69" s="24">
        <f>SUM(J27/1107)*100</f>
        <v>9.0334236675700091E-2</v>
      </c>
      <c r="K69" s="24">
        <f>SUM(K27/944)*100</f>
        <v>0.31779661016949157</v>
      </c>
      <c r="L69" s="24">
        <f>SUM(L27/336)*100</f>
        <v>0</v>
      </c>
      <c r="M69" s="37">
        <f>SUM(M27/2518)*100</f>
        <v>0</v>
      </c>
      <c r="N69" s="24">
        <f>SUM(N27/5808)*100</f>
        <v>0</v>
      </c>
      <c r="O69" s="24">
        <f>SUM(O27/2101)*100</f>
        <v>0</v>
      </c>
      <c r="P69" s="24">
        <f>SUM(P27/1384)*100</f>
        <v>0</v>
      </c>
      <c r="Q69" s="24">
        <f>SUM(Q27/1386)*100</f>
        <v>7.2150072150072145E-2</v>
      </c>
      <c r="R69" s="24">
        <f>SUM(R27/4398)*100</f>
        <v>0</v>
      </c>
      <c r="S69" s="24">
        <f>SUM(S27/2746)*100</f>
        <v>0</v>
      </c>
      <c r="T69" s="24">
        <f>SUM(T27/684)*100</f>
        <v>0</v>
      </c>
      <c r="U69" s="24">
        <f>SUM(U27/1826)*100</f>
        <v>0</v>
      </c>
      <c r="V69" s="24">
        <f>SUM(V27/1996)*100</f>
        <v>0</v>
      </c>
      <c r="W69" s="3">
        <f>SUM(W27/3606)*100</f>
        <v>0</v>
      </c>
      <c r="X69" s="3">
        <f>SUM(X27/4085)*100</f>
        <v>0</v>
      </c>
      <c r="Y69" s="4">
        <f>SUM(Y27/2319)*100</f>
        <v>0</v>
      </c>
      <c r="Z69" s="3">
        <f>SUM(Z27/1318)*100</f>
        <v>0</v>
      </c>
      <c r="AA69" s="3">
        <f>SUM(AA27/2020)*100</f>
        <v>9.9009900990099015E-2</v>
      </c>
      <c r="AB69" s="3">
        <f>SUM(AB27/622)*100</f>
        <v>0.32154340836012862</v>
      </c>
      <c r="AC69" s="3">
        <f>SUM(AC27/1991)*100</f>
        <v>0</v>
      </c>
      <c r="AD69" s="3">
        <f>SUM(AD27/794)*100</f>
        <v>0</v>
      </c>
      <c r="AE69" s="3">
        <f>SUM(AE27/769)*100</f>
        <v>0</v>
      </c>
      <c r="AF69" s="3">
        <f>SUM(AF27/700)*100</f>
        <v>0</v>
      </c>
      <c r="AG69" s="3">
        <f>SUM(AG27/277)*100</f>
        <v>0</v>
      </c>
      <c r="AH69" s="3">
        <f>SUM(AH27/2827)*100</f>
        <v>0</v>
      </c>
      <c r="AI69" s="3">
        <f>SUM(AI27/6188)*100</f>
        <v>3.232062055591467E-2</v>
      </c>
      <c r="AJ69" s="3">
        <f>SUM(AJ27/454)*100</f>
        <v>0.22026431718061676</v>
      </c>
      <c r="AK69" s="4">
        <f>SUM(AK27/1916)*100</f>
        <v>0</v>
      </c>
      <c r="AL69" s="3">
        <f>SUM(AL27/2246)*100</f>
        <v>0</v>
      </c>
      <c r="AM69" s="3">
        <f>SUM(AM27/3188)*100</f>
        <v>0</v>
      </c>
      <c r="AN69" s="3">
        <f>SUM(AN27/5995)*100</f>
        <v>0</v>
      </c>
      <c r="AO69" s="3">
        <f>SUM(AO27/2431)*100</f>
        <v>0</v>
      </c>
      <c r="AP69" s="3">
        <f>SUM(AP27/3404)*100</f>
        <v>0</v>
      </c>
      <c r="AQ69" s="3">
        <f>SUM(AQ27/5258)*100</f>
        <v>0</v>
      </c>
      <c r="AR69" s="3">
        <f>SUM(AR27/2708)*100</f>
        <v>0</v>
      </c>
      <c r="AS69" s="3">
        <f>SUM(AS27/1308)*100</f>
        <v>0</v>
      </c>
      <c r="AT69" s="3">
        <f>SUM(AT27/2442)*100</f>
        <v>0</v>
      </c>
      <c r="AU69" s="3">
        <f>SUM(AU27/5264)*100</f>
        <v>0</v>
      </c>
      <c r="AV69" s="3">
        <f>SUM(AV27/1151)*100</f>
        <v>0</v>
      </c>
      <c r="AW69" s="4">
        <f>SUM(AW27/2631)*100</f>
        <v>0</v>
      </c>
      <c r="AX69" s="3">
        <f>SUM(AX27/77)*100</f>
        <v>0</v>
      </c>
      <c r="AY69" s="3">
        <f>SUM(AY27/160)*100</f>
        <v>0</v>
      </c>
      <c r="AZ69" s="3">
        <f>SUM(AZ27/226)*100</f>
        <v>0</v>
      </c>
      <c r="BA69" s="3">
        <f>SUM(BA27/108)*100</f>
        <v>0</v>
      </c>
      <c r="BB69" s="3">
        <f>SUM(BB27/132)*100</f>
        <v>0</v>
      </c>
      <c r="BC69" s="3">
        <f>SUM(BC27/150)*100</f>
        <v>0</v>
      </c>
      <c r="BD69" s="3">
        <f>SUM(BD27/103)*100</f>
        <v>0</v>
      </c>
      <c r="BE69" s="3">
        <f>SUM(BE27/69)*100</f>
        <v>0</v>
      </c>
      <c r="BF69" s="3">
        <f>SUM(BF27/71)*100</f>
        <v>0</v>
      </c>
      <c r="BG69" s="3">
        <f>SUM(BG27/734)*100</f>
        <v>0</v>
      </c>
      <c r="BH69" s="3">
        <f>SUM(BH27/752)*100</f>
        <v>0</v>
      </c>
      <c r="BI69" s="4">
        <f>SUM(BI27/143)*100</f>
        <v>0</v>
      </c>
      <c r="BJ69" s="3">
        <f>SUM(BJ27/2224)*100</f>
        <v>0.13489208633093525</v>
      </c>
      <c r="BK69" s="3">
        <f>SUM(BK27/3715)*100</f>
        <v>5.3835800807537006E-2</v>
      </c>
      <c r="BL69" s="3">
        <f>SUM(BL27/4158)*100</f>
        <v>0</v>
      </c>
      <c r="BM69" s="3">
        <f>SUM(BM27/3235)*100</f>
        <v>3.0911901081916538E-2</v>
      </c>
      <c r="BN69" s="3">
        <f>SUM(BN27/8065)*100</f>
        <v>1.2399256044637322E-2</v>
      </c>
      <c r="BO69" s="3">
        <f>SUM(BO27/1075)*100</f>
        <v>0</v>
      </c>
      <c r="BP69" s="3">
        <f>SUM(BP27/2264)*100</f>
        <v>0</v>
      </c>
      <c r="BQ69" s="3">
        <f>SUM(BQ27/608)*100</f>
        <v>0</v>
      </c>
      <c r="BR69" s="3">
        <f>SUM(BR27/923)*100</f>
        <v>0.32502708559046589</v>
      </c>
      <c r="BS69" s="3">
        <f>SUM(BS27/3260)*100</f>
        <v>0.18404907975460122</v>
      </c>
      <c r="BT69" s="3">
        <f>SUM(BT27/5083)*100</f>
        <v>1.9673421207948062E-2</v>
      </c>
      <c r="BU69" s="4">
        <f>SUM(BU27/910)*100</f>
        <v>0</v>
      </c>
      <c r="BV69" s="3">
        <f>SUM(BV27/646)*100</f>
        <v>0</v>
      </c>
      <c r="BW69" s="3">
        <f>SUM(BW27/603)*100</f>
        <v>0</v>
      </c>
      <c r="BX69" s="3">
        <f>SUM(BX27/7732)*100</f>
        <v>0</v>
      </c>
      <c r="BY69" s="3">
        <f>SUM(BY27/5871)*100</f>
        <v>0</v>
      </c>
      <c r="BZ69" s="3">
        <f>SUM(BZ27/5456)*100</f>
        <v>0</v>
      </c>
      <c r="CA69" s="3">
        <f>SUM(CA27/1001)*100</f>
        <v>0</v>
      </c>
      <c r="CB69" s="3">
        <f>SUM(CB27/1709)*100</f>
        <v>0</v>
      </c>
      <c r="CC69" s="3">
        <f>SUM(CC27/436)*100</f>
        <v>0</v>
      </c>
      <c r="CD69" s="3">
        <f>SUM(CD27/571)*100</f>
        <v>0</v>
      </c>
      <c r="CE69" s="3">
        <f>SUM(CE27/4971)*100</f>
        <v>0</v>
      </c>
      <c r="CF69" s="3">
        <f>SUM(CF27/612)*100</f>
        <v>0</v>
      </c>
      <c r="CG69" s="4">
        <f>SUM(CG27/1963)*100</f>
        <v>5.094243504839531E-2</v>
      </c>
      <c r="CH69" s="3">
        <f>SUM(CH27/2650)*100</f>
        <v>3.7735849056603772E-2</v>
      </c>
      <c r="CI69" s="3">
        <f>SUM(CI27/3668)*100</f>
        <v>0</v>
      </c>
      <c r="CJ69" s="3">
        <f>SUM(CJ27/1477)*100</f>
        <v>0.13540961408259986</v>
      </c>
      <c r="CK69" s="3">
        <f>SUM(CK27/2753)*100</f>
        <v>3.6324010170722849E-2</v>
      </c>
      <c r="CL69" s="3">
        <f>SUM(CL27/4011)*100</f>
        <v>0</v>
      </c>
      <c r="CM69" s="3">
        <f>SUM(CM27/3795)*100</f>
        <v>0</v>
      </c>
      <c r="CN69" s="3">
        <f>SUM(CN27/2174)*100</f>
        <v>0</v>
      </c>
      <c r="CO69" s="3">
        <f>SUM(CO27/3281)*100</f>
        <v>0</v>
      </c>
      <c r="CP69" s="3">
        <f>SUM(CP27/1938)*100</f>
        <v>0</v>
      </c>
      <c r="CQ69" s="3">
        <f>SUM(CQ27/6321)*100</f>
        <v>1.5820281601012499E-2</v>
      </c>
      <c r="CR69" s="3">
        <f>SUM(CR27/1637)*100</f>
        <v>0</v>
      </c>
      <c r="CS69" s="4">
        <f>SUM(CS27/1477)*100</f>
        <v>0</v>
      </c>
    </row>
    <row r="70" spans="1:97" s="3" customFormat="1" x14ac:dyDescent="0.2">
      <c r="A70" s="3" t="s">
        <v>11</v>
      </c>
      <c r="B70" s="24">
        <f>SUM(B28/500)*100</f>
        <v>0</v>
      </c>
      <c r="C70" s="24">
        <f>SUM(C28/278)*100</f>
        <v>0.35971223021582738</v>
      </c>
      <c r="D70" s="24">
        <f>SUM(D28/1568)*100</f>
        <v>6.3775510204081634E-2</v>
      </c>
      <c r="E70" s="24">
        <f>SUM(E28/786)*100</f>
        <v>0</v>
      </c>
      <c r="F70" s="52">
        <f>SUM(F28/322)*100</f>
        <v>0</v>
      </c>
      <c r="G70" s="24">
        <f>SUM(G28/190)*100</f>
        <v>0</v>
      </c>
      <c r="H70" s="24">
        <f>SUM(H28/736)*100</f>
        <v>0</v>
      </c>
      <c r="I70" s="24">
        <f>SUM(I28/502)*100</f>
        <v>0</v>
      </c>
      <c r="J70" s="24">
        <f>SUM(J28/1107)*100</f>
        <v>0</v>
      </c>
      <c r="K70" s="24">
        <f>SUM(K28/944)*100</f>
        <v>0</v>
      </c>
      <c r="L70" s="24">
        <f>SUM(L28/336)*100</f>
        <v>0.29761904761904762</v>
      </c>
      <c r="M70" s="37">
        <f>SUM(M28/2518)*100</f>
        <v>0</v>
      </c>
      <c r="N70" s="24">
        <f>SUM(N28/5808)*100</f>
        <v>0</v>
      </c>
      <c r="O70" s="24">
        <f>SUM(O28/2101)*100</f>
        <v>4.7596382674916705E-2</v>
      </c>
      <c r="P70" s="24">
        <f>SUM(P28/1384)*100</f>
        <v>0</v>
      </c>
      <c r="Q70" s="24">
        <f>SUM(Q28/1386)*100</f>
        <v>0</v>
      </c>
      <c r="R70" s="24">
        <f>SUM(R28/4398)*100</f>
        <v>0</v>
      </c>
      <c r="S70" s="24">
        <f>SUM(S28/2746)*100</f>
        <v>0</v>
      </c>
      <c r="T70" s="24">
        <f>SUM(T28/684)*100</f>
        <v>0</v>
      </c>
      <c r="U70" s="24">
        <f>SUM(U28/1826)*100</f>
        <v>0</v>
      </c>
      <c r="V70" s="24">
        <f>SUM(V28/1996)*100</f>
        <v>0</v>
      </c>
      <c r="W70" s="3">
        <f>SUM(W28/3606)*100</f>
        <v>0</v>
      </c>
      <c r="X70" s="3">
        <f>SUM(X28/4085)*100</f>
        <v>2.4479804161566709E-2</v>
      </c>
      <c r="Y70" s="4">
        <f>SUM(Y28/2319)*100</f>
        <v>4.3122035360068998E-2</v>
      </c>
      <c r="Z70" s="3">
        <f>SUM(Z28/1318)*100</f>
        <v>0</v>
      </c>
      <c r="AA70" s="3">
        <f>SUM(AA28/2020)*100</f>
        <v>0.14851485148514851</v>
      </c>
      <c r="AB70" s="3">
        <f>SUM(AB28/622)*100</f>
        <v>0</v>
      </c>
      <c r="AC70" s="3">
        <f>SUM(AC28/1991)*100</f>
        <v>0</v>
      </c>
      <c r="AD70" s="3">
        <f>SUM(AD28/794)*100</f>
        <v>0</v>
      </c>
      <c r="AE70" s="3">
        <f>SUM(AE28/769)*100</f>
        <v>0</v>
      </c>
      <c r="AF70" s="3">
        <f>SUM(AF28/700)*100</f>
        <v>0</v>
      </c>
      <c r="AG70" s="3">
        <f>SUM(AG28/277)*100</f>
        <v>0</v>
      </c>
      <c r="AH70" s="3">
        <f>SUM(AH28/2827)*100</f>
        <v>0</v>
      </c>
      <c r="AI70" s="3">
        <f>SUM(AI28/6188)*100</f>
        <v>0</v>
      </c>
      <c r="AJ70" s="3">
        <f>SUM(AJ28/454)*100</f>
        <v>0</v>
      </c>
      <c r="AK70" s="4">
        <f>SUM(AK28/1916)*100</f>
        <v>0</v>
      </c>
      <c r="AL70" s="3">
        <f>SUM(AL28/2246)*100</f>
        <v>0</v>
      </c>
      <c r="AM70" s="3">
        <f>SUM(AM28/3188)*100</f>
        <v>6.179422835633626</v>
      </c>
      <c r="AN70" s="3">
        <f>SUM(AN28/5995)*100</f>
        <v>0.1834862385321101</v>
      </c>
      <c r="AO70" s="3">
        <f>SUM(AO28/2431)*100</f>
        <v>0.20567667626491154</v>
      </c>
      <c r="AP70" s="3">
        <f>SUM(AP28/3404)*100</f>
        <v>0.26439482961222094</v>
      </c>
      <c r="AQ70" s="3">
        <f>SUM(AQ28/5258)*100</f>
        <v>5.7055914796500573E-2</v>
      </c>
      <c r="AR70" s="3">
        <f>SUM(AR28/2708)*100</f>
        <v>0.14771048744460857</v>
      </c>
      <c r="AS70" s="3">
        <f>SUM(AS28/1308)*100</f>
        <v>0.22935779816513763</v>
      </c>
      <c r="AT70" s="3">
        <f>SUM(AT28/2442)*100</f>
        <v>0.20475020475020475</v>
      </c>
      <c r="AU70" s="3">
        <f>SUM(AU28/5264)*100</f>
        <v>5.6990881458966559E-2</v>
      </c>
      <c r="AV70" s="3">
        <f>SUM(AV28/1151)*100</f>
        <v>0.1737619461337967</v>
      </c>
      <c r="AW70" s="4">
        <f>SUM(AW28/2631)*100</f>
        <v>7.6016723679209419E-2</v>
      </c>
      <c r="AX70" s="3">
        <f>SUM(AX28/77)*100</f>
        <v>0</v>
      </c>
      <c r="AY70" s="3">
        <f>SUM(AY28/160)*100</f>
        <v>0</v>
      </c>
      <c r="AZ70" s="3">
        <f>SUM(AZ28/226)*100</f>
        <v>0</v>
      </c>
      <c r="BA70" s="3">
        <f>SUM(BA28/108)*100</f>
        <v>0</v>
      </c>
      <c r="BB70" s="3">
        <f>SUM(BB28/132)*100</f>
        <v>0</v>
      </c>
      <c r="BC70" s="3">
        <f>SUM(BC28/150)*100</f>
        <v>0</v>
      </c>
      <c r="BD70" s="3">
        <f>SUM(BD28/103)*100</f>
        <v>0</v>
      </c>
      <c r="BE70" s="3">
        <f>SUM(BE28/69)*100</f>
        <v>0</v>
      </c>
      <c r="BF70" s="3">
        <f>SUM(BF28/71)*100</f>
        <v>0</v>
      </c>
      <c r="BG70" s="3">
        <f>SUM(BG28/734)*100</f>
        <v>0</v>
      </c>
      <c r="BH70" s="3">
        <f>SUM(BH28/752)*100</f>
        <v>0</v>
      </c>
      <c r="BI70" s="4">
        <f>SUM(BI28/143)*100</f>
        <v>0</v>
      </c>
      <c r="BJ70" s="3">
        <f>SUM(BJ28/2224)*100</f>
        <v>0</v>
      </c>
      <c r="BK70" s="3">
        <f>SUM(BK28/3715)*100</f>
        <v>8.0753701211305526E-2</v>
      </c>
      <c r="BL70" s="3">
        <f>SUM(BL28/4158)*100</f>
        <v>2.4050024050024051E-2</v>
      </c>
      <c r="BM70" s="3">
        <f>SUM(BM28/3235)*100</f>
        <v>0</v>
      </c>
      <c r="BN70" s="3">
        <f>SUM(BN28/8065)*100</f>
        <v>0</v>
      </c>
      <c r="BO70" s="3">
        <f>SUM(BO28/1075)*100</f>
        <v>9.3023255813953487E-2</v>
      </c>
      <c r="BP70" s="3">
        <f>SUM(BP28/2264)*100</f>
        <v>0</v>
      </c>
      <c r="BQ70" s="3">
        <f>SUM(BQ28/608)*100</f>
        <v>0</v>
      </c>
      <c r="BR70" s="3">
        <f>SUM(BR28/923)*100</f>
        <v>0</v>
      </c>
      <c r="BS70" s="3">
        <f>SUM(BS28/3260)*100</f>
        <v>0</v>
      </c>
      <c r="BT70" s="3">
        <f>SUM(BT28/5083)*100</f>
        <v>1.9673421207948062E-2</v>
      </c>
      <c r="BU70" s="4">
        <f>SUM(BU28/910)*100</f>
        <v>0</v>
      </c>
      <c r="BV70" s="3">
        <f>SUM(BV28/646)*100</f>
        <v>0</v>
      </c>
      <c r="BW70" s="3">
        <f>SUM(BW28/603)*100</f>
        <v>0.33167495854063017</v>
      </c>
      <c r="BX70" s="3">
        <f>SUM(BX28/7732)*100</f>
        <v>0</v>
      </c>
      <c r="BY70" s="3">
        <f>SUM(BY28/5871)*100</f>
        <v>1.7032873445750298E-2</v>
      </c>
      <c r="BZ70" s="3">
        <f>SUM(BZ28/5456)*100</f>
        <v>0</v>
      </c>
      <c r="CA70" s="3">
        <f>SUM(CA28/1001)*100</f>
        <v>0</v>
      </c>
      <c r="CB70" s="3">
        <f>SUM(CB28/1709)*100</f>
        <v>0</v>
      </c>
      <c r="CC70" s="3">
        <f>SUM(CC28/436)*100</f>
        <v>0.22935779816513763</v>
      </c>
      <c r="CD70" s="3">
        <f>SUM(CD28/571)*100</f>
        <v>0</v>
      </c>
      <c r="CE70" s="3">
        <f>SUM(CE28/4971)*100</f>
        <v>0</v>
      </c>
      <c r="CF70" s="3">
        <f>SUM(CF28/612)*100</f>
        <v>0</v>
      </c>
      <c r="CG70" s="4">
        <f>SUM(CG28/1963)*100</f>
        <v>0</v>
      </c>
      <c r="CH70" s="3">
        <f>SUM(CH28/2650)*100</f>
        <v>0</v>
      </c>
      <c r="CI70" s="3">
        <f>SUM(CI28/3668)*100</f>
        <v>0.10905125408942204</v>
      </c>
      <c r="CJ70" s="3">
        <f>SUM(CJ28/1477)*100</f>
        <v>0</v>
      </c>
      <c r="CK70" s="3">
        <f>SUM(CK28/2753)*100</f>
        <v>0</v>
      </c>
      <c r="CL70" s="3">
        <f>SUM(CL28/4011)*100</f>
        <v>0</v>
      </c>
      <c r="CM70" s="3">
        <f>SUM(CM28/3795)*100</f>
        <v>0</v>
      </c>
      <c r="CN70" s="3">
        <f>SUM(CN28/2174)*100</f>
        <v>0</v>
      </c>
      <c r="CO70" s="3">
        <f>SUM(CO28/3281)*100</f>
        <v>0</v>
      </c>
      <c r="CP70" s="3">
        <f>SUM(CP28/1938)*100</f>
        <v>0</v>
      </c>
      <c r="CQ70" s="3">
        <f>SUM(CQ28/6321)*100</f>
        <v>0</v>
      </c>
      <c r="CR70" s="3">
        <f>SUM(CR28/1637)*100</f>
        <v>0</v>
      </c>
      <c r="CS70" s="4">
        <f>SUM(CS28/1477)*100</f>
        <v>0</v>
      </c>
    </row>
    <row r="71" spans="1:97" s="3" customFormat="1" x14ac:dyDescent="0.2">
      <c r="A71" s="3" t="s">
        <v>10</v>
      </c>
      <c r="B71" s="25">
        <f>SUM(B29/500)*100</f>
        <v>11</v>
      </c>
      <c r="C71" s="25">
        <f>SUM(C29/278)*100</f>
        <v>56.115107913669057</v>
      </c>
      <c r="D71" s="24">
        <f>SUM(D29/1568)*100</f>
        <v>3.8265306122448979</v>
      </c>
      <c r="E71" s="24">
        <f>SUM(E29/786)*100</f>
        <v>7.1246819338422389</v>
      </c>
      <c r="F71" s="25">
        <f>SUM(F29/322)*100</f>
        <v>22.981366459627328</v>
      </c>
      <c r="G71" s="25">
        <f>SUM(G29/190)*100</f>
        <v>33.684210526315788</v>
      </c>
      <c r="H71" s="25">
        <f>SUM(H29/736)*100</f>
        <v>68.206521739130437</v>
      </c>
      <c r="I71" s="25">
        <f>SUM(I29/502)*100</f>
        <v>11.354581673306772</v>
      </c>
      <c r="J71" s="24">
        <f>SUM(J29/1107)*100</f>
        <v>3.2520325203252036</v>
      </c>
      <c r="K71" s="24">
        <f>SUM(K29/944)*100</f>
        <v>9.4279661016949152</v>
      </c>
      <c r="L71" s="25">
        <f>SUM(L29/336)*100</f>
        <v>40.178571428571431</v>
      </c>
      <c r="M71" s="37">
        <f>SUM(M29/2518)*100</f>
        <v>2.3431294678316124</v>
      </c>
      <c r="N71" s="25">
        <f>SUM(N29/5808)*100</f>
        <v>12.706611570247933</v>
      </c>
      <c r="O71" s="25">
        <f>SUM(O29/2101)*100</f>
        <v>56.782484531175626</v>
      </c>
      <c r="P71" s="25">
        <f>SUM(P29/1384)*100</f>
        <v>72.687861271676297</v>
      </c>
      <c r="Q71" s="25">
        <f>SUM(Q29/1386)*100</f>
        <v>58.00865800865801</v>
      </c>
      <c r="R71" s="25">
        <f>SUM(R29/4398)*100</f>
        <v>93.974533879035931</v>
      </c>
      <c r="S71" s="25">
        <f>SUM(S29/2746)*100</f>
        <v>91.76984705025491</v>
      </c>
      <c r="T71" s="25">
        <f>SUM(T29/684)*100</f>
        <v>76.169590643274859</v>
      </c>
      <c r="U71" s="25">
        <f>SUM(U29/1826)*100</f>
        <v>94.797371303395394</v>
      </c>
      <c r="V71" s="25">
        <f>SUM(V29/1996)*100</f>
        <v>89.128256513026045</v>
      </c>
      <c r="W71" s="12">
        <f>SUM(W29/3606)*100</f>
        <v>82.251802551303385</v>
      </c>
      <c r="X71" s="12">
        <f>SUM(X29/4085)*100</f>
        <v>95.667074663402701</v>
      </c>
      <c r="Y71" s="14">
        <f>SUM(Y29/2319)*100</f>
        <v>90.987494609745582</v>
      </c>
      <c r="Z71" s="12">
        <f>SUM(Z29/1318)*100</f>
        <v>18.740515933232167</v>
      </c>
      <c r="AA71" s="12">
        <f>SUM(AA29/2020)*100</f>
        <v>81.831683168316829</v>
      </c>
      <c r="AB71" s="12">
        <f>SUM(AB29/622)*100</f>
        <v>44.855305466237944</v>
      </c>
      <c r="AC71" s="12">
        <f>SUM(AC29/1991)*100</f>
        <v>84.530386740331494</v>
      </c>
      <c r="AD71" s="12">
        <f>SUM(AD29/794)*100</f>
        <v>62.594458438287148</v>
      </c>
      <c r="AE71" s="12">
        <f>SUM(AE29/769)*100</f>
        <v>59.687906371911566</v>
      </c>
      <c r="AF71" s="12">
        <f>SUM(AF29/700)*100</f>
        <v>29.142857142857142</v>
      </c>
      <c r="AG71" s="12">
        <f>SUM(AG29/277)*100</f>
        <v>59.566787003610109</v>
      </c>
      <c r="AH71" s="3">
        <f>SUM(AH29/2827)*100</f>
        <v>7.7113547930668549</v>
      </c>
      <c r="AI71" s="3">
        <f>SUM(AI29/6188)*100</f>
        <v>7.5145442792501616</v>
      </c>
      <c r="AJ71" s="12">
        <f>SUM(AJ29/454)*100</f>
        <v>61.233480176211451</v>
      </c>
      <c r="AK71" s="14">
        <f>SUM(AK29/1916)*100</f>
        <v>87.94363256784969</v>
      </c>
      <c r="AL71" s="12">
        <f>SUM(AL29/2246)*100</f>
        <v>87.666963490650033</v>
      </c>
      <c r="AM71" s="12">
        <f>SUM(AM29/3188)*100</f>
        <v>69.322459222082813</v>
      </c>
      <c r="AN71" s="12">
        <f>SUM(AN29/5995)*100</f>
        <v>32.627189324437026</v>
      </c>
      <c r="AO71" s="12">
        <f>SUM(AO29/2431)*100</f>
        <v>77.211024269847798</v>
      </c>
      <c r="AP71" s="12">
        <f>SUM(AP29/3404)*100</f>
        <v>63.777908343125731</v>
      </c>
      <c r="AQ71" s="12">
        <f>SUM(AQ29/5258)*100</f>
        <v>73.88740966146824</v>
      </c>
      <c r="AR71" s="12">
        <f>SUM(AR29/2708)*100</f>
        <v>73.707533234859682</v>
      </c>
      <c r="AS71" s="12">
        <f>SUM(AS29/1308)*100</f>
        <v>45.259938837920487</v>
      </c>
      <c r="AT71" s="12">
        <f>SUM(AT29/2442)*100</f>
        <v>91.482391482391478</v>
      </c>
      <c r="AU71" s="12">
        <f>SUM(AU29/5264)*100</f>
        <v>91.1854103343465</v>
      </c>
      <c r="AV71" s="12">
        <f>SUM(AV29/1151)*100</f>
        <v>79.756733275412685</v>
      </c>
      <c r="AW71" s="14">
        <f>SUM(AW29/2631)*100</f>
        <v>90.992018244013678</v>
      </c>
      <c r="AX71" s="12">
        <f>SUM(AX29/77)*100</f>
        <v>77.922077922077932</v>
      </c>
      <c r="AY71" s="12">
        <f>SUM(AY29/160)*100</f>
        <v>69.375</v>
      </c>
      <c r="AZ71" s="12">
        <f>SUM(AZ29/226)*100</f>
        <v>42.920353982300888</v>
      </c>
      <c r="BA71" s="12">
        <f>SUM(BA29/108)*100</f>
        <v>64.81481481481481</v>
      </c>
      <c r="BB71" s="12">
        <f>SUM(BB29/132)*100</f>
        <v>77.272727272727266</v>
      </c>
      <c r="BC71" s="12">
        <f>SUM(BC29/150)*100</f>
        <v>76</v>
      </c>
      <c r="BD71" s="12">
        <f>SUM(BD29/103)*100</f>
        <v>72.815533980582529</v>
      </c>
      <c r="BE71" s="12">
        <f>SUM(BE29/69)*100</f>
        <v>82.608695652173907</v>
      </c>
      <c r="BF71" s="12">
        <f>SUM(BF29/71)*100</f>
        <v>94.366197183098592</v>
      </c>
      <c r="BG71" s="12">
        <f>SUM(BG29/734)*100</f>
        <v>95.776566757493185</v>
      </c>
      <c r="BH71" s="12">
        <f>SUM(BH29/752)*100</f>
        <v>97.739361702127653</v>
      </c>
      <c r="BI71" s="14">
        <f>SUM(BI29/143)*100</f>
        <v>44.755244755244753</v>
      </c>
      <c r="BJ71" s="12">
        <f>SUM(BJ29/2224)*100</f>
        <v>85.341726618705039</v>
      </c>
      <c r="BK71" s="12">
        <f>SUM(BK29/3715)*100</f>
        <v>91.709286675639305</v>
      </c>
      <c r="BL71" s="12">
        <f>SUM(BL29/4158)*100</f>
        <v>89.225589225589232</v>
      </c>
      <c r="BM71" s="12">
        <f>SUM(BM29/3235)*100</f>
        <v>90.231839258114377</v>
      </c>
      <c r="BN71" s="12">
        <f>SUM(BN29/8065)*100</f>
        <v>11.060136391816492</v>
      </c>
      <c r="BO71" s="12">
        <f>SUM(BO29/1075)*100</f>
        <v>76.372093023255815</v>
      </c>
      <c r="BP71" s="12">
        <f>SUM(BP29/2264)*100</f>
        <v>19.434628975265017</v>
      </c>
      <c r="BQ71" s="12">
        <f>SUM(BQ29/608)*100</f>
        <v>62.006578947368418</v>
      </c>
      <c r="BR71" s="12">
        <f>SUM(BR29/923)*100</f>
        <v>53.954496208017332</v>
      </c>
      <c r="BS71" s="12">
        <f>SUM(BS29/3260)*100</f>
        <v>33.987730061349694</v>
      </c>
      <c r="BT71" s="12">
        <f>SUM(BT29/5083)*100</f>
        <v>13.200865630533148</v>
      </c>
      <c r="BU71" s="14">
        <f>SUM(BU29/910)*100</f>
        <v>71.758241758241752</v>
      </c>
      <c r="BV71" s="12">
        <f>SUM(BV29/646)*100</f>
        <v>17.80185758513932</v>
      </c>
      <c r="BW71" s="12">
        <f>SUM(BW29/603)*100</f>
        <v>13.432835820895523</v>
      </c>
      <c r="BX71" s="3">
        <f>SUM(BX29/7732)*100</f>
        <v>0.90532850491464056</v>
      </c>
      <c r="BY71" s="3">
        <f>SUM(BY29/5871)*100</f>
        <v>1.3626298756600239</v>
      </c>
      <c r="BZ71" s="3">
        <f>SUM(BZ29/5456)*100</f>
        <v>1.5945747800586509</v>
      </c>
      <c r="CA71" s="12">
        <f>SUM(CA29/1001)*100</f>
        <v>10.18981018981019</v>
      </c>
      <c r="CB71" s="3">
        <f>SUM(CB29/1709)*100</f>
        <v>3.159742539496782</v>
      </c>
      <c r="CC71" s="3">
        <f>SUM(CC29/436)*100</f>
        <v>8.486238532110093</v>
      </c>
      <c r="CD71" s="3">
        <f>SUM(CD29/571)*100</f>
        <v>8.9316987740805605</v>
      </c>
      <c r="CE71" s="3">
        <f>SUM(CE29/4971)*100</f>
        <v>3.3393683363508351</v>
      </c>
      <c r="CF71" s="12">
        <f>SUM(CF29/612)*100</f>
        <v>19.77124183006536</v>
      </c>
      <c r="CG71" s="4">
        <f>SUM(CG29/1963)*100</f>
        <v>6.1130922058074377</v>
      </c>
      <c r="CH71" s="12">
        <f>SUM(CH29/2650)*100</f>
        <v>88.377358490566039</v>
      </c>
      <c r="CI71" s="12">
        <f>SUM(CI29/3668)*100</f>
        <v>94.929116684841873</v>
      </c>
      <c r="CJ71" s="12">
        <f>SUM(CJ29/1477)*100</f>
        <v>64.793500338524041</v>
      </c>
      <c r="CK71" s="12">
        <f>SUM(CK29/2753)*100</f>
        <v>32.037776970577553</v>
      </c>
      <c r="CL71" s="12">
        <f>SUM(CL29/4011)*100</f>
        <v>87.609075043630014</v>
      </c>
      <c r="CM71" s="12">
        <f>SUM(CM29/3795)*100</f>
        <v>95.177865612648219</v>
      </c>
      <c r="CN71" s="12">
        <f>SUM(CN29/2174)*100</f>
        <v>93.422263109475622</v>
      </c>
      <c r="CO71" s="12">
        <f>SUM(CO29/3281)*100</f>
        <v>96.982627247790305</v>
      </c>
      <c r="CP71" s="12">
        <f>SUM(CP29/1938)*100</f>
        <v>91.331269349845201</v>
      </c>
      <c r="CQ71" s="12">
        <f>SUM(CQ29/6321)*100</f>
        <v>40.484100616990979</v>
      </c>
      <c r="CR71" s="12">
        <f>SUM(CR29/1637)*100</f>
        <v>58.827122785583384</v>
      </c>
      <c r="CS71" s="14">
        <f>SUM(CS29/1477)*100</f>
        <v>56.804333107650642</v>
      </c>
    </row>
    <row r="72" spans="1:97" s="3" customFormat="1" x14ac:dyDescent="0.2">
      <c r="A72" s="3" t="s">
        <v>135</v>
      </c>
      <c r="B72" s="24">
        <f>SUM(B30/500)*100</f>
        <v>0.2</v>
      </c>
      <c r="C72" s="24">
        <f>SUM(C30/278)*100</f>
        <v>0</v>
      </c>
      <c r="D72" s="24">
        <f>SUM(D30/1568)*100</f>
        <v>6.3775510204081634E-2</v>
      </c>
      <c r="E72" s="24">
        <f>SUM(E30/786)*100</f>
        <v>0</v>
      </c>
      <c r="F72" s="52">
        <f>SUM(F30/322)*100</f>
        <v>1.2422360248447204</v>
      </c>
      <c r="G72" s="24">
        <f>SUM(G30/190)*100</f>
        <v>0</v>
      </c>
      <c r="H72" s="24">
        <f>SUM(H30/736)*100</f>
        <v>0.27173913043478259</v>
      </c>
      <c r="I72" s="24">
        <f>SUM(I30/502)*100</f>
        <v>0</v>
      </c>
      <c r="J72" s="24">
        <f>SUM(J30/1107)*100</f>
        <v>9.0334236675700091E-2</v>
      </c>
      <c r="K72" s="24">
        <f>SUM(K30/944)*100</f>
        <v>0</v>
      </c>
      <c r="L72" s="24">
        <f>SUM(L30/336)*100</f>
        <v>0.29761904761904762</v>
      </c>
      <c r="M72" s="37">
        <f>SUM(M30/2518)*100</f>
        <v>0</v>
      </c>
      <c r="N72" s="24">
        <f>SUM(N30/5808)*100</f>
        <v>3.4435261707988982E-2</v>
      </c>
      <c r="O72" s="24">
        <f>SUM(O30/2101)*100</f>
        <v>0</v>
      </c>
      <c r="P72" s="24">
        <f>SUM(P30/1384)*100</f>
        <v>0.1445086705202312</v>
      </c>
      <c r="Q72" s="24">
        <f>SUM(Q30/1386)*100</f>
        <v>7.2150072150072145E-2</v>
      </c>
      <c r="R72" s="24">
        <f>SUM(R30/4398)*100</f>
        <v>0.1591632560254661</v>
      </c>
      <c r="S72" s="24">
        <f>SUM(S30/2746)*100</f>
        <v>0</v>
      </c>
      <c r="T72" s="24">
        <f>SUM(T30/684)*100</f>
        <v>1.7543859649122806</v>
      </c>
      <c r="U72" s="24">
        <f>SUM(U30/1826)*100</f>
        <v>5.4764512595837894E-2</v>
      </c>
      <c r="V72" s="24">
        <f>SUM(V30/1996)*100</f>
        <v>0</v>
      </c>
      <c r="W72" s="3">
        <f>SUM(W30/3606)*100</f>
        <v>0</v>
      </c>
      <c r="X72" s="3">
        <f>SUM(X30/4085)*100</f>
        <v>0</v>
      </c>
      <c r="Y72" s="4">
        <f>SUM(Y30/2319)*100</f>
        <v>4.3122035360068998E-2</v>
      </c>
      <c r="Z72" s="3">
        <f>SUM(Z30/1318)*100</f>
        <v>0</v>
      </c>
      <c r="AA72" s="3">
        <f>SUM(AA30/2020)*100</f>
        <v>0</v>
      </c>
      <c r="AB72" s="3">
        <f>SUM(AB30/622)*100</f>
        <v>0</v>
      </c>
      <c r="AC72" s="3">
        <f>SUM(AC30/1991)*100</f>
        <v>5.0226017076845812E-2</v>
      </c>
      <c r="AD72" s="3">
        <f>SUM(AD30/794)*100</f>
        <v>0.50377833753148615</v>
      </c>
      <c r="AE72" s="3">
        <f>SUM(AE30/769)*100</f>
        <v>0.26007802340702213</v>
      </c>
      <c r="AF72" s="3">
        <f>SUM(AF30/700)*100</f>
        <v>1.1428571428571428</v>
      </c>
      <c r="AG72" s="3">
        <f>SUM(AG30/277)*100</f>
        <v>0</v>
      </c>
      <c r="AH72" s="3">
        <f>SUM(AH30/2827)*100</f>
        <v>0</v>
      </c>
      <c r="AI72" s="3">
        <f>SUM(AI30/6188)*100</f>
        <v>0</v>
      </c>
      <c r="AJ72" s="3">
        <f>SUM(AJ30/454)*100</f>
        <v>0</v>
      </c>
      <c r="AK72" s="4">
        <f>SUM(AK30/1916)*100</f>
        <v>0</v>
      </c>
      <c r="AL72" s="3">
        <f>SUM(AL30/2246)*100</f>
        <v>0.4007123775601068</v>
      </c>
      <c r="AM72" s="3">
        <f>SUM(AM30/3188)*100</f>
        <v>0.37641154328732745</v>
      </c>
      <c r="AN72" s="3">
        <f>SUM(AN30/5995)*100</f>
        <v>0.23352793994995832</v>
      </c>
      <c r="AO72" s="3">
        <f>SUM(AO30/2431)*100</f>
        <v>0.32908268202385849</v>
      </c>
      <c r="AP72" s="3">
        <f>SUM(AP30/3404)*100</f>
        <v>0.67567567567567566</v>
      </c>
      <c r="AQ72" s="3">
        <f>SUM(AQ30/5258)*100</f>
        <v>0.24724229745150247</v>
      </c>
      <c r="AR72" s="12">
        <f>SUM(AR30/2708)*100</f>
        <v>17.577548005908419</v>
      </c>
      <c r="AS72" s="3">
        <f>SUM(AS30/1308)*100</f>
        <v>0.45871559633027525</v>
      </c>
      <c r="AT72" s="3">
        <f>SUM(AT30/2442)*100</f>
        <v>0.45045045045045046</v>
      </c>
      <c r="AU72" s="3">
        <f>SUM(AU30/5264)*100</f>
        <v>0.24696048632218845</v>
      </c>
      <c r="AV72" s="3">
        <f>SUM(AV30/1151)*100</f>
        <v>0.69504778453518679</v>
      </c>
      <c r="AW72" s="4">
        <f>SUM(AW30/2631)*100</f>
        <v>0.34207525655644244</v>
      </c>
      <c r="AX72" s="3">
        <f>SUM(AX30/77)*100</f>
        <v>0</v>
      </c>
      <c r="AY72" s="3">
        <f>SUM(AY30/160)*100</f>
        <v>0</v>
      </c>
      <c r="AZ72" s="3">
        <f>SUM(AZ30/226)*100</f>
        <v>0.88495575221238942</v>
      </c>
      <c r="BA72" s="3">
        <f>SUM(BA30/108)*100</f>
        <v>0</v>
      </c>
      <c r="BB72" s="3">
        <f>SUM(BB30/132)*100</f>
        <v>0.75757575757575757</v>
      </c>
      <c r="BC72" s="3">
        <f>SUM(BC30/150)*100</f>
        <v>0</v>
      </c>
      <c r="BD72" s="3">
        <f>SUM(BD30/103)*100</f>
        <v>0</v>
      </c>
      <c r="BE72" s="3">
        <f>SUM(BE30/69)*100</f>
        <v>0</v>
      </c>
      <c r="BF72" s="3">
        <f>SUM(BF30/71)*100</f>
        <v>0</v>
      </c>
      <c r="BG72" s="3">
        <f>SUM(BG30/734)*100</f>
        <v>0.13623978201634876</v>
      </c>
      <c r="BH72" s="3">
        <f>SUM(BH30/752)*100</f>
        <v>0</v>
      </c>
      <c r="BI72" s="4">
        <f>SUM(BI30/143)*100</f>
        <v>0</v>
      </c>
      <c r="BJ72" s="3">
        <f>SUM(BJ30/2224)*100</f>
        <v>8.9928057553956844E-2</v>
      </c>
      <c r="BK72" s="3">
        <f>SUM(BK30/3715)*100</f>
        <v>5.3835800807537006E-2</v>
      </c>
      <c r="BL72" s="3">
        <f>SUM(BL30/4158)*100</f>
        <v>2.4050024050024051E-2</v>
      </c>
      <c r="BM72" s="3">
        <f>SUM(BM30/3235)*100</f>
        <v>0</v>
      </c>
      <c r="BN72" s="3">
        <f>SUM(BN30/8065)*100</f>
        <v>6.1996280223186609E-2</v>
      </c>
      <c r="BO72" s="3">
        <f>SUM(BO30/1075)*100</f>
        <v>0.18604651162790697</v>
      </c>
      <c r="BP72" s="3">
        <f>SUM(BP30/2264)*100</f>
        <v>0.61837455830388688</v>
      </c>
      <c r="BQ72" s="3">
        <f>SUM(BQ30/608)*100</f>
        <v>0</v>
      </c>
      <c r="BR72" s="3">
        <f>SUM(BR30/923)*100</f>
        <v>0</v>
      </c>
      <c r="BS72" s="3">
        <f>SUM(BS30/3260)*100</f>
        <v>3.0674846625766874E-2</v>
      </c>
      <c r="BT72" s="3">
        <f>SUM(BT30/5083)*100</f>
        <v>1.9673421207948062E-2</v>
      </c>
      <c r="BU72" s="4">
        <f>SUM(BU30/910)*100</f>
        <v>0</v>
      </c>
      <c r="BV72" s="3">
        <f>SUM(BV30/646)*100</f>
        <v>0</v>
      </c>
      <c r="BW72" s="3">
        <f>SUM(BW30/603)*100</f>
        <v>0</v>
      </c>
      <c r="BX72" s="3">
        <f>SUM(BX30/7732)*100</f>
        <v>0</v>
      </c>
      <c r="BY72" s="3">
        <f>SUM(BY30/5871)*100</f>
        <v>0</v>
      </c>
      <c r="BZ72" s="3">
        <f>SUM(BZ30/5456)*100</f>
        <v>7.331378299120235E-2</v>
      </c>
      <c r="CA72" s="3">
        <f>SUM(CA30/1001)*100</f>
        <v>9.9900099900099903E-2</v>
      </c>
      <c r="CB72" s="3">
        <f>SUM(CB30/1709)*100</f>
        <v>0.35108250438853128</v>
      </c>
      <c r="CC72" s="3">
        <f>SUM(CC30/436)*100</f>
        <v>0</v>
      </c>
      <c r="CD72" s="3">
        <f>SUM(CD30/571)*100</f>
        <v>0</v>
      </c>
      <c r="CE72" s="3">
        <f>SUM(CE30/4971)*100</f>
        <v>2.0116676725005028E-2</v>
      </c>
      <c r="CF72" s="3">
        <f>SUM(CF30/612)*100</f>
        <v>0.32679738562091504</v>
      </c>
      <c r="CG72" s="4">
        <f>SUM(CG30/1963)*100</f>
        <v>5.094243504839531E-2</v>
      </c>
      <c r="CH72" s="3">
        <f>SUM(CH30/2650)*100</f>
        <v>0.56603773584905659</v>
      </c>
      <c r="CI72" s="3">
        <f>SUM(CI30/3668)*100</f>
        <v>0.10905125408942204</v>
      </c>
      <c r="CJ72" s="3">
        <f>SUM(CJ30/1477)*100</f>
        <v>0.47393364928909953</v>
      </c>
      <c r="CK72" s="3">
        <f>SUM(CK30/2753)*100</f>
        <v>0.18162005085361424</v>
      </c>
      <c r="CL72" s="3">
        <f>SUM(CL30/4011)*100</f>
        <v>5.1608077786088256</v>
      </c>
      <c r="CM72" s="3">
        <f>SUM(CM30/3795)*100</f>
        <v>0.21080368906455862</v>
      </c>
      <c r="CN72" s="3">
        <f>SUM(CN30/2174)*100</f>
        <v>0.64397424103035883</v>
      </c>
      <c r="CO72" s="3">
        <f>SUM(CO30/3281)*100</f>
        <v>3.0478512648582746E-2</v>
      </c>
      <c r="CP72" s="3">
        <f>SUM(CP30/1938)*100</f>
        <v>0.15479876160990713</v>
      </c>
      <c r="CQ72" s="3">
        <f>SUM(CQ30/6321)*100</f>
        <v>0.11074197120708748</v>
      </c>
      <c r="CR72" s="3">
        <f>SUM(CR30/1637)*100</f>
        <v>0.12217470983506415</v>
      </c>
      <c r="CS72" s="4">
        <f>SUM(CS30/1477)*100</f>
        <v>0.27081922816519971</v>
      </c>
    </row>
    <row r="73" spans="1:97" s="3" customFormat="1" x14ac:dyDescent="0.2">
      <c r="A73" s="3" t="s">
        <v>9</v>
      </c>
      <c r="B73" s="25">
        <f>SUM(B31/500)*100</f>
        <v>68</v>
      </c>
      <c r="C73" s="25">
        <f>SUM(C31/278)*100</f>
        <v>19.424460431654676</v>
      </c>
      <c r="D73" s="25">
        <f>SUM(D31/1568)*100</f>
        <v>38.010204081632651</v>
      </c>
      <c r="E73" s="25">
        <f>SUM(E31/786)*100</f>
        <v>43.002544529262089</v>
      </c>
      <c r="F73" s="25">
        <f>SUM(F31/322)*100</f>
        <v>51.242236024844722</v>
      </c>
      <c r="G73" s="25">
        <f>SUM(G31/190)*100</f>
        <v>31.578947368421051</v>
      </c>
      <c r="H73" s="25">
        <f>SUM(H31/736)*100</f>
        <v>25.407608695652172</v>
      </c>
      <c r="I73" s="25">
        <f>SUM(I31/502)*100</f>
        <v>68.326693227091624</v>
      </c>
      <c r="J73" s="25">
        <f>SUM(J31/1107)*100</f>
        <v>76.693766937669366</v>
      </c>
      <c r="K73" s="25">
        <f>SUM(K31/944)*100</f>
        <v>75.529661016949163</v>
      </c>
      <c r="L73" s="25">
        <f>SUM(L31/336)*100</f>
        <v>41.964285714285715</v>
      </c>
      <c r="M73" s="37">
        <f>SUM(M31/2518)*100</f>
        <v>2.5416997617156474</v>
      </c>
      <c r="N73" s="24">
        <f>SUM(N31/5808)*100</f>
        <v>0.87809917355371903</v>
      </c>
      <c r="O73" s="25">
        <f>SUM(O31/2101)*100</f>
        <v>34.935744883388864</v>
      </c>
      <c r="P73" s="24">
        <f>SUM(P31/1384)*100</f>
        <v>3.9739884393063587</v>
      </c>
      <c r="Q73" s="25">
        <f>SUM(Q31/1386)*100</f>
        <v>24.675324675324674</v>
      </c>
      <c r="R73" s="24">
        <f>SUM(R31/4398)*100</f>
        <v>0.50022737608003631</v>
      </c>
      <c r="S73" s="24">
        <f>SUM(S31/2746)*100</f>
        <v>1.1289147851420247</v>
      </c>
      <c r="T73" s="24">
        <f>SUM(T31/684)*100</f>
        <v>2.7777777777777777</v>
      </c>
      <c r="U73" s="24">
        <f>SUM(U31/1826)*100</f>
        <v>1.04052573932092</v>
      </c>
      <c r="V73" s="24">
        <f>SUM(V31/1996)*100</f>
        <v>2.0541082164328657</v>
      </c>
      <c r="W73" s="3">
        <f>SUM(W31/3606)*100</f>
        <v>1.0260676650027731</v>
      </c>
      <c r="X73" s="3">
        <f>SUM(X31/4085)*100</f>
        <v>0.51407588739290089</v>
      </c>
      <c r="Y73" s="4">
        <f>SUM(Y31/2319)*100</f>
        <v>1.1642949547218628</v>
      </c>
      <c r="Z73" s="12">
        <f>SUM(Z31/1318)*100</f>
        <v>12.44309559939302</v>
      </c>
      <c r="AA73" s="3">
        <f>SUM(AA31/2020)*100</f>
        <v>1.2871287128712872</v>
      </c>
      <c r="AB73" s="3">
        <f>SUM(AB31/622)*100</f>
        <v>3.697749196141479</v>
      </c>
      <c r="AC73" s="3">
        <f>SUM(AC31/1991)*100</f>
        <v>3.4655951783023609</v>
      </c>
      <c r="AD73" s="3">
        <f>SUM(AD31/794)*100</f>
        <v>1.7632241813602016</v>
      </c>
      <c r="AE73" s="3">
        <f>SUM(AE31/769)*100</f>
        <v>7.0221066319895966</v>
      </c>
      <c r="AF73" s="12">
        <f>SUM(AF31/700)*100</f>
        <v>29.571428571428569</v>
      </c>
      <c r="AG73" s="3">
        <f>SUM(AG31/277)*100</f>
        <v>3.2490974729241873</v>
      </c>
      <c r="AH73" s="3">
        <f>SUM(AH31/2827)*100</f>
        <v>0.56597099398655815</v>
      </c>
      <c r="AI73" s="3">
        <f>SUM(AI31/6188)*100</f>
        <v>0.35552682611506142</v>
      </c>
      <c r="AJ73" s="3">
        <f>SUM(AJ31/454)*100</f>
        <v>1.9823788546255507</v>
      </c>
      <c r="AK73" s="4">
        <f>SUM(AK31/1916)*100</f>
        <v>1.2526096033402923</v>
      </c>
      <c r="AL73" s="3">
        <f>SUM(AL31/2246)*100</f>
        <v>1.2021371326803205</v>
      </c>
      <c r="AM73" s="3">
        <f>SUM(AM31/3188)*100</f>
        <v>3.1994981179422837</v>
      </c>
      <c r="AN73" s="12">
        <f>SUM(AN31/5995)*100</f>
        <v>14.045037531276064</v>
      </c>
      <c r="AO73" s="3">
        <f>SUM(AO31/2431)*100</f>
        <v>2.0156314273961335</v>
      </c>
      <c r="AP73" s="3">
        <f>SUM(AP31/3404)*100</f>
        <v>1.0869565217391304</v>
      </c>
      <c r="AQ73" s="3">
        <f>SUM(AQ31/5258)*100</f>
        <v>0.79878280715100802</v>
      </c>
      <c r="AR73" s="3">
        <f>SUM(AR31/2708)*100</f>
        <v>2.1787296898079767</v>
      </c>
      <c r="AS73" s="3">
        <f>SUM(AS31/1308)*100</f>
        <v>1.5290519877675841</v>
      </c>
      <c r="AT73" s="3">
        <f>SUM(AT31/2442)*100</f>
        <v>1.3513513513513513</v>
      </c>
      <c r="AU73" s="3">
        <f>SUM(AU31/5264)*100</f>
        <v>0.94984802431610937</v>
      </c>
      <c r="AV73" s="3">
        <f>SUM(AV31/1151)*100</f>
        <v>1.4769765421372718</v>
      </c>
      <c r="AW73" s="4">
        <f>SUM(AW31/2631)*100</f>
        <v>1.2542759407069555</v>
      </c>
      <c r="AX73" s="3">
        <f>SUM(AX31/77)*100</f>
        <v>6.4935064935064926</v>
      </c>
      <c r="AY73" s="3">
        <f>SUM(AY31/160)*100</f>
        <v>4.375</v>
      </c>
      <c r="AZ73" s="12">
        <f>SUM(AZ31/226)*100</f>
        <v>43.362831858407077</v>
      </c>
      <c r="BA73" s="3">
        <f>SUM(BA31/108)*100</f>
        <v>8.3333333333333321</v>
      </c>
      <c r="BB73" s="3">
        <f>SUM(BB31/132)*100</f>
        <v>6.0606060606060606</v>
      </c>
      <c r="BC73" s="12">
        <f>SUM(BC31/150)*100</f>
        <v>14.000000000000002</v>
      </c>
      <c r="BD73" s="3">
        <f>SUM(BD31/103)*100</f>
        <v>8.7378640776699026</v>
      </c>
      <c r="BE73" s="12">
        <f>SUM(BE31/69)*100</f>
        <v>11.594202898550725</v>
      </c>
      <c r="BF73" s="3">
        <f>SUM(BF31/71)*100</f>
        <v>2.8169014084507045</v>
      </c>
      <c r="BG73" s="3">
        <f>SUM(BG31/734)*100</f>
        <v>0.40871934604904631</v>
      </c>
      <c r="BH73" s="3">
        <f>SUM(BH31/752)*100</f>
        <v>0.39893617021276595</v>
      </c>
      <c r="BI73" s="14">
        <f>SUM(BI31/143)*100</f>
        <v>13.286713286713287</v>
      </c>
      <c r="BJ73" s="3">
        <f>SUM(BJ31/2224)*100</f>
        <v>1.3938848920863309</v>
      </c>
      <c r="BK73" s="3">
        <f>SUM(BK31/3715)*100</f>
        <v>0.86137281292059209</v>
      </c>
      <c r="BL73" s="3">
        <f>SUM(BL31/4158)*100</f>
        <v>1.3949013949013949</v>
      </c>
      <c r="BM73" s="3">
        <f>SUM(BM31/3235)*100</f>
        <v>1.3292117465224111</v>
      </c>
      <c r="BN73" s="3">
        <f>SUM(BN31/8065)*100</f>
        <v>2.3806571605703661</v>
      </c>
      <c r="BO73" s="3">
        <f>SUM(BO31/1075)*100</f>
        <v>2.6046511627906979</v>
      </c>
      <c r="BP73" s="3">
        <f>SUM(BP31/2264)*100</f>
        <v>1.1925795053003534</v>
      </c>
      <c r="BQ73" s="3">
        <f>SUM(BQ31/608)*100</f>
        <v>2.6315789473684208</v>
      </c>
      <c r="BR73" s="12">
        <f>SUM(BR31/923)*100</f>
        <v>29.577464788732392</v>
      </c>
      <c r="BS73" s="12">
        <f>SUM(BS31/3260)*100</f>
        <v>16.411042944785276</v>
      </c>
      <c r="BT73" s="3">
        <f>SUM(BT31/5083)*100</f>
        <v>2.3017902813299234</v>
      </c>
      <c r="BU73" s="4">
        <f>SUM(BU31/910)*100</f>
        <v>5.2747252747252746</v>
      </c>
      <c r="BV73" s="3">
        <f>SUM(BV31/646)*100</f>
        <v>7.2755417956656343</v>
      </c>
      <c r="BW73" s="3">
        <f>SUM(BW31/603)*100</f>
        <v>8.6235489220563846</v>
      </c>
      <c r="BX73" s="3">
        <f>SUM(BX31/7732)*100</f>
        <v>1.3709260217278842</v>
      </c>
      <c r="BY73" s="3">
        <f>SUM(BY31/5871)*100</f>
        <v>1.0049395332992677</v>
      </c>
      <c r="BZ73" s="3">
        <f>SUM(BZ31/5456)*100</f>
        <v>2.5843108504398828</v>
      </c>
      <c r="CA73" s="12">
        <f>SUM(CA31/1001)*100</f>
        <v>49.850149850149847</v>
      </c>
      <c r="CB73" s="3">
        <f>SUM(CB31/1709)*100</f>
        <v>1.3458162668227034</v>
      </c>
      <c r="CC73" s="3">
        <f>SUM(CC31/436)*100</f>
        <v>6.6513761467889916</v>
      </c>
      <c r="CD73" s="3">
        <f>SUM(CD31/571)*100</f>
        <v>5.6042031523642732</v>
      </c>
      <c r="CE73" s="3">
        <f>SUM(CE31/4971)*100</f>
        <v>5.1901025950512976</v>
      </c>
      <c r="CF73" s="3">
        <f>SUM(CF31/612)*100</f>
        <v>3.4313725490196081</v>
      </c>
      <c r="CG73" s="14">
        <f>SUM(CG31/1963)*100</f>
        <v>64.391237901171678</v>
      </c>
      <c r="CH73" s="3">
        <f>SUM(CH31/2650)*100</f>
        <v>0.90566037735849059</v>
      </c>
      <c r="CI73" s="3">
        <f>SUM(CI31/3668)*100</f>
        <v>1.1995637949836424</v>
      </c>
      <c r="CJ73" s="3">
        <f>SUM(CJ31/1477)*100</f>
        <v>3.6560595802301963</v>
      </c>
      <c r="CK73" s="12">
        <f>SUM(CK31/2753)*100</f>
        <v>45.150744642208501</v>
      </c>
      <c r="CL73" s="3">
        <f>SUM(CL31/4011)*100</f>
        <v>0.87260034904013961</v>
      </c>
      <c r="CM73" s="3">
        <f>SUM(CM31/3795)*100</f>
        <v>0.71146245059288538</v>
      </c>
      <c r="CN73" s="3">
        <f>SUM(CN31/2174)*100</f>
        <v>1.2419503219871204</v>
      </c>
      <c r="CO73" s="3">
        <f>SUM(CO31/3281)*100</f>
        <v>0.48765620237732393</v>
      </c>
      <c r="CP73" s="3">
        <f>SUM(CP31/1938)*100</f>
        <v>1.3415892672858616</v>
      </c>
      <c r="CQ73" s="3">
        <f>SUM(CQ31/6321)*100</f>
        <v>1.8193323841164371</v>
      </c>
      <c r="CR73" s="3">
        <f>SUM(CR31/1637)*100</f>
        <v>0.85522296884544891</v>
      </c>
      <c r="CS73" s="14">
        <f>SUM(CS31/1477)*100</f>
        <v>22.07176709546378</v>
      </c>
    </row>
    <row r="74" spans="1:97" s="3" customFormat="1" x14ac:dyDescent="0.2">
      <c r="A74" s="3" t="s">
        <v>8</v>
      </c>
      <c r="B74" s="24">
        <f>SUM(B32/500)*100</f>
        <v>0</v>
      </c>
      <c r="C74" s="24">
        <f>SUM(C32/278)*100</f>
        <v>0.35971223021582738</v>
      </c>
      <c r="D74" s="24">
        <f>SUM(D32/1568)*100</f>
        <v>6.3775510204081634E-2</v>
      </c>
      <c r="E74" s="24">
        <f>SUM(E32/786)*100</f>
        <v>0</v>
      </c>
      <c r="F74" s="52">
        <f>SUM(F32/322)*100</f>
        <v>0</v>
      </c>
      <c r="G74" s="24">
        <f>SUM(G32/190)*100</f>
        <v>0</v>
      </c>
      <c r="H74" s="24">
        <f>SUM(H32/736)*100</f>
        <v>0.1358695652173913</v>
      </c>
      <c r="I74" s="24">
        <f>SUM(I32/502)*100</f>
        <v>0</v>
      </c>
      <c r="J74" s="24">
        <f>SUM(J32/1107)*100</f>
        <v>0</v>
      </c>
      <c r="K74" s="24">
        <f>SUM(K32/944)*100</f>
        <v>0</v>
      </c>
      <c r="L74" s="24">
        <f>SUM(L32/336)*100</f>
        <v>0</v>
      </c>
      <c r="M74" s="37">
        <f>SUM(M32/2518)*100</f>
        <v>3.971405877680699E-2</v>
      </c>
      <c r="N74" s="24">
        <f>SUM(N32/5808)*100</f>
        <v>0</v>
      </c>
      <c r="O74" s="24">
        <f>SUM(O32/2101)*100</f>
        <v>0</v>
      </c>
      <c r="P74" s="24">
        <f>SUM(P32/1384)*100</f>
        <v>0</v>
      </c>
      <c r="Q74" s="24">
        <f>SUM(Q32/1386)*100</f>
        <v>0</v>
      </c>
      <c r="R74" s="24">
        <f>SUM(R32/4398)*100</f>
        <v>0</v>
      </c>
      <c r="S74" s="24">
        <f>SUM(S32/2746)*100</f>
        <v>0</v>
      </c>
      <c r="T74" s="24">
        <f>SUM(T32/684)*100</f>
        <v>0</v>
      </c>
      <c r="U74" s="24">
        <f>SUM(U32/1826)*100</f>
        <v>0</v>
      </c>
      <c r="V74" s="24">
        <f>SUM(V32/1996)*100</f>
        <v>0</v>
      </c>
      <c r="W74" s="3">
        <f>SUM(W32/3606)*100</f>
        <v>0</v>
      </c>
      <c r="X74" s="3">
        <f>SUM(X32/4085)*100</f>
        <v>0</v>
      </c>
      <c r="Y74" s="4">
        <f>SUM(Y32/2319)*100</f>
        <v>0</v>
      </c>
      <c r="Z74" s="3">
        <f>SUM(Z32/1318)*100</f>
        <v>0</v>
      </c>
      <c r="AA74" s="3">
        <f>SUM(AA32/2020)*100</f>
        <v>0</v>
      </c>
      <c r="AB74" s="3">
        <f>SUM(AB32/622)*100</f>
        <v>0.16077170418006431</v>
      </c>
      <c r="AC74" s="3">
        <f>SUM(AC32/1991)*100</f>
        <v>0</v>
      </c>
      <c r="AD74" s="3">
        <f>SUM(AD32/794)*100</f>
        <v>0</v>
      </c>
      <c r="AE74" s="3">
        <f>SUM(AE32/769)*100</f>
        <v>0</v>
      </c>
      <c r="AF74" s="3">
        <f>SUM(AF32/700)*100</f>
        <v>0</v>
      </c>
      <c r="AG74" s="3">
        <f>SUM(AG32/277)*100</f>
        <v>0</v>
      </c>
      <c r="AH74" s="3">
        <f>SUM(AH32/2827)*100</f>
        <v>0</v>
      </c>
      <c r="AI74" s="3">
        <f>SUM(AI32/6188)*100</f>
        <v>0</v>
      </c>
      <c r="AJ74" s="3">
        <f>SUM(AJ32/454)*100</f>
        <v>0</v>
      </c>
      <c r="AK74" s="4">
        <f>SUM(AK32/1916)*100</f>
        <v>0</v>
      </c>
      <c r="AL74" s="3">
        <f>SUM(AL32/2246)*100</f>
        <v>0</v>
      </c>
      <c r="AM74" s="3">
        <f>SUM(AM32/3188)*100</f>
        <v>0</v>
      </c>
      <c r="AN74" s="3">
        <f>SUM(AN32/5995)*100</f>
        <v>0</v>
      </c>
      <c r="AO74" s="3">
        <f>SUM(AO32/2431)*100</f>
        <v>0</v>
      </c>
      <c r="AP74" s="3">
        <f>SUM(AP32/3404)*100</f>
        <v>0</v>
      </c>
      <c r="AQ74" s="3">
        <f>SUM(AQ32/5258)*100</f>
        <v>0</v>
      </c>
      <c r="AR74" s="3">
        <f>SUM(AR32/2708)*100</f>
        <v>0</v>
      </c>
      <c r="AS74" s="3">
        <f>SUM(AS32/1308)*100</f>
        <v>0</v>
      </c>
      <c r="AT74" s="3">
        <f>SUM(AT32/2442)*100</f>
        <v>0</v>
      </c>
      <c r="AU74" s="3">
        <f>SUM(AU32/5264)*100</f>
        <v>0</v>
      </c>
      <c r="AV74" s="3">
        <f>SUM(AV32/1151)*100</f>
        <v>0</v>
      </c>
      <c r="AW74" s="4">
        <f>SUM(AW32/2631)*100</f>
        <v>0</v>
      </c>
      <c r="AX74" s="3">
        <f>SUM(AX32/77)*100</f>
        <v>0</v>
      </c>
      <c r="AY74" s="3">
        <f>SUM(AY32/160)*100</f>
        <v>0</v>
      </c>
      <c r="AZ74" s="3">
        <f>SUM(AZ32/226)*100</f>
        <v>0</v>
      </c>
      <c r="BA74" s="3">
        <f>SUM(BA32/108)*100</f>
        <v>0</v>
      </c>
      <c r="BB74" s="3">
        <f>SUM(BB32/132)*100</f>
        <v>0</v>
      </c>
      <c r="BC74" s="3">
        <f>SUM(BC32/150)*100</f>
        <v>0</v>
      </c>
      <c r="BD74" s="3">
        <f>SUM(BD32/103)*100</f>
        <v>0</v>
      </c>
      <c r="BE74" s="3">
        <f>SUM(BE32/69)*100</f>
        <v>0</v>
      </c>
      <c r="BF74" s="3">
        <f>SUM(BF32/71)*100</f>
        <v>0</v>
      </c>
      <c r="BG74" s="3">
        <f>SUM(BG32/734)*100</f>
        <v>0</v>
      </c>
      <c r="BH74" s="3">
        <f>SUM(BH32/752)*100</f>
        <v>0</v>
      </c>
      <c r="BI74" s="4">
        <f>SUM(BI32/143)*100</f>
        <v>0</v>
      </c>
      <c r="BJ74" s="3">
        <f>SUM(BJ32/2224)*100</f>
        <v>0</v>
      </c>
      <c r="BK74" s="3">
        <f>SUM(BK32/3715)*100</f>
        <v>0</v>
      </c>
      <c r="BL74" s="3">
        <f>SUM(BL32/4158)*100</f>
        <v>0</v>
      </c>
      <c r="BM74" s="3">
        <f>SUM(BM32/3235)*100</f>
        <v>6.1823802163833076E-2</v>
      </c>
      <c r="BN74" s="3">
        <f>SUM(BN32/8065)*100</f>
        <v>0</v>
      </c>
      <c r="BO74" s="3">
        <f>SUM(BO32/1075)*100</f>
        <v>0</v>
      </c>
      <c r="BP74" s="3">
        <f>SUM(BP32/2264)*100</f>
        <v>0</v>
      </c>
      <c r="BQ74" s="3">
        <f>SUM(BQ32/608)*100</f>
        <v>0.1644736842105263</v>
      </c>
      <c r="BR74" s="3">
        <f>SUM(BR32/923)*100</f>
        <v>0</v>
      </c>
      <c r="BS74" s="3">
        <f>SUM(BS32/3260)*100</f>
        <v>0</v>
      </c>
      <c r="BT74" s="3">
        <f>SUM(BT32/5083)*100</f>
        <v>0</v>
      </c>
      <c r="BU74" s="4">
        <f>SUM(BU32/910)*100</f>
        <v>0</v>
      </c>
      <c r="BV74" s="3">
        <f>SUM(BV32/646)*100</f>
        <v>0</v>
      </c>
      <c r="BW74" s="3">
        <f>SUM(BW32/603)*100</f>
        <v>0</v>
      </c>
      <c r="BX74" s="3">
        <f>SUM(BX32/7732)*100</f>
        <v>0</v>
      </c>
      <c r="BY74" s="3">
        <f>SUM(BY32/5871)*100</f>
        <v>0</v>
      </c>
      <c r="BZ74" s="3">
        <f>SUM(BZ32/5456)*100</f>
        <v>0</v>
      </c>
      <c r="CA74" s="3">
        <f>SUM(CA32/1001)*100</f>
        <v>0</v>
      </c>
      <c r="CB74" s="3">
        <f>SUM(CB32/1709)*100</f>
        <v>0</v>
      </c>
      <c r="CC74" s="3">
        <f>SUM(CC32/436)*100</f>
        <v>0</v>
      </c>
      <c r="CD74" s="3">
        <f>SUM(CD32/571)*100</f>
        <v>0</v>
      </c>
      <c r="CE74" s="3">
        <f>SUM(CE32/4971)*100</f>
        <v>0</v>
      </c>
      <c r="CF74" s="3">
        <f>SUM(CF32/612)*100</f>
        <v>0</v>
      </c>
      <c r="CG74" s="4">
        <f>SUM(CG32/1963)*100</f>
        <v>0</v>
      </c>
      <c r="CH74" s="3">
        <f>SUM(CH32/2650)*100</f>
        <v>0</v>
      </c>
      <c r="CI74" s="3">
        <f>SUM(CI32/3668)*100</f>
        <v>0</v>
      </c>
      <c r="CJ74" s="3">
        <f>SUM(CJ32/1477)*100</f>
        <v>0</v>
      </c>
      <c r="CK74" s="3">
        <f>SUM(CK32/2753)*100</f>
        <v>0</v>
      </c>
      <c r="CL74" s="3">
        <f>SUM(CL32/4011)*100</f>
        <v>0</v>
      </c>
      <c r="CM74" s="3">
        <f>SUM(CM32/3795)*100</f>
        <v>0</v>
      </c>
      <c r="CN74" s="3">
        <f>SUM(CN32/2174)*100</f>
        <v>0</v>
      </c>
      <c r="CO74" s="3">
        <f>SUM(CO32/3281)*100</f>
        <v>0</v>
      </c>
      <c r="CP74" s="3">
        <f>SUM(CP32/1938)*100</f>
        <v>0</v>
      </c>
      <c r="CQ74" s="3">
        <f>SUM(CQ32/6321)*100</f>
        <v>0</v>
      </c>
      <c r="CR74" s="3">
        <f>SUM(CR32/1637)*100</f>
        <v>0</v>
      </c>
      <c r="CS74" s="4">
        <f>SUM(CS32/1477)*100</f>
        <v>0</v>
      </c>
    </row>
    <row r="75" spans="1:97" s="3" customFormat="1" x14ac:dyDescent="0.2">
      <c r="A75" s="3" t="s">
        <v>7</v>
      </c>
      <c r="B75" s="24">
        <f>SUM(B33/500)*100</f>
        <v>0</v>
      </c>
      <c r="C75" s="24">
        <f>SUM(C33/278)*100</f>
        <v>0</v>
      </c>
      <c r="D75" s="24">
        <f>SUM(D33/1568)*100</f>
        <v>6.3775510204081634E-2</v>
      </c>
      <c r="E75" s="24">
        <f>SUM(E33/786)*100</f>
        <v>0</v>
      </c>
      <c r="F75" s="52">
        <f>SUM(F33/322)*100</f>
        <v>0</v>
      </c>
      <c r="G75" s="24">
        <f>SUM(G33/190)*100</f>
        <v>0</v>
      </c>
      <c r="H75" s="24">
        <f>SUM(H33/736)*100</f>
        <v>0</v>
      </c>
      <c r="I75" s="24">
        <f>SUM(I33/502)*100</f>
        <v>0</v>
      </c>
      <c r="J75" s="24">
        <f>SUM(J33/1107)*100</f>
        <v>0</v>
      </c>
      <c r="K75" s="24">
        <f>SUM(K33/944)*100</f>
        <v>0</v>
      </c>
      <c r="L75" s="24">
        <f>SUM(L33/336)*100</f>
        <v>0</v>
      </c>
      <c r="M75" s="37">
        <f>SUM(M33/2518)*100</f>
        <v>0</v>
      </c>
      <c r="N75" s="24">
        <f>SUM(N33/5808)*100</f>
        <v>0</v>
      </c>
      <c r="O75" s="24">
        <f>SUM(O33/2101)*100</f>
        <v>0</v>
      </c>
      <c r="P75" s="24">
        <f>SUM(P33/1384)*100</f>
        <v>0.1445086705202312</v>
      </c>
      <c r="Q75" s="24">
        <f>SUM(Q33/1386)*100</f>
        <v>0</v>
      </c>
      <c r="R75" s="24">
        <f>SUM(R33/4398)*100</f>
        <v>0</v>
      </c>
      <c r="S75" s="24">
        <f>SUM(S33/2746)*100</f>
        <v>0</v>
      </c>
      <c r="T75" s="24">
        <f>SUM(T33/684)*100</f>
        <v>0</v>
      </c>
      <c r="U75" s="24">
        <f>SUM(U33/1826)*100</f>
        <v>0</v>
      </c>
      <c r="V75" s="24">
        <f>SUM(V33/1996)*100</f>
        <v>0</v>
      </c>
      <c r="W75" s="3">
        <f>SUM(W33/3606)*100</f>
        <v>0</v>
      </c>
      <c r="X75" s="3">
        <f>SUM(X33/4085)*100</f>
        <v>0</v>
      </c>
      <c r="Y75" s="4">
        <f>SUM(Y33/2319)*100</f>
        <v>0</v>
      </c>
      <c r="Z75" s="3">
        <f>SUM(Z33/1318)*100</f>
        <v>0</v>
      </c>
      <c r="AA75" s="3">
        <f>SUM(AA33/2020)*100</f>
        <v>0</v>
      </c>
      <c r="AB75" s="3">
        <f>SUM(AB33/622)*100</f>
        <v>0</v>
      </c>
      <c r="AC75" s="3">
        <f>SUM(AC33/1991)*100</f>
        <v>0</v>
      </c>
      <c r="AD75" s="3">
        <f>SUM(AD33/794)*100</f>
        <v>0</v>
      </c>
      <c r="AE75" s="3">
        <f>SUM(AE33/769)*100</f>
        <v>0</v>
      </c>
      <c r="AF75" s="3">
        <f>SUM(AF33/700)*100</f>
        <v>0</v>
      </c>
      <c r="AG75" s="3">
        <f>SUM(AG33/277)*100</f>
        <v>0</v>
      </c>
      <c r="AH75" s="3">
        <f>SUM(AH33/2827)*100</f>
        <v>0</v>
      </c>
      <c r="AI75" s="3">
        <f>SUM(AI33/6188)*100</f>
        <v>0</v>
      </c>
      <c r="AJ75" s="3">
        <f>SUM(AJ33/454)*100</f>
        <v>0</v>
      </c>
      <c r="AK75" s="4">
        <f>SUM(AK33/1916)*100</f>
        <v>0</v>
      </c>
      <c r="AL75" s="3">
        <f>SUM(AL33/2246)*100</f>
        <v>4.4523597506678537E-2</v>
      </c>
      <c r="AM75" s="3">
        <f>SUM(AM33/3188)*100</f>
        <v>6.2735257214554571E-2</v>
      </c>
      <c r="AN75" s="3">
        <f>SUM(AN33/5995)*100</f>
        <v>1.5512927439532944</v>
      </c>
      <c r="AO75" s="3">
        <f>SUM(AO33/2431)*100</f>
        <v>0.12340600575894693</v>
      </c>
      <c r="AP75" s="3">
        <f>SUM(AP33/3404)*100</f>
        <v>5.8754406580493537E-2</v>
      </c>
      <c r="AQ75" s="3">
        <f>SUM(AQ33/5258)*100</f>
        <v>0</v>
      </c>
      <c r="AR75" s="3">
        <f>SUM(AR33/2708)*100</f>
        <v>0</v>
      </c>
      <c r="AS75" s="3">
        <f>SUM(AS33/1308)*100</f>
        <v>0</v>
      </c>
      <c r="AT75" s="3">
        <f>SUM(AT33/2442)*100</f>
        <v>0.12285012285012285</v>
      </c>
      <c r="AU75" s="3">
        <f>SUM(AU33/5264)*100</f>
        <v>1.8996960486322188E-2</v>
      </c>
      <c r="AV75" s="3">
        <f>SUM(AV33/1151)*100</f>
        <v>0</v>
      </c>
      <c r="AW75" s="4">
        <f>SUM(AW33/2631)*100</f>
        <v>0</v>
      </c>
      <c r="AX75" s="3">
        <f>SUM(AX33/77)*100</f>
        <v>0</v>
      </c>
      <c r="AY75" s="3">
        <f>SUM(AY33/160)*100</f>
        <v>0</v>
      </c>
      <c r="AZ75" s="3">
        <f>SUM(AZ33/226)*100</f>
        <v>0</v>
      </c>
      <c r="BA75" s="3">
        <f>SUM(BA33/108)*100</f>
        <v>0</v>
      </c>
      <c r="BB75" s="3">
        <f>SUM(BB33/132)*100</f>
        <v>0</v>
      </c>
      <c r="BC75" s="3">
        <f>SUM(BC33/150)*100</f>
        <v>0</v>
      </c>
      <c r="BD75" s="3">
        <f>SUM(BD33/103)*100</f>
        <v>0</v>
      </c>
      <c r="BE75" s="3">
        <f>SUM(BE33/69)*100</f>
        <v>0</v>
      </c>
      <c r="BF75" s="3">
        <f>SUM(BF33/71)*100</f>
        <v>0</v>
      </c>
      <c r="BG75" s="3">
        <f>SUM(BG33/734)*100</f>
        <v>0</v>
      </c>
      <c r="BH75" s="3">
        <f>SUM(BH33/752)*100</f>
        <v>0</v>
      </c>
      <c r="BI75" s="4">
        <f>SUM(BI33/143)*100</f>
        <v>0</v>
      </c>
      <c r="BJ75" s="3">
        <f>SUM(BJ33/2224)*100</f>
        <v>0</v>
      </c>
      <c r="BK75" s="3">
        <f>SUM(BK33/3715)*100</f>
        <v>0</v>
      </c>
      <c r="BL75" s="3">
        <f>SUM(BL33/4158)*100</f>
        <v>2.4050024050024051E-2</v>
      </c>
      <c r="BM75" s="3">
        <f>SUM(BM33/3235)*100</f>
        <v>0</v>
      </c>
      <c r="BN75" s="3">
        <f>SUM(BN33/8065)*100</f>
        <v>0</v>
      </c>
      <c r="BO75" s="3">
        <f>SUM(BO33/1075)*100</f>
        <v>0</v>
      </c>
      <c r="BP75" s="3">
        <f>SUM(BP33/2264)*100</f>
        <v>0</v>
      </c>
      <c r="BQ75" s="3">
        <f>SUM(BQ33/608)*100</f>
        <v>0</v>
      </c>
      <c r="BR75" s="3">
        <f>SUM(BR33/923)*100</f>
        <v>0</v>
      </c>
      <c r="BS75" s="3">
        <f>SUM(BS33/3260)*100</f>
        <v>0</v>
      </c>
      <c r="BT75" s="3">
        <f>SUM(BT33/5083)*100</f>
        <v>0</v>
      </c>
      <c r="BU75" s="4">
        <f>SUM(BU33/910)*100</f>
        <v>0</v>
      </c>
      <c r="BV75" s="3">
        <f>SUM(BV33/646)*100</f>
        <v>0</v>
      </c>
      <c r="BW75" s="3">
        <f>SUM(BW33/603)*100</f>
        <v>0</v>
      </c>
      <c r="BX75" s="3">
        <f>SUM(BX33/7732)*100</f>
        <v>1.2933264355923435E-2</v>
      </c>
      <c r="BY75" s="3">
        <f>SUM(BY33/5871)*100</f>
        <v>0</v>
      </c>
      <c r="BZ75" s="3">
        <f>SUM(BZ33/5456)*100</f>
        <v>0</v>
      </c>
      <c r="CA75" s="3">
        <f>SUM(CA33/1001)*100</f>
        <v>0</v>
      </c>
      <c r="CB75" s="3">
        <f>SUM(CB33/1709)*100</f>
        <v>0</v>
      </c>
      <c r="CC75" s="3">
        <f>SUM(CC33/436)*100</f>
        <v>0</v>
      </c>
      <c r="CD75" s="3">
        <f>SUM(CD33/571)*100</f>
        <v>0</v>
      </c>
      <c r="CE75" s="3">
        <f>SUM(CE33/4971)*100</f>
        <v>0</v>
      </c>
      <c r="CF75" s="3">
        <f>SUM(CF33/612)*100</f>
        <v>0</v>
      </c>
      <c r="CG75" s="4">
        <f>SUM(CG33/1963)*100</f>
        <v>0</v>
      </c>
      <c r="CH75" s="3">
        <f>SUM(CH33/2650)*100</f>
        <v>0</v>
      </c>
      <c r="CI75" s="3">
        <f>SUM(CI33/3668)*100</f>
        <v>0</v>
      </c>
      <c r="CJ75" s="3">
        <f>SUM(CJ33/1477)*100</f>
        <v>0</v>
      </c>
      <c r="CK75" s="3">
        <f>SUM(CK33/2753)*100</f>
        <v>3.6324010170722849E-2</v>
      </c>
      <c r="CL75" s="3">
        <f>SUM(CL33/4011)*100</f>
        <v>0</v>
      </c>
      <c r="CM75" s="3">
        <f>SUM(CM33/3795)*100</f>
        <v>0</v>
      </c>
      <c r="CN75" s="3">
        <f>SUM(CN33/2174)*100</f>
        <v>0</v>
      </c>
      <c r="CO75" s="3">
        <f>SUM(CO33/3281)*100</f>
        <v>0</v>
      </c>
      <c r="CP75" s="3">
        <f>SUM(CP33/1938)*100</f>
        <v>0</v>
      </c>
      <c r="CQ75" s="3">
        <f>SUM(CQ33/6321)*100</f>
        <v>0</v>
      </c>
      <c r="CR75" s="3">
        <f>SUM(CR33/1637)*100</f>
        <v>0</v>
      </c>
      <c r="CS75" s="4">
        <f>SUM(CS33/1477)*100</f>
        <v>6.7704807041299928E-2</v>
      </c>
    </row>
    <row r="76" spans="1:97" s="3" customFormat="1" x14ac:dyDescent="0.2">
      <c r="A76" s="3" t="s">
        <v>134</v>
      </c>
      <c r="B76" s="24">
        <f>SUM(B34/500)*100</f>
        <v>0</v>
      </c>
      <c r="C76" s="24">
        <f>SUM(C34/278)*100</f>
        <v>0.35971223021582738</v>
      </c>
      <c r="D76" s="24">
        <f>SUM(D34/1568)*100</f>
        <v>0</v>
      </c>
      <c r="E76" s="24">
        <f>SUM(E34/786)*100</f>
        <v>0</v>
      </c>
      <c r="F76" s="52">
        <f>SUM(F34/322)*100</f>
        <v>0</v>
      </c>
      <c r="G76" s="24">
        <f>SUM(G34/190)*100</f>
        <v>0</v>
      </c>
      <c r="H76" s="24">
        <f>SUM(H34/736)*100</f>
        <v>0</v>
      </c>
      <c r="I76" s="24">
        <f>SUM(I34/502)*100</f>
        <v>0</v>
      </c>
      <c r="J76" s="24">
        <f>SUM(J34/1107)*100</f>
        <v>0</v>
      </c>
      <c r="K76" s="24">
        <f>SUM(K34/944)*100</f>
        <v>0</v>
      </c>
      <c r="L76" s="24">
        <f>SUM(L34/336)*100</f>
        <v>0</v>
      </c>
      <c r="M76" s="37">
        <f>SUM(M34/2518)*100</f>
        <v>0</v>
      </c>
      <c r="N76" s="24">
        <f>SUM(N34/5808)*100</f>
        <v>0</v>
      </c>
      <c r="O76" s="24">
        <f>SUM(O34/2101)*100</f>
        <v>0</v>
      </c>
      <c r="P76" s="24">
        <f>SUM(P34/1384)*100</f>
        <v>0</v>
      </c>
      <c r="Q76" s="24">
        <f>SUM(Q34/1386)*100</f>
        <v>0</v>
      </c>
      <c r="R76" s="24">
        <f>SUM(R34/4398)*100</f>
        <v>0</v>
      </c>
      <c r="S76" s="24">
        <f>SUM(S34/2746)*100</f>
        <v>3.6416605972323379E-2</v>
      </c>
      <c r="T76" s="24">
        <f>SUM(T34/684)*100</f>
        <v>0</v>
      </c>
      <c r="U76" s="24">
        <f>SUM(U34/1826)*100</f>
        <v>0</v>
      </c>
      <c r="V76" s="24">
        <f>SUM(V34/1996)*100</f>
        <v>0</v>
      </c>
      <c r="W76" s="3">
        <f>SUM(W34/3606)*100</f>
        <v>0</v>
      </c>
      <c r="X76" s="3">
        <f>SUM(X34/4085)*100</f>
        <v>2.4479804161566709E-2</v>
      </c>
      <c r="Y76" s="4">
        <f>SUM(Y34/2319)*100</f>
        <v>0</v>
      </c>
      <c r="Z76" s="3">
        <f>SUM(Z34/1318)*100</f>
        <v>7.5872534142640363E-2</v>
      </c>
      <c r="AA76" s="3">
        <f>SUM(AA34/2020)*100</f>
        <v>4.9504950495049507E-2</v>
      </c>
      <c r="AB76" s="3">
        <f>SUM(AB34/622)*100</f>
        <v>0</v>
      </c>
      <c r="AC76" s="3">
        <f>SUM(AC34/1991)*100</f>
        <v>0</v>
      </c>
      <c r="AD76" s="3">
        <f>SUM(AD34/794)*100</f>
        <v>0.12594458438287154</v>
      </c>
      <c r="AE76" s="3">
        <f>SUM(AE34/769)*100</f>
        <v>4.5513654096228864</v>
      </c>
      <c r="AF76" s="3">
        <f>SUM(AF34/700)*100</f>
        <v>0</v>
      </c>
      <c r="AG76" s="3">
        <f>SUM(AG34/277)*100</f>
        <v>0</v>
      </c>
      <c r="AH76" s="3">
        <f>SUM(AH34/2827)*100</f>
        <v>0</v>
      </c>
      <c r="AI76" s="3">
        <f>SUM(AI34/6188)*100</f>
        <v>1.6160310277957335E-2</v>
      </c>
      <c r="AJ76" s="3">
        <f>SUM(AJ34/454)*100</f>
        <v>0</v>
      </c>
      <c r="AK76" s="4">
        <f>SUM(AK34/1916)*100</f>
        <v>0</v>
      </c>
      <c r="AL76" s="3">
        <f>SUM(AL34/2246)*100</f>
        <v>0</v>
      </c>
      <c r="AM76" s="3">
        <f>SUM(AM34/3188)*100</f>
        <v>0</v>
      </c>
      <c r="AN76" s="3">
        <f>SUM(AN34/5995)*100</f>
        <v>0</v>
      </c>
      <c r="AO76" s="3">
        <f>SUM(AO34/2431)*100</f>
        <v>0</v>
      </c>
      <c r="AP76" s="3">
        <f>SUM(AP34/3404)*100</f>
        <v>0</v>
      </c>
      <c r="AQ76" s="3">
        <f>SUM(AQ34/5258)*100</f>
        <v>0</v>
      </c>
      <c r="AR76" s="3">
        <f>SUM(AR34/2708)*100</f>
        <v>0</v>
      </c>
      <c r="AS76" s="3">
        <f>SUM(AS34/1308)*100</f>
        <v>0</v>
      </c>
      <c r="AT76" s="3">
        <f>SUM(AT34/2442)*100</f>
        <v>0</v>
      </c>
      <c r="AU76" s="3">
        <f>SUM(AU34/5264)*100</f>
        <v>0</v>
      </c>
      <c r="AV76" s="3">
        <f>SUM(AV34/1151)*100</f>
        <v>0</v>
      </c>
      <c r="AW76" s="4">
        <f>SUM(AW34/2631)*100</f>
        <v>0</v>
      </c>
      <c r="AX76" s="3">
        <f>SUM(AX34/77)*100</f>
        <v>0</v>
      </c>
      <c r="AY76" s="3">
        <f>SUM(AY34/160)*100</f>
        <v>0</v>
      </c>
      <c r="AZ76" s="3">
        <f>SUM(AZ34/226)*100</f>
        <v>0</v>
      </c>
      <c r="BA76" s="3">
        <f>SUM(BA34/108)*100</f>
        <v>0</v>
      </c>
      <c r="BB76" s="3">
        <f>SUM(BB34/132)*100</f>
        <v>0</v>
      </c>
      <c r="BC76" s="3">
        <f>SUM(BC34/150)*100</f>
        <v>0</v>
      </c>
      <c r="BD76" s="3">
        <f>SUM(BD34/103)*100</f>
        <v>0</v>
      </c>
      <c r="BE76" s="3">
        <f>SUM(BE34/69)*100</f>
        <v>0</v>
      </c>
      <c r="BF76" s="3">
        <f>SUM(BF34/71)*100</f>
        <v>0</v>
      </c>
      <c r="BG76" s="3">
        <f>SUM(BG34/734)*100</f>
        <v>0</v>
      </c>
      <c r="BH76" s="3">
        <f>SUM(BH34/752)*100</f>
        <v>0</v>
      </c>
      <c r="BI76" s="4">
        <f>SUM(BI34/143)*100</f>
        <v>0</v>
      </c>
      <c r="BJ76" s="3">
        <f>SUM(BJ34/2224)*100</f>
        <v>0</v>
      </c>
      <c r="BK76" s="3">
        <f>SUM(BK34/3715)*100</f>
        <v>0</v>
      </c>
      <c r="BL76" s="3">
        <f>SUM(BL34/4158)*100</f>
        <v>0</v>
      </c>
      <c r="BM76" s="3">
        <f>SUM(BM34/3235)*100</f>
        <v>0</v>
      </c>
      <c r="BN76" s="3">
        <f>SUM(BN34/8065)*100</f>
        <v>0</v>
      </c>
      <c r="BO76" s="3">
        <f>SUM(BO34/1075)*100</f>
        <v>9.3023255813953487E-2</v>
      </c>
      <c r="BP76" s="3">
        <f>SUM(BP34/2264)*100</f>
        <v>0</v>
      </c>
      <c r="BQ76" s="3">
        <f>SUM(BQ34/608)*100</f>
        <v>0</v>
      </c>
      <c r="BR76" s="3">
        <f>SUM(BR34/923)*100</f>
        <v>0</v>
      </c>
      <c r="BS76" s="3">
        <f>SUM(BS34/3260)*100</f>
        <v>0</v>
      </c>
      <c r="BT76" s="3">
        <f>SUM(BT34/5083)*100</f>
        <v>0</v>
      </c>
      <c r="BU76" s="4">
        <f>SUM(BU34/910)*100</f>
        <v>0</v>
      </c>
      <c r="BV76" s="3">
        <f>SUM(BV34/646)*100</f>
        <v>0</v>
      </c>
      <c r="BW76" s="3">
        <f>SUM(BW34/603)*100</f>
        <v>0</v>
      </c>
      <c r="BX76" s="3">
        <f>SUM(BX34/7732)*100</f>
        <v>0</v>
      </c>
      <c r="BY76" s="3">
        <f>SUM(BY34/5871)*100</f>
        <v>0</v>
      </c>
      <c r="BZ76" s="3">
        <f>SUM(BZ34/5456)*100</f>
        <v>0</v>
      </c>
      <c r="CA76" s="3">
        <f>SUM(CA34/1001)*100</f>
        <v>0</v>
      </c>
      <c r="CB76" s="3">
        <f>SUM(CB34/1709)*100</f>
        <v>0</v>
      </c>
      <c r="CC76" s="3">
        <f>SUM(CC34/436)*100</f>
        <v>0</v>
      </c>
      <c r="CD76" s="3">
        <f>SUM(CD34/571)*100</f>
        <v>0</v>
      </c>
      <c r="CE76" s="3">
        <f>SUM(CE34/4971)*100</f>
        <v>0</v>
      </c>
      <c r="CF76" s="3">
        <f>SUM(CF34/612)*100</f>
        <v>0</v>
      </c>
      <c r="CG76" s="4">
        <f>SUM(CG34/1963)*100</f>
        <v>0</v>
      </c>
      <c r="CH76" s="3">
        <f>SUM(CH34/2650)*100</f>
        <v>0</v>
      </c>
      <c r="CI76" s="3">
        <f>SUM(CI34/3668)*100</f>
        <v>0</v>
      </c>
      <c r="CJ76" s="3">
        <f>SUM(CJ34/1477)*100</f>
        <v>0</v>
      </c>
      <c r="CK76" s="3">
        <f>SUM(CK34/2753)*100</f>
        <v>0</v>
      </c>
      <c r="CL76" s="3">
        <f>SUM(CL34/4011)*100</f>
        <v>0</v>
      </c>
      <c r="CM76" s="3">
        <f>SUM(CM34/3795)*100</f>
        <v>0</v>
      </c>
      <c r="CN76" s="3">
        <f>SUM(CN34/2174)*100</f>
        <v>0</v>
      </c>
      <c r="CO76" s="3">
        <f>SUM(CO34/3281)*100</f>
        <v>0</v>
      </c>
      <c r="CP76" s="3">
        <f>SUM(CP34/1938)*100</f>
        <v>0</v>
      </c>
      <c r="CQ76" s="3">
        <f>SUM(CQ34/6321)*100</f>
        <v>0</v>
      </c>
      <c r="CR76" s="3">
        <f>SUM(CR34/1637)*100</f>
        <v>0</v>
      </c>
      <c r="CS76" s="4">
        <f>SUM(CS34/1477)*100</f>
        <v>0</v>
      </c>
    </row>
    <row r="77" spans="1:97" s="3" customFormat="1" x14ac:dyDescent="0.2">
      <c r="A77" s="3" t="s">
        <v>133</v>
      </c>
      <c r="B77" s="24">
        <f>SUM(B35/500)*100</f>
        <v>0</v>
      </c>
      <c r="C77" s="24">
        <f>SUM(C35/278)*100</f>
        <v>0.35971223021582738</v>
      </c>
      <c r="D77" s="24">
        <f>SUM(D35/1568)*100</f>
        <v>0</v>
      </c>
      <c r="E77" s="24">
        <f>SUM(E35/786)*100</f>
        <v>0.1272264631043257</v>
      </c>
      <c r="F77" s="52">
        <f>SUM(F35/322)*100</f>
        <v>0</v>
      </c>
      <c r="G77" s="24">
        <f>SUM(G35/190)*100</f>
        <v>4.2105263157894735</v>
      </c>
      <c r="H77" s="24">
        <f>SUM(H35/736)*100</f>
        <v>0</v>
      </c>
      <c r="I77" s="24">
        <f>SUM(I35/502)*100</f>
        <v>0</v>
      </c>
      <c r="J77" s="24">
        <f>SUM(J35/1107)*100</f>
        <v>0</v>
      </c>
      <c r="K77" s="24">
        <f>SUM(K35/944)*100</f>
        <v>0</v>
      </c>
      <c r="L77" s="24">
        <f>SUM(L35/336)*100</f>
        <v>0</v>
      </c>
      <c r="M77" s="37">
        <f>SUM(M35/2518)*100</f>
        <v>0</v>
      </c>
      <c r="N77" s="24">
        <f>SUM(N35/5808)*100</f>
        <v>0</v>
      </c>
      <c r="O77" s="24">
        <f>SUM(O35/2101)*100</f>
        <v>0</v>
      </c>
      <c r="P77" s="24">
        <f>SUM(P35/1384)*100</f>
        <v>7.2254335260115599E-2</v>
      </c>
      <c r="Q77" s="24">
        <f>SUM(Q35/1386)*100</f>
        <v>0</v>
      </c>
      <c r="R77" s="24">
        <f>SUM(R35/4398)*100</f>
        <v>0</v>
      </c>
      <c r="S77" s="24">
        <f>SUM(S35/2746)*100</f>
        <v>1.0924981791697013</v>
      </c>
      <c r="T77" s="24">
        <f>SUM(T35/684)*100</f>
        <v>0</v>
      </c>
      <c r="U77" s="24">
        <f>SUM(U35/1826)*100</f>
        <v>0</v>
      </c>
      <c r="V77" s="24">
        <f>SUM(V35/1996)*100</f>
        <v>0</v>
      </c>
      <c r="W77" s="3">
        <f>SUM(W35/3606)*100</f>
        <v>0</v>
      </c>
      <c r="X77" s="3">
        <f>SUM(X35/4085)*100</f>
        <v>0</v>
      </c>
      <c r="Y77" s="4">
        <f>SUM(Y35/2319)*100</f>
        <v>0</v>
      </c>
      <c r="Z77" s="3">
        <f>SUM(Z35/1318)*100</f>
        <v>0</v>
      </c>
      <c r="AA77" s="3">
        <f>SUM(AA35/2020)*100</f>
        <v>0</v>
      </c>
      <c r="AB77" s="3">
        <f>SUM(AB35/622)*100</f>
        <v>0</v>
      </c>
      <c r="AC77" s="3">
        <f>SUM(AC35/1991)*100</f>
        <v>0.10045203415369162</v>
      </c>
      <c r="AD77" s="3">
        <f>SUM(AD35/794)*100</f>
        <v>0.25188916876574308</v>
      </c>
      <c r="AE77" s="3">
        <f>SUM(AE35/769)*100</f>
        <v>1.8205461638491547</v>
      </c>
      <c r="AF77" s="3">
        <f>SUM(AF35/700)*100</f>
        <v>0</v>
      </c>
      <c r="AG77" s="3">
        <f>SUM(AG35/277)*100</f>
        <v>0</v>
      </c>
      <c r="AH77" s="3">
        <f>SUM(AH35/2827)*100</f>
        <v>0</v>
      </c>
      <c r="AI77" s="3">
        <f>SUM(AI35/6188)*100</f>
        <v>1.6160310277957335E-2</v>
      </c>
      <c r="AJ77" s="3">
        <f>SUM(AJ35/454)*100</f>
        <v>0</v>
      </c>
      <c r="AK77" s="4">
        <f>SUM(AK35/1916)*100</f>
        <v>5.2192066805845504E-2</v>
      </c>
      <c r="AL77" s="3">
        <f>SUM(AL35/2246)*100</f>
        <v>0.84594835262689227</v>
      </c>
      <c r="AM77" s="3">
        <f>SUM(AM35/3188)*100</f>
        <v>0.78419071518193229</v>
      </c>
      <c r="AN77" s="3">
        <f>SUM(AN35/5995)*100</f>
        <v>0.25020850708924103</v>
      </c>
      <c r="AO77" s="3">
        <f>SUM(AO35/2431)*100</f>
        <v>1.1929247223364869</v>
      </c>
      <c r="AP77" s="3">
        <f>SUM(AP35/3404)*100</f>
        <v>0.96944770857814344</v>
      </c>
      <c r="AQ77" s="12">
        <f>SUM(AQ35/5258)*100</f>
        <v>22.365918600228223</v>
      </c>
      <c r="AR77" s="3">
        <f>SUM(AR35/2708)*100</f>
        <v>0.73855243722304276</v>
      </c>
      <c r="AS77" s="3">
        <f>SUM(AS35/1308)*100</f>
        <v>1.452599388379205</v>
      </c>
      <c r="AT77" s="3">
        <f>SUM(AT35/2442)*100</f>
        <v>0.57330057330057327</v>
      </c>
      <c r="AU77" s="3">
        <f>SUM(AU35/5264)*100</f>
        <v>0.85486322188449848</v>
      </c>
      <c r="AV77" s="3">
        <f>SUM(AV35/1151)*100</f>
        <v>1.6507384882710685</v>
      </c>
      <c r="AW77" s="4">
        <f>SUM(AW35/2631)*100</f>
        <v>0.83618396047130372</v>
      </c>
      <c r="AX77" s="3">
        <f>SUM(AX35/77)*100</f>
        <v>0</v>
      </c>
      <c r="AY77" s="3">
        <f>SUM(AY35/160)*100</f>
        <v>0</v>
      </c>
      <c r="AZ77" s="3">
        <f>SUM(AZ35/226)*100</f>
        <v>0</v>
      </c>
      <c r="BA77" s="3">
        <f>SUM(BA35/108)*100</f>
        <v>0</v>
      </c>
      <c r="BB77" s="3">
        <f>SUM(BB35/132)*100</f>
        <v>0</v>
      </c>
      <c r="BC77" s="3">
        <f>SUM(BC35/150)*100</f>
        <v>0</v>
      </c>
      <c r="BD77" s="3">
        <f>SUM(BD35/103)*100</f>
        <v>0</v>
      </c>
      <c r="BE77" s="3">
        <f>SUM(BE35/69)*100</f>
        <v>0</v>
      </c>
      <c r="BF77" s="3">
        <f>SUM(BF35/71)*100</f>
        <v>0</v>
      </c>
      <c r="BG77" s="3">
        <f>SUM(BG35/734)*100</f>
        <v>0</v>
      </c>
      <c r="BH77" s="3">
        <f>SUM(BH35/752)*100</f>
        <v>0</v>
      </c>
      <c r="BI77" s="4">
        <f>SUM(BI35/143)*100</f>
        <v>0</v>
      </c>
      <c r="BJ77" s="3">
        <f>SUM(BJ35/2224)*100</f>
        <v>0</v>
      </c>
      <c r="BK77" s="3">
        <f>SUM(BK35/3715)*100</f>
        <v>2.6917900403768503E-2</v>
      </c>
      <c r="BL77" s="3">
        <f>SUM(BL35/4158)*100</f>
        <v>0</v>
      </c>
      <c r="BM77" s="3">
        <f>SUM(BM35/3235)*100</f>
        <v>0</v>
      </c>
      <c r="BN77" s="3">
        <f>SUM(BN35/8065)*100</f>
        <v>2.4798512089274645E-2</v>
      </c>
      <c r="BO77" s="3">
        <f>SUM(BO35/1075)*100</f>
        <v>4.279069767441861</v>
      </c>
      <c r="BP77" s="3">
        <f>SUM(BP35/2264)*100</f>
        <v>0</v>
      </c>
      <c r="BQ77" s="3">
        <f>SUM(BQ35/608)*100</f>
        <v>0.1644736842105263</v>
      </c>
      <c r="BR77" s="3">
        <f>SUM(BR35/923)*100</f>
        <v>0</v>
      </c>
      <c r="BS77" s="3">
        <f>SUM(BS35/3260)*100</f>
        <v>0</v>
      </c>
      <c r="BT77" s="3">
        <f>SUM(BT35/5083)*100</f>
        <v>1.9673421207948062E-2</v>
      </c>
      <c r="BU77" s="4">
        <f>SUM(BU35/910)*100</f>
        <v>0.10989010989010989</v>
      </c>
      <c r="BV77" s="3">
        <f>SUM(BV35/646)*100</f>
        <v>0</v>
      </c>
      <c r="BW77" s="3">
        <f>SUM(BW35/603)*100</f>
        <v>0.33167495854063017</v>
      </c>
      <c r="BX77" s="3">
        <f>SUM(BX35/7732)*100</f>
        <v>1.2933264355923435E-2</v>
      </c>
      <c r="BY77" s="3">
        <f>SUM(BY35/5871)*100</f>
        <v>0</v>
      </c>
      <c r="BZ77" s="3">
        <f>SUM(BZ35/5456)*100</f>
        <v>0</v>
      </c>
      <c r="CA77" s="3">
        <f>SUM(CA35/1001)*100</f>
        <v>2.0979020979020979</v>
      </c>
      <c r="CB77" s="3">
        <f>SUM(CB35/1709)*100</f>
        <v>5.8513750731421885E-2</v>
      </c>
      <c r="CC77" s="3">
        <f>SUM(CC35/436)*100</f>
        <v>0.68807339449541294</v>
      </c>
      <c r="CD77" s="3">
        <f>SUM(CD35/571)*100</f>
        <v>0</v>
      </c>
      <c r="CE77" s="3">
        <f>SUM(CE35/4971)*100</f>
        <v>0</v>
      </c>
      <c r="CF77" s="3">
        <f>SUM(CF35/612)*100</f>
        <v>0.32679738562091504</v>
      </c>
      <c r="CG77" s="4">
        <f>SUM(CG35/1963)*100</f>
        <v>5.094243504839531E-2</v>
      </c>
      <c r="CH77" s="3">
        <f>SUM(CH35/2650)*100</f>
        <v>3.7735849056603772E-2</v>
      </c>
      <c r="CI77" s="3">
        <f>SUM(CI35/3668)*100</f>
        <v>0</v>
      </c>
      <c r="CJ77" s="3">
        <f>SUM(CJ35/1477)*100</f>
        <v>0.13540961408259986</v>
      </c>
      <c r="CK77" s="3">
        <f>SUM(CK35/2753)*100</f>
        <v>0</v>
      </c>
      <c r="CL77" s="3">
        <f>SUM(CL35/4011)*100</f>
        <v>2.4931438544003991E-2</v>
      </c>
      <c r="CM77" s="3">
        <f>SUM(CM35/3795)*100</f>
        <v>0.55335968379446643</v>
      </c>
      <c r="CN77" s="3">
        <f>SUM(CN35/2174)*100</f>
        <v>0</v>
      </c>
      <c r="CO77" s="3">
        <f>SUM(CO35/3281)*100</f>
        <v>3.0478512648582746E-2</v>
      </c>
      <c r="CP77" s="3">
        <f>SUM(CP35/1938)*100</f>
        <v>5.159958720330237E-2</v>
      </c>
      <c r="CQ77" s="3">
        <f>SUM(CQ35/6321)*100</f>
        <v>1.5820281601012499E-2</v>
      </c>
      <c r="CR77" s="3">
        <f>SUM(CR35/1637)*100</f>
        <v>0</v>
      </c>
      <c r="CS77" s="4">
        <f>SUM(CS35/1477)*100</f>
        <v>0</v>
      </c>
    </row>
    <row r="78" spans="1:97" s="3" customFormat="1" x14ac:dyDescent="0.2">
      <c r="A78" s="3" t="s">
        <v>132</v>
      </c>
      <c r="B78" s="24">
        <f>SUM(B36/500)*100</f>
        <v>0</v>
      </c>
      <c r="C78" s="24">
        <f>SUM(C36/278)*100</f>
        <v>0</v>
      </c>
      <c r="D78" s="24">
        <f>SUM(D36/1568)*100</f>
        <v>0</v>
      </c>
      <c r="E78" s="24">
        <f>SUM(E36/786)*100</f>
        <v>0</v>
      </c>
      <c r="F78" s="52">
        <f>SUM(F36/322)*100</f>
        <v>0.3105590062111801</v>
      </c>
      <c r="G78" s="24">
        <f>SUM(G36/190)*100</f>
        <v>0</v>
      </c>
      <c r="H78" s="24">
        <f>SUM(H36/736)*100</f>
        <v>0.1358695652173913</v>
      </c>
      <c r="I78" s="24">
        <f>SUM(I36/502)*100</f>
        <v>0</v>
      </c>
      <c r="J78" s="24">
        <f>SUM(J36/1107)*100</f>
        <v>0</v>
      </c>
      <c r="K78" s="24">
        <f>SUM(K36/944)*100</f>
        <v>0</v>
      </c>
      <c r="L78" s="24">
        <f>SUM(L36/336)*100</f>
        <v>0.29761904761904762</v>
      </c>
      <c r="M78" s="37">
        <f>SUM(M36/2518)*100</f>
        <v>0</v>
      </c>
      <c r="N78" s="24">
        <f>SUM(N36/5808)*100</f>
        <v>0</v>
      </c>
      <c r="O78" s="24">
        <f>SUM(O36/2101)*100</f>
        <v>0</v>
      </c>
      <c r="P78" s="24">
        <f>SUM(P36/1384)*100</f>
        <v>0</v>
      </c>
      <c r="Q78" s="24">
        <f>SUM(Q36/1386)*100</f>
        <v>0</v>
      </c>
      <c r="R78" s="24">
        <f>SUM(R36/4398)*100</f>
        <v>0</v>
      </c>
      <c r="S78" s="24">
        <f>SUM(S36/2746)*100</f>
        <v>7.2833211944646759E-2</v>
      </c>
      <c r="T78" s="24">
        <f>SUM(T36/684)*100</f>
        <v>0</v>
      </c>
      <c r="U78" s="24">
        <f>SUM(U36/1826)*100</f>
        <v>0</v>
      </c>
      <c r="V78" s="24">
        <f>SUM(V36/1996)*100</f>
        <v>0</v>
      </c>
      <c r="W78" s="3">
        <f>SUM(W36/3606)*100</f>
        <v>0</v>
      </c>
      <c r="X78" s="3">
        <f>SUM(X36/4085)*100</f>
        <v>0</v>
      </c>
      <c r="Y78" s="4">
        <f>SUM(Y36/2319)*100</f>
        <v>0</v>
      </c>
      <c r="Z78" s="3">
        <f>SUM(Z36/1318)*100</f>
        <v>0</v>
      </c>
      <c r="AA78" s="3">
        <f>SUM(AA36/2020)*100</f>
        <v>0</v>
      </c>
      <c r="AB78" s="3">
        <f>SUM(AB36/622)*100</f>
        <v>0</v>
      </c>
      <c r="AC78" s="3">
        <f>SUM(AC36/1991)*100</f>
        <v>0</v>
      </c>
      <c r="AD78" s="3">
        <f>SUM(AD36/794)*100</f>
        <v>0</v>
      </c>
      <c r="AE78" s="3">
        <f>SUM(AE36/769)*100</f>
        <v>0</v>
      </c>
      <c r="AF78" s="3">
        <f>SUM(AF36/700)*100</f>
        <v>0.14285714285714285</v>
      </c>
      <c r="AG78" s="3">
        <f>SUM(AG36/277)*100</f>
        <v>0</v>
      </c>
      <c r="AH78" s="3">
        <f>SUM(AH36/2827)*100</f>
        <v>0</v>
      </c>
      <c r="AI78" s="3">
        <f>SUM(AI36/6188)*100</f>
        <v>0</v>
      </c>
      <c r="AJ78" s="3">
        <f>SUM(AJ36/454)*100</f>
        <v>0.22026431718061676</v>
      </c>
      <c r="AK78" s="4">
        <f>SUM(AK36/1916)*100</f>
        <v>0</v>
      </c>
      <c r="AL78" s="3">
        <f>SUM(AL36/2246)*100</f>
        <v>0</v>
      </c>
      <c r="AM78" s="3">
        <f>SUM(AM36/3188)*100</f>
        <v>0</v>
      </c>
      <c r="AN78" s="3">
        <f>SUM(AN36/5995)*100</f>
        <v>0</v>
      </c>
      <c r="AO78" s="3">
        <f>SUM(AO36/2431)*100</f>
        <v>0</v>
      </c>
      <c r="AP78" s="3">
        <f>SUM(AP36/3404)*100</f>
        <v>0</v>
      </c>
      <c r="AQ78" s="3">
        <f>SUM(AQ36/5258)*100</f>
        <v>0</v>
      </c>
      <c r="AR78" s="3">
        <f>SUM(AR36/2708)*100</f>
        <v>0</v>
      </c>
      <c r="AS78" s="3">
        <f>SUM(AS36/1308)*100</f>
        <v>0</v>
      </c>
      <c r="AT78" s="3">
        <f>SUM(AT36/2442)*100</f>
        <v>0</v>
      </c>
      <c r="AU78" s="3">
        <f>SUM(AU36/5264)*100</f>
        <v>0</v>
      </c>
      <c r="AV78" s="3">
        <f>SUM(AV36/1151)*100</f>
        <v>0</v>
      </c>
      <c r="AW78" s="4">
        <f>SUM(AW36/2631)*100</f>
        <v>0</v>
      </c>
      <c r="AX78" s="3">
        <f>SUM(AX36/77)*100</f>
        <v>0</v>
      </c>
      <c r="AY78" s="3">
        <f>SUM(AY36/160)*100</f>
        <v>0</v>
      </c>
      <c r="AZ78" s="3">
        <f>SUM(AZ36/226)*100</f>
        <v>0</v>
      </c>
      <c r="BA78" s="3">
        <f>SUM(BA36/108)*100</f>
        <v>0</v>
      </c>
      <c r="BB78" s="3">
        <f>SUM(BB36/132)*100</f>
        <v>0</v>
      </c>
      <c r="BC78" s="3">
        <f>SUM(BC36/150)*100</f>
        <v>0</v>
      </c>
      <c r="BD78" s="3">
        <f>SUM(BD36/103)*100</f>
        <v>0</v>
      </c>
      <c r="BE78" s="3">
        <f>SUM(BE36/69)*100</f>
        <v>0</v>
      </c>
      <c r="BF78" s="3">
        <f>SUM(BF36/71)*100</f>
        <v>0</v>
      </c>
      <c r="BG78" s="3">
        <f>SUM(BG36/734)*100</f>
        <v>0</v>
      </c>
      <c r="BH78" s="3">
        <f>SUM(BH36/752)*100</f>
        <v>0</v>
      </c>
      <c r="BI78" s="4">
        <f>SUM(BI36/143)*100</f>
        <v>0</v>
      </c>
      <c r="BJ78" s="3">
        <f>SUM(BJ36/2224)*100</f>
        <v>0</v>
      </c>
      <c r="BK78" s="3">
        <f>SUM(BK36/3715)*100</f>
        <v>0</v>
      </c>
      <c r="BL78" s="3">
        <f>SUM(BL36/4158)*100</f>
        <v>0</v>
      </c>
      <c r="BM78" s="3">
        <f>SUM(BM36/3235)*100</f>
        <v>0</v>
      </c>
      <c r="BN78" s="3">
        <f>SUM(BN36/8065)*100</f>
        <v>1.2399256044637322E-2</v>
      </c>
      <c r="BO78" s="3">
        <f>SUM(BO36/1075)*100</f>
        <v>0</v>
      </c>
      <c r="BP78" s="3">
        <f>SUM(BP36/2264)*100</f>
        <v>0</v>
      </c>
      <c r="BQ78" s="3">
        <f>SUM(BQ36/608)*100</f>
        <v>0</v>
      </c>
      <c r="BR78" s="3">
        <f>SUM(BR36/923)*100</f>
        <v>0</v>
      </c>
      <c r="BS78" s="3">
        <f>SUM(BS36/3260)*100</f>
        <v>0</v>
      </c>
      <c r="BT78" s="3">
        <f>SUM(BT36/5083)*100</f>
        <v>0</v>
      </c>
      <c r="BU78" s="4">
        <f>SUM(BU36/910)*100</f>
        <v>0</v>
      </c>
      <c r="BV78" s="3">
        <f>SUM(BV36/646)*100</f>
        <v>0</v>
      </c>
      <c r="BW78" s="3">
        <f>SUM(BW36/603)*100</f>
        <v>0</v>
      </c>
      <c r="BX78" s="3">
        <f>SUM(BX36/7732)*100</f>
        <v>0</v>
      </c>
      <c r="BY78" s="3">
        <f>SUM(BY36/5871)*100</f>
        <v>0</v>
      </c>
      <c r="BZ78" s="3">
        <f>SUM(BZ36/5456)*100</f>
        <v>0</v>
      </c>
      <c r="CA78" s="3">
        <f>SUM(CA36/1001)*100</f>
        <v>0</v>
      </c>
      <c r="CB78" s="3">
        <f>SUM(CB36/1709)*100</f>
        <v>0</v>
      </c>
      <c r="CC78" s="3">
        <f>SUM(CC36/436)*100</f>
        <v>0</v>
      </c>
      <c r="CD78" s="3">
        <f>SUM(CD36/571)*100</f>
        <v>0</v>
      </c>
      <c r="CE78" s="3">
        <f>SUM(CE36/4971)*100</f>
        <v>0</v>
      </c>
      <c r="CF78" s="3">
        <f>SUM(CF36/612)*100</f>
        <v>0</v>
      </c>
      <c r="CG78" s="4">
        <f>SUM(CG36/1963)*100</f>
        <v>0</v>
      </c>
      <c r="CH78" s="3">
        <f>SUM(CH36/2650)*100</f>
        <v>0</v>
      </c>
      <c r="CI78" s="3">
        <f>SUM(CI36/3668)*100</f>
        <v>0</v>
      </c>
      <c r="CJ78" s="3">
        <f>SUM(CJ36/1477)*100</f>
        <v>0</v>
      </c>
      <c r="CK78" s="3">
        <f>SUM(CK36/2753)*100</f>
        <v>0</v>
      </c>
      <c r="CL78" s="3">
        <f>SUM(CL36/4011)*100</f>
        <v>0</v>
      </c>
      <c r="CM78" s="3">
        <f>SUM(CM36/3795)*100</f>
        <v>0</v>
      </c>
      <c r="CN78" s="3">
        <f>SUM(CN36/2174)*100</f>
        <v>0</v>
      </c>
      <c r="CO78" s="3">
        <f>SUM(CO36/3281)*100</f>
        <v>0</v>
      </c>
      <c r="CP78" s="3">
        <f>SUM(CP36/1938)*100</f>
        <v>0</v>
      </c>
      <c r="CQ78" s="3">
        <f>SUM(CQ36/6321)*100</f>
        <v>0</v>
      </c>
      <c r="CR78" s="3">
        <f>SUM(CR36/1637)*100</f>
        <v>0</v>
      </c>
      <c r="CS78" s="4">
        <f>SUM(CS36/1477)*100</f>
        <v>0</v>
      </c>
    </row>
    <row r="79" spans="1:97" s="3" customFormat="1" x14ac:dyDescent="0.2">
      <c r="A79" s="3" t="s">
        <v>6</v>
      </c>
      <c r="B79" s="24">
        <f>SUM(B37/500)*100</f>
        <v>0</v>
      </c>
      <c r="C79" s="24">
        <f>SUM(C37/278)*100</f>
        <v>1.7985611510791366</v>
      </c>
      <c r="D79" s="24">
        <f>SUM(D37/1568)*100</f>
        <v>0</v>
      </c>
      <c r="E79" s="24">
        <f>SUM(E37/786)*100</f>
        <v>0</v>
      </c>
      <c r="F79" s="52">
        <f>SUM(F37/322)*100</f>
        <v>0</v>
      </c>
      <c r="G79" s="24">
        <f>SUM(G37/190)*100</f>
        <v>0</v>
      </c>
      <c r="H79" s="24">
        <f>SUM(H37/736)*100</f>
        <v>0</v>
      </c>
      <c r="I79" s="24">
        <f>SUM(I37/502)*100</f>
        <v>0</v>
      </c>
      <c r="J79" s="24">
        <f>SUM(J37/1107)*100</f>
        <v>0</v>
      </c>
      <c r="K79" s="24">
        <f>SUM(K37/944)*100</f>
        <v>0</v>
      </c>
      <c r="L79" s="24">
        <f>SUM(L37/336)*100</f>
        <v>0</v>
      </c>
      <c r="M79" s="37">
        <f>SUM(M37/2518)*100</f>
        <v>0</v>
      </c>
      <c r="N79" s="24">
        <f>SUM(N37/5808)*100</f>
        <v>0</v>
      </c>
      <c r="O79" s="24">
        <f>SUM(O37/2101)*100</f>
        <v>0.23798191337458352</v>
      </c>
      <c r="P79" s="24">
        <f>SUM(P37/1384)*100</f>
        <v>0</v>
      </c>
      <c r="Q79" s="24">
        <f>SUM(Q37/1386)*100</f>
        <v>0</v>
      </c>
      <c r="R79" s="24">
        <f>SUM(R37/4398)*100</f>
        <v>2.2737608003638016E-2</v>
      </c>
      <c r="S79" s="24">
        <f>SUM(S37/2746)*100</f>
        <v>0</v>
      </c>
      <c r="T79" s="24">
        <f>SUM(T37/684)*100</f>
        <v>0</v>
      </c>
      <c r="U79" s="24">
        <f>SUM(U37/1826)*100</f>
        <v>0</v>
      </c>
      <c r="V79" s="24">
        <f>SUM(V37/1996)*100</f>
        <v>5.0100200400801598E-2</v>
      </c>
      <c r="W79" s="3">
        <f>SUM(W37/3606)*100</f>
        <v>2.7731558513588467E-2</v>
      </c>
      <c r="X79" s="3">
        <f>SUM(X37/4085)*100</f>
        <v>0</v>
      </c>
      <c r="Y79" s="4">
        <f>SUM(Y37/2319)*100</f>
        <v>0</v>
      </c>
      <c r="Z79" s="3">
        <f>SUM(Z37/1318)*100</f>
        <v>0</v>
      </c>
      <c r="AA79" s="3">
        <f>SUM(AA37/2020)*100</f>
        <v>0.29702970297029702</v>
      </c>
      <c r="AB79" s="3">
        <f>SUM(AB37/622)*100</f>
        <v>0</v>
      </c>
      <c r="AC79" s="3">
        <f>SUM(AC37/1991)*100</f>
        <v>0</v>
      </c>
      <c r="AD79" s="3">
        <f>SUM(AD37/794)*100</f>
        <v>0</v>
      </c>
      <c r="AE79" s="3">
        <f>SUM(AE37/769)*100</f>
        <v>0</v>
      </c>
      <c r="AF79" s="3">
        <f>SUM(AF37/700)*100</f>
        <v>0</v>
      </c>
      <c r="AG79" s="3">
        <f>SUM(AG37/277)*100</f>
        <v>0</v>
      </c>
      <c r="AH79" s="3">
        <f>SUM(AH37/2827)*100</f>
        <v>0</v>
      </c>
      <c r="AI79" s="3">
        <f>SUM(AI37/6188)*100</f>
        <v>0</v>
      </c>
      <c r="AJ79" s="3">
        <f>SUM(AJ37/454)*100</f>
        <v>0</v>
      </c>
      <c r="AK79" s="4">
        <f>SUM(AK37/1916)*100</f>
        <v>0</v>
      </c>
      <c r="AL79" s="3">
        <f>SUM(AL37/2246)*100</f>
        <v>0.3561887800534283</v>
      </c>
      <c r="AM79" s="12">
        <f>SUM(AM37/3188)*100</f>
        <v>13.111668757841906</v>
      </c>
      <c r="AN79" s="3">
        <f>SUM(AN37/5995)*100</f>
        <v>0.16680567139282734</v>
      </c>
      <c r="AO79" s="3">
        <f>SUM(AO37/2431)*100</f>
        <v>0.37021801727684078</v>
      </c>
      <c r="AP79" s="3">
        <f>SUM(AP37/3404)*100</f>
        <v>0.44065804935370151</v>
      </c>
      <c r="AQ79" s="3">
        <f>SUM(AQ37/5258)*100</f>
        <v>5.7055914796500573E-2</v>
      </c>
      <c r="AR79" s="3">
        <f>SUM(AR37/2708)*100</f>
        <v>0.18463810930576069</v>
      </c>
      <c r="AS79" s="3">
        <f>SUM(AS37/1308)*100</f>
        <v>0.22935779816513763</v>
      </c>
      <c r="AT79" s="3">
        <f>SUM(AT37/2442)*100</f>
        <v>0.12285012285012285</v>
      </c>
      <c r="AU79" s="3">
        <f>SUM(AU37/5264)*100</f>
        <v>0.13297872340425532</v>
      </c>
      <c r="AV79" s="3">
        <f>SUM(AV37/1151)*100</f>
        <v>0.26064291920069504</v>
      </c>
      <c r="AW79" s="4">
        <f>SUM(AW37/2631)*100</f>
        <v>0.19004180919802355</v>
      </c>
      <c r="AX79" s="3">
        <f>SUM(AX37/77)*100</f>
        <v>0</v>
      </c>
      <c r="AY79" s="3">
        <f>SUM(AY37/160)*100</f>
        <v>0</v>
      </c>
      <c r="AZ79" s="3">
        <f>SUM(AZ37/226)*100</f>
        <v>0</v>
      </c>
      <c r="BA79" s="3">
        <f>SUM(BA37/108)*100</f>
        <v>0</v>
      </c>
      <c r="BB79" s="3">
        <f>SUM(BB37/132)*100</f>
        <v>0</v>
      </c>
      <c r="BC79" s="3">
        <f>SUM(BC37/150)*100</f>
        <v>0</v>
      </c>
      <c r="BD79" s="3">
        <f>SUM(BD37/103)*100</f>
        <v>0.97087378640776689</v>
      </c>
      <c r="BE79" s="3">
        <f>SUM(BE37/69)*100</f>
        <v>0</v>
      </c>
      <c r="BF79" s="3">
        <f>SUM(BF37/71)*100</f>
        <v>0</v>
      </c>
      <c r="BG79" s="3">
        <f>SUM(BG37/734)*100</f>
        <v>0</v>
      </c>
      <c r="BH79" s="3">
        <f>SUM(BH37/752)*100</f>
        <v>0</v>
      </c>
      <c r="BI79" s="4">
        <f>SUM(BI37/143)*100</f>
        <v>0</v>
      </c>
      <c r="BJ79" s="3">
        <f>SUM(BJ37/2224)*100</f>
        <v>0</v>
      </c>
      <c r="BK79" s="3">
        <f>SUM(BK37/3715)*100</f>
        <v>0.29609690444145359</v>
      </c>
      <c r="BL79" s="3">
        <f>SUM(BL37/4158)*100</f>
        <v>0</v>
      </c>
      <c r="BM79" s="3">
        <f>SUM(BM37/3235)*100</f>
        <v>0</v>
      </c>
      <c r="BN79" s="3">
        <f>SUM(BN37/8065)*100</f>
        <v>1.2399256044637322E-2</v>
      </c>
      <c r="BO79" s="3">
        <f>SUM(BO37/1075)*100</f>
        <v>0</v>
      </c>
      <c r="BP79" s="3">
        <f>SUM(BP37/2264)*100</f>
        <v>0</v>
      </c>
      <c r="BQ79" s="3">
        <f>SUM(BQ37/608)*100</f>
        <v>0</v>
      </c>
      <c r="BR79" s="3">
        <f>SUM(BR37/923)*100</f>
        <v>0</v>
      </c>
      <c r="BS79" s="3">
        <f>SUM(BS37/3260)*100</f>
        <v>0</v>
      </c>
      <c r="BT79" s="3">
        <f>SUM(BT37/5083)*100</f>
        <v>0</v>
      </c>
      <c r="BU79" s="4">
        <f>SUM(BU37/910)*100</f>
        <v>0</v>
      </c>
      <c r="BV79" s="3">
        <f>SUM(BV37/646)*100</f>
        <v>0</v>
      </c>
      <c r="BW79" s="3">
        <f>SUM(BW37/603)*100</f>
        <v>0.99502487562189057</v>
      </c>
      <c r="BX79" s="3">
        <f>SUM(BX37/7732)*100</f>
        <v>2.5866528711846869E-2</v>
      </c>
      <c r="BY79" s="3">
        <f>SUM(BY37/5871)*100</f>
        <v>0</v>
      </c>
      <c r="BZ79" s="3">
        <f>SUM(BZ37/5456)*100</f>
        <v>0</v>
      </c>
      <c r="CA79" s="3">
        <f>SUM(CA37/1001)*100</f>
        <v>0</v>
      </c>
      <c r="CB79" s="3">
        <f>SUM(CB37/1709)*100</f>
        <v>0</v>
      </c>
      <c r="CC79" s="3">
        <f>SUM(CC37/436)*100</f>
        <v>0.22935779816513763</v>
      </c>
      <c r="CD79" s="3">
        <f>SUM(CD37/571)*100</f>
        <v>0</v>
      </c>
      <c r="CE79" s="3">
        <f>SUM(CE37/4971)*100</f>
        <v>2.0116676725005028E-2</v>
      </c>
      <c r="CF79" s="3">
        <f>SUM(CF37/612)*100</f>
        <v>0</v>
      </c>
      <c r="CG79" s="4">
        <f>SUM(CG37/1963)*100</f>
        <v>0</v>
      </c>
      <c r="CH79" s="3">
        <f>SUM(CH37/2650)*100</f>
        <v>0</v>
      </c>
      <c r="CI79" s="3">
        <f>SUM(CI37/3668)*100</f>
        <v>0.19083969465648853</v>
      </c>
      <c r="CJ79" s="3">
        <f>SUM(CJ37/1477)*100</f>
        <v>0.13540961408259986</v>
      </c>
      <c r="CK79" s="3">
        <f>SUM(CK37/2753)*100</f>
        <v>0</v>
      </c>
      <c r="CL79" s="3">
        <f>SUM(CL37/4011)*100</f>
        <v>0</v>
      </c>
      <c r="CM79" s="3">
        <f>SUM(CM37/3795)*100</f>
        <v>0</v>
      </c>
      <c r="CN79" s="3">
        <f>SUM(CN37/2174)*100</f>
        <v>4.5998160073597055E-2</v>
      </c>
      <c r="CO79" s="3">
        <f>SUM(CO37/3281)*100</f>
        <v>3.0478512648582746E-2</v>
      </c>
      <c r="CP79" s="3">
        <f>SUM(CP37/1938)*100</f>
        <v>0</v>
      </c>
      <c r="CQ79" s="3">
        <f>SUM(CQ37/6321)*100</f>
        <v>0</v>
      </c>
      <c r="CR79" s="3">
        <f>SUM(CR37/1637)*100</f>
        <v>0</v>
      </c>
      <c r="CS79" s="4">
        <f>SUM(CS37/1477)*100</f>
        <v>6.7704807041299928E-2</v>
      </c>
    </row>
    <row r="80" spans="1:97" s="3" customFormat="1" x14ac:dyDescent="0.2">
      <c r="A80" s="3" t="s">
        <v>131</v>
      </c>
      <c r="B80" s="24">
        <f>SUM(B38/500)*100</f>
        <v>0</v>
      </c>
      <c r="C80" s="24">
        <f>SUM(C38/278)*100</f>
        <v>0</v>
      </c>
      <c r="D80" s="24">
        <f>SUM(D38/1568)*100</f>
        <v>0</v>
      </c>
      <c r="E80" s="24">
        <f>SUM(E38/786)*100</f>
        <v>0</v>
      </c>
      <c r="F80" s="52">
        <f>SUM(F38/322)*100</f>
        <v>0</v>
      </c>
      <c r="G80" s="24">
        <f>SUM(G38/190)*100</f>
        <v>0</v>
      </c>
      <c r="H80" s="24">
        <f>SUM(H38/736)*100</f>
        <v>0</v>
      </c>
      <c r="I80" s="24">
        <f>SUM(I38/502)*100</f>
        <v>0</v>
      </c>
      <c r="J80" s="24">
        <f>SUM(J38/1107)*100</f>
        <v>0</v>
      </c>
      <c r="K80" s="24">
        <f>SUM(K38/944)*100</f>
        <v>0</v>
      </c>
      <c r="L80" s="24">
        <f>SUM(L38/336)*100</f>
        <v>0</v>
      </c>
      <c r="M80" s="37">
        <f>SUM(M38/2518)*100</f>
        <v>0</v>
      </c>
      <c r="N80" s="24">
        <f>SUM(N38/5808)*100</f>
        <v>0</v>
      </c>
      <c r="O80" s="24">
        <f>SUM(O38/2101)*100</f>
        <v>0</v>
      </c>
      <c r="P80" s="24">
        <f>SUM(P38/1384)*100</f>
        <v>0</v>
      </c>
      <c r="Q80" s="24">
        <f>SUM(Q38/1386)*100</f>
        <v>0</v>
      </c>
      <c r="R80" s="24">
        <f>SUM(R38/4398)*100</f>
        <v>0</v>
      </c>
      <c r="S80" s="24">
        <f>SUM(S38/2746)*100</f>
        <v>0</v>
      </c>
      <c r="T80" s="24">
        <f>SUM(T38/684)*100</f>
        <v>0</v>
      </c>
      <c r="U80" s="24">
        <f>SUM(U38/1826)*100</f>
        <v>0</v>
      </c>
      <c r="V80" s="24">
        <f>SUM(V38/1996)*100</f>
        <v>0</v>
      </c>
      <c r="W80" s="3">
        <f>SUM(W38/3606)*100</f>
        <v>0</v>
      </c>
      <c r="X80" s="3">
        <f>SUM(X38/4085)*100</f>
        <v>0</v>
      </c>
      <c r="Y80" s="4">
        <f>SUM(Y38/2319)*100</f>
        <v>0</v>
      </c>
      <c r="Z80" s="3">
        <f>SUM(Z38/1318)*100</f>
        <v>0</v>
      </c>
      <c r="AA80" s="3">
        <f>SUM(AA38/2020)*100</f>
        <v>0</v>
      </c>
      <c r="AB80" s="3">
        <f>SUM(AB38/622)*100</f>
        <v>0</v>
      </c>
      <c r="AC80" s="3">
        <f>SUM(AC38/1991)*100</f>
        <v>0</v>
      </c>
      <c r="AD80" s="3">
        <f>SUM(AD38/794)*100</f>
        <v>0</v>
      </c>
      <c r="AE80" s="3">
        <f>SUM(AE38/769)*100</f>
        <v>0</v>
      </c>
      <c r="AF80" s="3">
        <f>SUM(AF38/700)*100</f>
        <v>0</v>
      </c>
      <c r="AG80" s="3">
        <f>SUM(AG38/277)*100</f>
        <v>0</v>
      </c>
      <c r="AH80" s="3">
        <f>SUM(AH38/2827)*100</f>
        <v>0</v>
      </c>
      <c r="AI80" s="3">
        <f>SUM(AI38/6188)*100</f>
        <v>0</v>
      </c>
      <c r="AJ80" s="3">
        <f>SUM(AJ38/454)*100</f>
        <v>0</v>
      </c>
      <c r="AK80" s="4">
        <f>SUM(AK38/1916)*100</f>
        <v>0</v>
      </c>
      <c r="AL80" s="3">
        <f>SUM(AL38/2246)*100</f>
        <v>0</v>
      </c>
      <c r="AM80" s="3">
        <f>SUM(AM38/3188)*100</f>
        <v>0</v>
      </c>
      <c r="AN80" s="3">
        <f>SUM(AN38/5995)*100</f>
        <v>0</v>
      </c>
      <c r="AO80" s="3">
        <f>SUM(AO38/2431)*100</f>
        <v>0</v>
      </c>
      <c r="AP80" s="3">
        <f>SUM(AP38/3404)*100</f>
        <v>0</v>
      </c>
      <c r="AQ80" s="3">
        <f>SUM(AQ38/5258)*100</f>
        <v>0</v>
      </c>
      <c r="AR80" s="3">
        <f>SUM(AR38/2708)*100</f>
        <v>0</v>
      </c>
      <c r="AS80" s="3">
        <f>SUM(AS38/1308)*100</f>
        <v>0</v>
      </c>
      <c r="AT80" s="3">
        <f>SUM(AT38/2442)*100</f>
        <v>0</v>
      </c>
      <c r="AU80" s="3">
        <f>SUM(AU38/5264)*100</f>
        <v>0</v>
      </c>
      <c r="AV80" s="3">
        <f>SUM(AV38/1151)*100</f>
        <v>0</v>
      </c>
      <c r="AW80" s="4">
        <f>SUM(AW38/2631)*100</f>
        <v>0</v>
      </c>
      <c r="AX80" s="3">
        <f>SUM(AX38/77)*100</f>
        <v>0</v>
      </c>
      <c r="AY80" s="3">
        <f>SUM(AY38/160)*100</f>
        <v>0</v>
      </c>
      <c r="AZ80" s="3">
        <f>SUM(AZ38/226)*100</f>
        <v>0</v>
      </c>
      <c r="BA80" s="3">
        <f>SUM(BA38/108)*100</f>
        <v>0</v>
      </c>
      <c r="BB80" s="3">
        <f>SUM(BB38/132)*100</f>
        <v>0</v>
      </c>
      <c r="BC80" s="3">
        <f>SUM(BC38/150)*100</f>
        <v>0</v>
      </c>
      <c r="BD80" s="3">
        <f>SUM(BD38/103)*100</f>
        <v>0</v>
      </c>
      <c r="BE80" s="3">
        <f>SUM(BE38/69)*100</f>
        <v>0</v>
      </c>
      <c r="BF80" s="3">
        <f>SUM(BF38/71)*100</f>
        <v>0</v>
      </c>
      <c r="BG80" s="3">
        <f>SUM(BG38/734)*100</f>
        <v>0</v>
      </c>
      <c r="BH80" s="3">
        <f>SUM(BH38/752)*100</f>
        <v>0</v>
      </c>
      <c r="BI80" s="4">
        <f>SUM(BI38/143)*100</f>
        <v>0</v>
      </c>
      <c r="BJ80" s="3">
        <f>SUM(BJ38/2224)*100</f>
        <v>0</v>
      </c>
      <c r="BK80" s="3">
        <f>SUM(BK38/3715)*100</f>
        <v>0</v>
      </c>
      <c r="BL80" s="3">
        <f>SUM(BL38/4158)*100</f>
        <v>0</v>
      </c>
      <c r="BM80" s="3">
        <f>SUM(BM38/3235)*100</f>
        <v>0</v>
      </c>
      <c r="BN80" s="3">
        <f>SUM(BN38/8065)*100</f>
        <v>0</v>
      </c>
      <c r="BO80" s="3">
        <f>SUM(BO38/1075)*100</f>
        <v>0</v>
      </c>
      <c r="BP80" s="3">
        <f>SUM(BP38/2264)*100</f>
        <v>0</v>
      </c>
      <c r="BQ80" s="3">
        <f>SUM(BQ38/608)*100</f>
        <v>0</v>
      </c>
      <c r="BR80" s="3">
        <f>SUM(BR38/923)*100</f>
        <v>0</v>
      </c>
      <c r="BS80" s="3">
        <f>SUM(BS38/3260)*100</f>
        <v>0</v>
      </c>
      <c r="BT80" s="3">
        <f>SUM(BT38/5083)*100</f>
        <v>0</v>
      </c>
      <c r="BU80" s="4">
        <f>SUM(BU38/910)*100</f>
        <v>0</v>
      </c>
      <c r="BV80" s="3">
        <f>SUM(BV38/646)*100</f>
        <v>0</v>
      </c>
      <c r="BW80" s="3">
        <f>SUM(BW38/603)*100</f>
        <v>0</v>
      </c>
      <c r="BX80" s="3">
        <f>SUM(BX38/7732)*100</f>
        <v>1.2933264355923435E-2</v>
      </c>
      <c r="BY80" s="3">
        <f>SUM(BY38/5871)*100</f>
        <v>1.7032873445750298E-2</v>
      </c>
      <c r="BZ80" s="3">
        <f>SUM(BZ38/5456)*100</f>
        <v>0</v>
      </c>
      <c r="CA80" s="3">
        <f>SUM(CA38/1001)*100</f>
        <v>0</v>
      </c>
      <c r="CB80" s="3">
        <f>SUM(CB38/1709)*100</f>
        <v>0</v>
      </c>
      <c r="CC80" s="3">
        <f>SUM(CC38/436)*100</f>
        <v>0</v>
      </c>
      <c r="CD80" s="3">
        <f>SUM(CD38/571)*100</f>
        <v>0</v>
      </c>
      <c r="CE80" s="3">
        <f>SUM(CE38/4971)*100</f>
        <v>0</v>
      </c>
      <c r="CF80" s="3">
        <f>SUM(CF38/612)*100</f>
        <v>0</v>
      </c>
      <c r="CG80" s="4">
        <f>SUM(CG38/1963)*100</f>
        <v>0</v>
      </c>
      <c r="CH80" s="3">
        <f>SUM(CH38/2650)*100</f>
        <v>0</v>
      </c>
      <c r="CI80" s="3">
        <f>SUM(CI38/3668)*100</f>
        <v>0</v>
      </c>
      <c r="CJ80" s="3">
        <f>SUM(CJ38/1477)*100</f>
        <v>0</v>
      </c>
      <c r="CK80" s="3">
        <f>SUM(CK38/2753)*100</f>
        <v>0</v>
      </c>
      <c r="CL80" s="3">
        <f>SUM(CL38/4011)*100</f>
        <v>0</v>
      </c>
      <c r="CM80" s="3">
        <f>SUM(CM38/3795)*100</f>
        <v>0</v>
      </c>
      <c r="CN80" s="3">
        <f>SUM(CN38/2174)*100</f>
        <v>0</v>
      </c>
      <c r="CO80" s="3">
        <f>SUM(CO38/3281)*100</f>
        <v>0</v>
      </c>
      <c r="CP80" s="3">
        <f>SUM(CP38/1938)*100</f>
        <v>0</v>
      </c>
      <c r="CQ80" s="3">
        <f>SUM(CQ38/6321)*100</f>
        <v>0</v>
      </c>
      <c r="CR80" s="3">
        <f>SUM(CR38/1637)*100</f>
        <v>0</v>
      </c>
      <c r="CS80" s="4">
        <f>SUM(CS38/1477)*100</f>
        <v>0</v>
      </c>
    </row>
    <row r="81" spans="1:97" s="3" customFormat="1" x14ac:dyDescent="0.2">
      <c r="A81" s="3" t="s">
        <v>5</v>
      </c>
      <c r="B81" s="24">
        <f>SUM(B39/500)*100</f>
        <v>5</v>
      </c>
      <c r="C81" s="25">
        <f>SUM(C39/278)*100</f>
        <v>15.107913669064748</v>
      </c>
      <c r="D81" s="25">
        <f>SUM(D39/1568)*100</f>
        <v>12.818877551020408</v>
      </c>
      <c r="E81" s="25">
        <f>SUM(E39/786)*100</f>
        <v>18.575063613231553</v>
      </c>
      <c r="F81" s="25">
        <f>SUM(F39/322)*100</f>
        <v>14.596273291925465</v>
      </c>
      <c r="G81" s="25">
        <f>SUM(G39/190)*100</f>
        <v>18.947368421052634</v>
      </c>
      <c r="H81" s="24">
        <f>SUM(H39/736)*100</f>
        <v>4.3478260869565215</v>
      </c>
      <c r="I81" s="25">
        <f>SUM(I39/502)*100</f>
        <v>17.729083665338646</v>
      </c>
      <c r="J81" s="25">
        <f>SUM(J39/1107)*100</f>
        <v>18.518518518518519</v>
      </c>
      <c r="K81" s="24">
        <f>SUM(K39/944)*100</f>
        <v>5.4025423728813564</v>
      </c>
      <c r="L81" s="25">
        <f>SUM(L39/336)*100</f>
        <v>10.714285714285714</v>
      </c>
      <c r="M81" s="38">
        <f>SUM(M39/2518)*100</f>
        <v>94.241461477362989</v>
      </c>
      <c r="N81" s="24">
        <f>SUM(N39/5808)*100</f>
        <v>0.18939393939393939</v>
      </c>
      <c r="O81" s="24">
        <f>SUM(O39/2101)*100</f>
        <v>0.42836744407425037</v>
      </c>
      <c r="P81" s="24">
        <f>SUM(P39/1384)*100</f>
        <v>9.2485549132947966</v>
      </c>
      <c r="Q81" s="24">
        <f>SUM(Q39/1386)*100</f>
        <v>7.5036075036075038</v>
      </c>
      <c r="R81" s="24">
        <f>SUM(R39/4398)*100</f>
        <v>0.18190086402910413</v>
      </c>
      <c r="S81" s="24">
        <f>SUM(S39/2746)*100</f>
        <v>0.29133284777858703</v>
      </c>
      <c r="T81" s="24">
        <f>SUM(T39/684)*100</f>
        <v>1.3157894736842104</v>
      </c>
      <c r="U81" s="24">
        <f>SUM(U39/1826)*100</f>
        <v>0.16429353778751368</v>
      </c>
      <c r="V81" s="24">
        <f>SUM(V39/1996)*100</f>
        <v>0.45090180360721444</v>
      </c>
      <c r="W81" s="3">
        <f>SUM(W39/3606)*100</f>
        <v>0.41597337770382692</v>
      </c>
      <c r="X81" s="3">
        <f>SUM(X39/4085)*100</f>
        <v>0.12239902080783352</v>
      </c>
      <c r="Y81" s="4">
        <f>SUM(Y39/2319)*100</f>
        <v>3.8378611470461408</v>
      </c>
      <c r="Z81" s="3">
        <f>SUM(Z39/1318)*100</f>
        <v>1.5933232169954477</v>
      </c>
      <c r="AA81" s="3">
        <f>SUM(AA39/2020)*100</f>
        <v>4.4059405940594054</v>
      </c>
      <c r="AB81" s="12">
        <f>SUM(AB39/622)*100</f>
        <v>13.183279742765272</v>
      </c>
      <c r="AC81" s="3">
        <f>SUM(AC39/1991)*100</f>
        <v>3.0135610246107487</v>
      </c>
      <c r="AD81" s="3">
        <f>SUM(AD39/794)*100</f>
        <v>1.385390428211587</v>
      </c>
      <c r="AE81" s="3">
        <f>SUM(AE39/769)*100</f>
        <v>0.39011703511053319</v>
      </c>
      <c r="AF81" s="3">
        <f>SUM(AF39/700)*100</f>
        <v>1</v>
      </c>
      <c r="AG81" s="3">
        <f>SUM(AG39/277)*100</f>
        <v>3.9711191335740073</v>
      </c>
      <c r="AH81" s="3">
        <f>SUM(AH39/2827)*100</f>
        <v>0.21223912274495935</v>
      </c>
      <c r="AI81" s="3">
        <f>SUM(AI39/6188)*100</f>
        <v>0.11312217194570137</v>
      </c>
      <c r="AJ81" s="3">
        <f>SUM(AJ39/454)*100</f>
        <v>0.22026431718061676</v>
      </c>
      <c r="AK81" s="4">
        <f>SUM(AK39/1916)*100</f>
        <v>2.4530271398747394</v>
      </c>
      <c r="AL81" s="3">
        <f>SUM(AL39/2246)*100</f>
        <v>0.62333036509349959</v>
      </c>
      <c r="AM81" s="3">
        <f>SUM(AM39/3188)*100</f>
        <v>1.9134253450439149</v>
      </c>
      <c r="AN81" s="3">
        <f>SUM(AN39/5995)*100</f>
        <v>3.3361134278565472</v>
      </c>
      <c r="AO81" s="3">
        <f>SUM(AO39/2431)*100</f>
        <v>7.1164129987659406</v>
      </c>
      <c r="AP81" s="12">
        <f>SUM(AP39/3404)*100</f>
        <v>18.654524089306697</v>
      </c>
      <c r="AQ81" s="3">
        <f>SUM(AQ39/5258)*100</f>
        <v>0.32331685051350323</v>
      </c>
      <c r="AR81" s="3">
        <f>SUM(AR39/2708)*100</f>
        <v>0.48005908419497784</v>
      </c>
      <c r="AS81" s="3">
        <f>SUM(AS39/1308)*100</f>
        <v>0.84097859327217117</v>
      </c>
      <c r="AT81" s="3">
        <f>SUM(AT39/2442)*100</f>
        <v>0.77805077805077805</v>
      </c>
      <c r="AU81" s="3">
        <f>SUM(AU39/5264)*100</f>
        <v>0.43693009118541032</v>
      </c>
      <c r="AV81" s="3">
        <f>SUM(AV39/1151)*100</f>
        <v>1.3900955690703736</v>
      </c>
      <c r="AW81" s="4">
        <f>SUM(AW39/2631)*100</f>
        <v>3.458760927404029</v>
      </c>
      <c r="AX81" s="3">
        <f>SUM(AX39/77)*100</f>
        <v>2.5974025974025974</v>
      </c>
      <c r="AY81" s="3">
        <f>SUM(AY39/160)*100</f>
        <v>0</v>
      </c>
      <c r="AZ81" s="12">
        <f>SUM(AZ39/226)*100</f>
        <v>11.504424778761061</v>
      </c>
      <c r="BA81" s="12">
        <f>SUM(BA39/108)*100</f>
        <v>19.444444444444446</v>
      </c>
      <c r="BB81" s="3">
        <f>SUM(BB39/132)*100</f>
        <v>0.75757575757575757</v>
      </c>
      <c r="BC81" s="3">
        <f>SUM(BC39/150)*100</f>
        <v>1.3333333333333335</v>
      </c>
      <c r="BD81" s="3">
        <f>SUM(BD39/103)*100</f>
        <v>0</v>
      </c>
      <c r="BE81" s="3">
        <f>SUM(BE39/69)*100</f>
        <v>1.4492753623188406</v>
      </c>
      <c r="BF81" s="3">
        <f>SUM(BF39/71)*100</f>
        <v>0</v>
      </c>
      <c r="BG81" s="3">
        <f>SUM(BG39/734)*100</f>
        <v>0.13623978201634876</v>
      </c>
      <c r="BH81" s="3">
        <f>SUM(BH39/752)*100</f>
        <v>0.26595744680851063</v>
      </c>
      <c r="BI81" s="14">
        <f>SUM(BI39/143)*100</f>
        <v>41.95804195804196</v>
      </c>
      <c r="BJ81" s="3">
        <f>SUM(BJ39/2224)*100</f>
        <v>0.71942446043165476</v>
      </c>
      <c r="BK81" s="3">
        <f>SUM(BK39/3715)*100</f>
        <v>0.26917900403768508</v>
      </c>
      <c r="BL81" s="3">
        <f>SUM(BL39/4158)*100</f>
        <v>4.0163540163540166</v>
      </c>
      <c r="BM81" s="3">
        <f>SUM(BM39/3235)*100</f>
        <v>3.2457496136012365</v>
      </c>
      <c r="BN81" s="3">
        <f>SUM(BN39/8065)*100</f>
        <v>0.30998140111593309</v>
      </c>
      <c r="BO81" s="3">
        <f>SUM(BO39/1075)*100</f>
        <v>0.7441860465116279</v>
      </c>
      <c r="BP81" s="3">
        <f>SUM(BP39/2264)*100</f>
        <v>0.44169611307420498</v>
      </c>
      <c r="BQ81" s="3">
        <f>SUM(BQ39/608)*100</f>
        <v>1.3157894736842104</v>
      </c>
      <c r="BR81" s="3">
        <f>SUM(BR39/923)*100</f>
        <v>0.21668472372697722</v>
      </c>
      <c r="BS81" s="3">
        <f>SUM(BS39/3260)*100</f>
        <v>0.36809815950920244</v>
      </c>
      <c r="BT81" s="3">
        <f>SUM(BT39/5083)*100</f>
        <v>0.21640763328742868</v>
      </c>
      <c r="BU81" s="4">
        <f>SUM(BU39/910)*100</f>
        <v>8.1318681318681314</v>
      </c>
      <c r="BV81" s="12">
        <f>SUM(BV39/646)*100</f>
        <v>24.767801857585141</v>
      </c>
      <c r="BW81" s="12">
        <f>SUM(BW39/603)*100</f>
        <v>38.142620232172469</v>
      </c>
      <c r="BX81" s="12">
        <f>SUM(BX39/7732)*100</f>
        <v>94.826694257630635</v>
      </c>
      <c r="BY81" s="12">
        <f>SUM(BY39/5871)*100</f>
        <v>94.651677738034408</v>
      </c>
      <c r="BZ81" s="3">
        <f>SUM(BZ39/5456)*100</f>
        <v>5.846774193548387</v>
      </c>
      <c r="CA81" s="12">
        <f>SUM(CA39/1001)*100</f>
        <v>21.478521478521479</v>
      </c>
      <c r="CB81" s="12">
        <f>SUM(CB39/1709)*100</f>
        <v>20.947922761849032</v>
      </c>
      <c r="CC81" s="12">
        <f>SUM(CC39/436)*100</f>
        <v>30.045871559633024</v>
      </c>
      <c r="CD81" s="12">
        <f>SUM(CD39/571)*100</f>
        <v>35.901926444833627</v>
      </c>
      <c r="CE81" s="3">
        <f>SUM(CE39/4971)*100</f>
        <v>5.0492858579762618</v>
      </c>
      <c r="CF81" s="12">
        <f>SUM(CF39/612)*100</f>
        <v>29.901960784313726</v>
      </c>
      <c r="CG81" s="14">
        <f>SUM(CG39/1963)*100</f>
        <v>23.433520122261843</v>
      </c>
      <c r="CH81" s="3">
        <f>SUM(CH39/2650)*100</f>
        <v>0.41509433962264153</v>
      </c>
      <c r="CI81" s="3">
        <f>SUM(CI39/3668)*100</f>
        <v>0.16357688113413305</v>
      </c>
      <c r="CJ81" s="3">
        <f>SUM(CJ39/1477)*100</f>
        <v>9.8849018280297898</v>
      </c>
      <c r="CK81" s="3">
        <f>SUM(CK39/2753)*100</f>
        <v>4.1409371594624043</v>
      </c>
      <c r="CL81" s="3">
        <f>SUM(CL39/4011)*100</f>
        <v>0.69808027923211169</v>
      </c>
      <c r="CM81" s="3">
        <f>SUM(CM39/3795)*100</f>
        <v>0.1844532279314888</v>
      </c>
      <c r="CN81" s="3">
        <f>SUM(CN39/2174)*100</f>
        <v>0.32198712051517941</v>
      </c>
      <c r="CO81" s="3">
        <f>SUM(CO39/3281)*100</f>
        <v>0.33526363913441026</v>
      </c>
      <c r="CP81" s="3">
        <f>SUM(CP39/1938)*100</f>
        <v>0.67079463364293079</v>
      </c>
      <c r="CQ81" s="3">
        <f>SUM(CQ39/6321)*100</f>
        <v>1.7244106945103623</v>
      </c>
      <c r="CR81" s="3">
        <f>SUM(CR39/1637)*100</f>
        <v>0.73304825901038484</v>
      </c>
      <c r="CS81" s="14">
        <f>SUM(CS39/1477)*100</f>
        <v>15.639810426540285</v>
      </c>
    </row>
    <row r="82" spans="1:97" s="3" customFormat="1" x14ac:dyDescent="0.2">
      <c r="A82" s="3" t="s">
        <v>3</v>
      </c>
      <c r="B82" s="24">
        <f>SUM(B40/500)*100</f>
        <v>0.2</v>
      </c>
      <c r="C82" s="24">
        <f>SUM(C40/278)*100</f>
        <v>0</v>
      </c>
      <c r="D82" s="24">
        <f>SUM(D40/1568)*100</f>
        <v>0</v>
      </c>
      <c r="E82" s="24">
        <f>SUM(E40/786)*100</f>
        <v>0</v>
      </c>
      <c r="F82" s="52">
        <f>SUM(F40/322)*100</f>
        <v>0</v>
      </c>
      <c r="G82" s="24">
        <f>SUM(G40/190)*100</f>
        <v>0</v>
      </c>
      <c r="H82" s="24">
        <f>SUM(H40/736)*100</f>
        <v>0</v>
      </c>
      <c r="I82" s="24">
        <f>SUM(I40/502)*100</f>
        <v>0</v>
      </c>
      <c r="J82" s="24">
        <f>SUM(J40/1107)*100</f>
        <v>0</v>
      </c>
      <c r="K82" s="24">
        <f>SUM(K40/944)*100</f>
        <v>0</v>
      </c>
      <c r="L82" s="24">
        <f>SUM(L40/336)*100</f>
        <v>0</v>
      </c>
      <c r="M82" s="37">
        <f>SUM(M40/2518)*100</f>
        <v>0</v>
      </c>
      <c r="N82" s="24">
        <f>SUM(N40/5808)*100</f>
        <v>0</v>
      </c>
      <c r="O82" s="24">
        <f>SUM(O40/2101)*100</f>
        <v>0</v>
      </c>
      <c r="P82" s="24">
        <f>SUM(P40/1384)*100</f>
        <v>0</v>
      </c>
      <c r="Q82" s="24">
        <f>SUM(Q40/1386)*100</f>
        <v>0</v>
      </c>
      <c r="R82" s="24">
        <f>SUM(R40/4398)*100</f>
        <v>0.50022737608003631</v>
      </c>
      <c r="S82" s="24">
        <f>SUM(S40/2746)*100</f>
        <v>0</v>
      </c>
      <c r="T82" s="24">
        <f>SUM(T40/684)*100</f>
        <v>0</v>
      </c>
      <c r="U82" s="24">
        <f>SUM(U40/1826)*100</f>
        <v>0</v>
      </c>
      <c r="V82" s="24">
        <f>SUM(V40/1996)*100</f>
        <v>5.0100200400801598E-2</v>
      </c>
      <c r="W82" s="3">
        <f>SUM(W40/3606)*100</f>
        <v>0</v>
      </c>
      <c r="X82" s="3">
        <f>SUM(X40/4085)*100</f>
        <v>0</v>
      </c>
      <c r="Y82" s="4">
        <f>SUM(Y40/2319)*100</f>
        <v>4.3122035360068998E-2</v>
      </c>
      <c r="Z82" s="3">
        <f>SUM(Z40/1318)*100</f>
        <v>0</v>
      </c>
      <c r="AA82" s="3">
        <f>SUM(AA40/2020)*100</f>
        <v>0</v>
      </c>
      <c r="AB82" s="3">
        <f>SUM(AB40/622)*100</f>
        <v>0</v>
      </c>
      <c r="AC82" s="3">
        <f>SUM(AC40/1991)*100</f>
        <v>0</v>
      </c>
      <c r="AD82" s="3">
        <f>SUM(AD40/794)*100</f>
        <v>0.88161209068010082</v>
      </c>
      <c r="AE82" s="3">
        <f>SUM(AE40/769)*100</f>
        <v>0</v>
      </c>
      <c r="AF82" s="3">
        <f>SUM(AF40/700)*100</f>
        <v>0</v>
      </c>
      <c r="AG82" s="3">
        <f>SUM(AG40/277)*100</f>
        <v>0</v>
      </c>
      <c r="AH82" s="3">
        <f>SUM(AH40/2827)*100</f>
        <v>0</v>
      </c>
      <c r="AI82" s="3">
        <f>SUM(AI40/6188)*100</f>
        <v>0</v>
      </c>
      <c r="AJ82" s="3">
        <f>SUM(AJ40/454)*100</f>
        <v>0</v>
      </c>
      <c r="AK82" s="4">
        <f>SUM(AK40/1916)*100</f>
        <v>0</v>
      </c>
      <c r="AL82" s="3">
        <f>SUM(AL40/2246)*100</f>
        <v>0</v>
      </c>
      <c r="AM82" s="3">
        <f>SUM(AM40/3188)*100</f>
        <v>0</v>
      </c>
      <c r="AN82" s="3">
        <f>SUM(AN40/5995)*100</f>
        <v>0</v>
      </c>
      <c r="AO82" s="3">
        <f>SUM(AO40/2431)*100</f>
        <v>0</v>
      </c>
      <c r="AP82" s="3">
        <f>SUM(AP40/3404)*100</f>
        <v>0.82256169212690955</v>
      </c>
      <c r="AQ82" s="3">
        <f>SUM(AQ40/5258)*100</f>
        <v>3.8037276531000384E-2</v>
      </c>
      <c r="AR82" s="3">
        <f>SUM(AR40/2708)*100</f>
        <v>0</v>
      </c>
      <c r="AS82" s="3">
        <f>SUM(AS40/1308)*100</f>
        <v>0</v>
      </c>
      <c r="AT82" s="3">
        <f>SUM(AT40/2442)*100</f>
        <v>0</v>
      </c>
      <c r="AU82" s="3">
        <f>SUM(AU40/5264)*100</f>
        <v>1.8996960486322188E-2</v>
      </c>
      <c r="AV82" s="3">
        <f>SUM(AV40/1151)*100</f>
        <v>0</v>
      </c>
      <c r="AW82" s="4">
        <f>SUM(AW40/2631)*100</f>
        <v>0</v>
      </c>
      <c r="AX82" s="3">
        <f>SUM(AX40/77)*100</f>
        <v>0</v>
      </c>
      <c r="AY82" s="3">
        <f>SUM(AY40/160)*100</f>
        <v>0</v>
      </c>
      <c r="AZ82" s="3">
        <f>SUM(AZ40/226)*100</f>
        <v>0</v>
      </c>
      <c r="BA82" s="3">
        <f>SUM(BA40/108)*100</f>
        <v>0</v>
      </c>
      <c r="BB82" s="3">
        <f>SUM(BB40/132)*100</f>
        <v>1.5151515151515151</v>
      </c>
      <c r="BC82" s="3">
        <f>SUM(BC40/150)*100</f>
        <v>8.6666666666666679</v>
      </c>
      <c r="BD82" s="3">
        <f>SUM(BD40/103)*100</f>
        <v>0</v>
      </c>
      <c r="BE82" s="3">
        <f>SUM(BE40/69)*100</f>
        <v>0</v>
      </c>
      <c r="BF82" s="3">
        <f>SUM(BF40/71)*100</f>
        <v>0</v>
      </c>
      <c r="BG82" s="3">
        <f>SUM(BG40/734)*100</f>
        <v>0</v>
      </c>
      <c r="BH82" s="3">
        <f>SUM(BH40/752)*100</f>
        <v>0</v>
      </c>
      <c r="BI82" s="4">
        <f>SUM(BI40/143)*100</f>
        <v>0</v>
      </c>
      <c r="BJ82" s="3">
        <f>SUM(BJ40/2224)*100</f>
        <v>1.5737410071942446</v>
      </c>
      <c r="BK82" s="3">
        <f>SUM(BK40/3715)*100</f>
        <v>0.91520861372812923</v>
      </c>
      <c r="BL82" s="3">
        <f>SUM(BL40/4158)*100</f>
        <v>0.76960076960076962</v>
      </c>
      <c r="BM82" s="3">
        <f>SUM(BM40/3235)*100</f>
        <v>0.77279752704791349</v>
      </c>
      <c r="BN82" s="12">
        <f>SUM(BN40/8065)*100</f>
        <v>23.682579045257285</v>
      </c>
      <c r="BO82" s="3">
        <f>SUM(BO40/1075)*100</f>
        <v>2.6976744186046511</v>
      </c>
      <c r="BP82" s="3">
        <f>SUM(BP40/2264)*100</f>
        <v>1.0159010600706713</v>
      </c>
      <c r="BQ82" s="3">
        <f>SUM(BQ40/608)*100</f>
        <v>3.7828947368421053</v>
      </c>
      <c r="BR82" s="3">
        <f>SUM(BR40/923)*100</f>
        <v>2.8169014084507045</v>
      </c>
      <c r="BS82" s="3">
        <f>SUM(BS40/3260)*100</f>
        <v>1.196319018404908</v>
      </c>
      <c r="BT82" s="3">
        <f>SUM(BT40/5083)*100</f>
        <v>0.72791658469407827</v>
      </c>
      <c r="BU82" s="4">
        <f>SUM(BU40/910)*100</f>
        <v>1.7582417582417582</v>
      </c>
      <c r="BV82" s="3">
        <f>SUM(BV40/646)*100</f>
        <v>0.15479876160990713</v>
      </c>
      <c r="BW82" s="3">
        <f>SUM(BW40/603)*100</f>
        <v>0.16583747927031509</v>
      </c>
      <c r="BX82" s="3">
        <f>SUM(BX40/7732)*100</f>
        <v>0</v>
      </c>
      <c r="BY82" s="3">
        <f>SUM(BY40/5871)*100</f>
        <v>1.7032873445750298E-2</v>
      </c>
      <c r="BZ82" s="3">
        <f>SUM(BZ40/5456)*100</f>
        <v>0.38489736070381231</v>
      </c>
      <c r="CA82" s="3">
        <f>SUM(CA40/1001)*100</f>
        <v>0.49950049950049952</v>
      </c>
      <c r="CB82" s="3">
        <f>SUM(CB40/1709)*100</f>
        <v>0</v>
      </c>
      <c r="CC82" s="3">
        <f>SUM(CC40/436)*100</f>
        <v>0</v>
      </c>
      <c r="CD82" s="3">
        <f>SUM(CD40/571)*100</f>
        <v>0.17513134851138354</v>
      </c>
      <c r="CE82" s="3">
        <f>SUM(CE40/4971)*100</f>
        <v>2.0116676725005028E-2</v>
      </c>
      <c r="CF82" s="3">
        <f>SUM(CF40/612)*100</f>
        <v>0</v>
      </c>
      <c r="CG82" s="4">
        <f>SUM(CG40/1963)*100</f>
        <v>0</v>
      </c>
      <c r="CH82" s="3">
        <f>SUM(CH40/2650)*100</f>
        <v>0</v>
      </c>
      <c r="CI82" s="3">
        <f>SUM(CI40/3668)*100</f>
        <v>0</v>
      </c>
      <c r="CJ82" s="3">
        <f>SUM(CJ40/1477)*100</f>
        <v>0</v>
      </c>
      <c r="CK82" s="3">
        <f>SUM(CK40/2753)*100</f>
        <v>0</v>
      </c>
      <c r="CL82" s="3">
        <f>SUM(CL40/4011)*100</f>
        <v>0.47369733233607575</v>
      </c>
      <c r="CM82" s="3">
        <f>SUM(CM40/3795)*100</f>
        <v>5.2700922266139656E-2</v>
      </c>
      <c r="CN82" s="3">
        <f>SUM(CN40/2174)*100</f>
        <v>0</v>
      </c>
      <c r="CO82" s="3">
        <f>SUM(CO40/3281)*100</f>
        <v>3.0478512648582746E-2</v>
      </c>
      <c r="CP82" s="3">
        <f>SUM(CP40/1938)*100</f>
        <v>0</v>
      </c>
      <c r="CQ82" s="3">
        <f>SUM(CQ40/6321)*100</f>
        <v>1.5820281601012499E-2</v>
      </c>
      <c r="CR82" s="3">
        <f>SUM(CR40/1637)*100</f>
        <v>0</v>
      </c>
      <c r="CS82" s="4">
        <f>SUM(CS40/1477)*100</f>
        <v>0</v>
      </c>
    </row>
    <row r="83" spans="1:97" s="3" customFormat="1" ht="17" thickBot="1" x14ac:dyDescent="0.25">
      <c r="A83" s="3" t="s">
        <v>4</v>
      </c>
      <c r="B83" s="24">
        <f>SUM(B41/500)*100</f>
        <v>2</v>
      </c>
      <c r="C83" s="24">
        <f>SUM(C41/278)*100</f>
        <v>1.079136690647482</v>
      </c>
      <c r="D83" s="24">
        <f>SUM(D41/1568)*100</f>
        <v>0.19132653061224489</v>
      </c>
      <c r="E83" s="24">
        <f>SUM(E41/786)*100</f>
        <v>28.625954198473281</v>
      </c>
      <c r="F83" s="52">
        <f>SUM(F41/322)*100</f>
        <v>5.9006211180124222</v>
      </c>
      <c r="G83" s="24">
        <f>SUM(G41/190)*100</f>
        <v>0.52631578947368418</v>
      </c>
      <c r="H83" s="24">
        <f>SUM(H41/736)*100</f>
        <v>0.54347826086956519</v>
      </c>
      <c r="I83" s="24">
        <f>SUM(I41/502)*100</f>
        <v>0.59760956175298807</v>
      </c>
      <c r="J83" s="24">
        <f>SUM(J41/1107)*100</f>
        <v>0.18066847335140018</v>
      </c>
      <c r="K83" s="24">
        <f>SUM(K41/944)*100</f>
        <v>2.0127118644067794</v>
      </c>
      <c r="L83" s="24">
        <f>SUM(L41/336)*100</f>
        <v>2.6785714285714284</v>
      </c>
      <c r="M83" s="37">
        <f>SUM(M41/2518)*100</f>
        <v>0.31771247021445592</v>
      </c>
      <c r="N83" s="24">
        <f>SUM(N41/5808)*100</f>
        <v>0.10330578512396695</v>
      </c>
      <c r="O83" s="24">
        <f>SUM(O41/2101)*100</f>
        <v>0.19038553069966682</v>
      </c>
      <c r="P83" s="24">
        <f>SUM(P41/1384)*100</f>
        <v>0</v>
      </c>
      <c r="Q83" s="24">
        <f>SUM(Q41/1386)*100</f>
        <v>0.64935064935064934</v>
      </c>
      <c r="R83" s="24">
        <f>SUM(R41/4398)*100</f>
        <v>1.7735334242837655</v>
      </c>
      <c r="S83" s="24">
        <f>SUM(S41/2746)*100</f>
        <v>0.14566642388929352</v>
      </c>
      <c r="T83" s="24">
        <f>SUM(T41/684)*100</f>
        <v>4.5321637426900585</v>
      </c>
      <c r="U83" s="24">
        <f>SUM(U41/1826)*100</f>
        <v>0.38335158817086529</v>
      </c>
      <c r="V83" s="24">
        <f>SUM(V41/1996)*100</f>
        <v>0</v>
      </c>
      <c r="W83" s="3">
        <f>SUM(W41/3606)*100</f>
        <v>0.44370493621741547</v>
      </c>
      <c r="X83" s="3">
        <f>SUM(X41/4085)*100</f>
        <v>0.97919216646266816</v>
      </c>
      <c r="Y83" s="4">
        <f>SUM(Y41/2319)*100</f>
        <v>8.6244070720137997E-2</v>
      </c>
      <c r="Z83" s="12">
        <f>SUM(Z41/1318)*100</f>
        <v>16.843702579666161</v>
      </c>
      <c r="AA83" s="3">
        <f>SUM(AA41/2020)*100</f>
        <v>0.24752475247524752</v>
      </c>
      <c r="AB83" s="3">
        <f>SUM(AB41/622)*100</f>
        <v>0.32154340836012862</v>
      </c>
      <c r="AC83" s="3">
        <f>SUM(AC41/1991)*100</f>
        <v>0.75339025615268718</v>
      </c>
      <c r="AD83" s="3">
        <f>SUM(AD41/794)*100</f>
        <v>4.0302267002518892</v>
      </c>
      <c r="AE83" s="3">
        <f>SUM(AE41/769)*100</f>
        <v>0.39011703511053319</v>
      </c>
      <c r="AF83" s="3">
        <f>SUM(AF41/700)*100</f>
        <v>1.8571428571428572</v>
      </c>
      <c r="AG83" s="3">
        <f>SUM(AG41/277)*100</f>
        <v>1.8050541516245486</v>
      </c>
      <c r="AH83" s="3">
        <f>SUM(AH41/2827)*100</f>
        <v>0.10611956137247967</v>
      </c>
      <c r="AI83" s="3">
        <f>SUM(AI41/6188)*100</f>
        <v>0.19392372333548805</v>
      </c>
      <c r="AJ83" s="3">
        <f>SUM(AJ41/454)*100</f>
        <v>3.5242290748898681</v>
      </c>
      <c r="AK83" s="4">
        <f>SUM(AK41/1916)*100</f>
        <v>5.2192066805845504E-2</v>
      </c>
      <c r="AL83" s="3">
        <f>SUM(AL41/2246)*100</f>
        <v>2.9385574354407837</v>
      </c>
      <c r="AM83" s="3">
        <f>SUM(AM41/3188)*100</f>
        <v>0.4705144291091593</v>
      </c>
      <c r="AN83" s="3">
        <f>SUM(AN41/5995)*100</f>
        <v>0.40033361134278561</v>
      </c>
      <c r="AO83" s="3">
        <f>SUM(AO41/2431)*100</f>
        <v>1.2751953928424515</v>
      </c>
      <c r="AP83" s="3">
        <f>SUM(AP41/3404)*100</f>
        <v>4.8178613396004701</v>
      </c>
      <c r="AQ83" s="3">
        <f>SUM(AQ41/5258)*100</f>
        <v>0.45644731837200458</v>
      </c>
      <c r="AR83" s="3">
        <f>SUM(AR41/2708)*100</f>
        <v>2.58493353028065</v>
      </c>
      <c r="AS83" s="12">
        <f>SUM(AS41/1308)*100</f>
        <v>46.330275229357795</v>
      </c>
      <c r="AT83" s="3">
        <f>SUM(AT41/2442)*100</f>
        <v>0.4095004095004095</v>
      </c>
      <c r="AU83" s="3">
        <f>SUM(AU41/5264)*100</f>
        <v>0.72188449848024316</v>
      </c>
      <c r="AV83" s="3">
        <f>SUM(AV41/1151)*100</f>
        <v>7.3848827106863597</v>
      </c>
      <c r="AW83" s="4">
        <f>SUM(AW41/2631)*100</f>
        <v>0.41809198023565186</v>
      </c>
      <c r="AX83" s="3">
        <f>SUM(AX41/77)*100</f>
        <v>1.2987012987012987</v>
      </c>
      <c r="AY83" s="12">
        <f>SUM(AY41/160)*100</f>
        <v>25</v>
      </c>
      <c r="AZ83" s="3">
        <f>SUM(AZ41/226)*100</f>
        <v>0.44247787610619471</v>
      </c>
      <c r="BA83" s="3">
        <f>SUM(BA41/108)*100</f>
        <v>6.481481481481481</v>
      </c>
      <c r="BB83" s="12">
        <f>SUM(BB41/132)*100</f>
        <v>10.606060606060606</v>
      </c>
      <c r="BC83" s="3">
        <f>SUM(BC41/150)*100</f>
        <v>0</v>
      </c>
      <c r="BD83" s="3">
        <f>SUM(BD41/103)*100</f>
        <v>3.8834951456310676</v>
      </c>
      <c r="BE83" s="3">
        <f>SUM(BE41/69)*100</f>
        <v>2.8985507246376812</v>
      </c>
      <c r="BF83" s="3">
        <f>SUM(BF41/71)*100</f>
        <v>0</v>
      </c>
      <c r="BG83" s="3">
        <f>SUM(BG41/734)*100</f>
        <v>0.54495912806539504</v>
      </c>
      <c r="BH83" s="3">
        <f>SUM(BH41/752)*100</f>
        <v>0.93085106382978722</v>
      </c>
      <c r="BI83" s="4">
        <f>SUM(BI41/143)*100</f>
        <v>0</v>
      </c>
      <c r="BJ83" s="3">
        <f>SUM(BJ41/2224)*100</f>
        <v>5.3057553956834536</v>
      </c>
      <c r="BK83" s="3">
        <f>SUM(BK41/3715)*100</f>
        <v>4.3068640646029612</v>
      </c>
      <c r="BL83" s="3">
        <f>SUM(BL41/4158)*100</f>
        <v>2.1645021645021645</v>
      </c>
      <c r="BM83" s="3">
        <f>SUM(BM41/3235)*100</f>
        <v>2.5965996908809892</v>
      </c>
      <c r="BN83" s="12">
        <f>SUM(BN41/8065)*100</f>
        <v>61.649101053936761</v>
      </c>
      <c r="BO83" s="3">
        <f>SUM(BO41/1075)*100</f>
        <v>8.8372093023255811</v>
      </c>
      <c r="BP83" s="12">
        <f>SUM(BP41/2264)*100</f>
        <v>75.706713780918733</v>
      </c>
      <c r="BQ83" s="3">
        <f>SUM(BQ41/608)*100</f>
        <v>27.960526315789476</v>
      </c>
      <c r="BR83" s="3">
        <f>SUM(BR41/923)*100</f>
        <v>7.9089924160346703</v>
      </c>
      <c r="BS83" s="12">
        <f>SUM(BS41/3260)*100</f>
        <v>24.815950920245399</v>
      </c>
      <c r="BT83" s="12">
        <f>SUM(BT41/5083)*100</f>
        <v>82.667715915797757</v>
      </c>
      <c r="BU83" s="14">
        <f>SUM(BU41/910)*100</f>
        <v>10.76923076923077</v>
      </c>
      <c r="BV83" s="12">
        <f>SUM(BV41/646)*100</f>
        <v>18.575851393188856</v>
      </c>
      <c r="BW83" s="12">
        <f>SUM(BW41/603)*100</f>
        <v>16.252072968490879</v>
      </c>
      <c r="BX83" s="3">
        <f>SUM(BX41/7732)*100</f>
        <v>0.68546301086394212</v>
      </c>
      <c r="BY83" s="3">
        <f>SUM(BY41/5871)*100</f>
        <v>1.2433997615397718</v>
      </c>
      <c r="BZ83" s="12">
        <f>SUM(BZ41/5456)*100</f>
        <v>82.624633431085044</v>
      </c>
      <c r="CA83" s="3">
        <f>SUM(CA41/1001)*100</f>
        <v>4.895104895104895</v>
      </c>
      <c r="CB83" s="12">
        <f>SUM(CB41/1709)*100</f>
        <v>70.157987126974845</v>
      </c>
      <c r="CC83" s="12">
        <f>SUM(CC41/436)*100</f>
        <v>42.431192660550458</v>
      </c>
      <c r="CD83" s="3">
        <f>SUM(CD41/571)*100</f>
        <v>7.1803852889667246</v>
      </c>
      <c r="CE83" s="3">
        <f>SUM(CE41/4971)*100</f>
        <v>3.6210018105009052</v>
      </c>
      <c r="CF83" s="12">
        <f>SUM(CF41/612)*100</f>
        <v>32.679738562091501</v>
      </c>
      <c r="CG83" s="4">
        <f>SUM(CG41/1963)*100</f>
        <v>1.5282730514518594</v>
      </c>
      <c r="CH83" s="3">
        <f>SUM(CH41/2650)*100</f>
        <v>0.30188679245283018</v>
      </c>
      <c r="CI83" s="3">
        <f>SUM(CI41/3668)*100</f>
        <v>0.13631406761177753</v>
      </c>
      <c r="CJ83" s="3">
        <f>SUM(CJ41/1477)*100</f>
        <v>1.0832769126607988</v>
      </c>
      <c r="CK83" s="3">
        <f>SUM(CK41/2753)*100</f>
        <v>6.3567017798764986</v>
      </c>
      <c r="CL83" s="3">
        <f>SUM(CL41/4011)*100</f>
        <v>1.7701321366242833</v>
      </c>
      <c r="CM83" s="3">
        <f>SUM(CM41/3795)*100</f>
        <v>7.9051383399209488E-2</v>
      </c>
      <c r="CN83" s="3">
        <f>SUM(CN41/2174)*100</f>
        <v>1.0579576816927323</v>
      </c>
      <c r="CO83" s="3">
        <f>SUM(CO41/3281)*100</f>
        <v>0.21334958854007927</v>
      </c>
      <c r="CP83" s="3">
        <f>SUM(CP41/1938)*100</f>
        <v>0.15479876160990713</v>
      </c>
      <c r="CQ83" s="3">
        <f>SUM(CQ41/6321)*100</f>
        <v>0.26894478721721249</v>
      </c>
      <c r="CR83" s="3">
        <f>SUM(CR41/1637)*100</f>
        <v>1.4050091631032375</v>
      </c>
      <c r="CS83" s="4">
        <f>SUM(CS41/1477)*100</f>
        <v>0.13540961408259986</v>
      </c>
    </row>
    <row r="84" spans="1:97" s="7" customFormat="1" ht="17" thickBot="1" x14ac:dyDescent="0.25">
      <c r="A84" s="6" t="s">
        <v>159</v>
      </c>
      <c r="B84" s="26">
        <f>SUM(B45:B83)</f>
        <v>100</v>
      </c>
      <c r="C84" s="26">
        <f t="shared" ref="C84:G84" si="2">SUM(C45:C83)</f>
        <v>100.00000000000001</v>
      </c>
      <c r="D84" s="26">
        <f t="shared" si="2"/>
        <v>99.999999999999986</v>
      </c>
      <c r="E84" s="26">
        <f t="shared" si="2"/>
        <v>100</v>
      </c>
      <c r="F84" s="53">
        <f t="shared" si="2"/>
        <v>100.00000000000001</v>
      </c>
      <c r="G84" s="26">
        <f t="shared" si="2"/>
        <v>100</v>
      </c>
      <c r="H84" s="26">
        <f t="shared" ref="H84" si="3">SUM(H45:H83)</f>
        <v>99.999999999999986</v>
      </c>
      <c r="I84" s="26">
        <f t="shared" ref="I84" si="4">SUM(I45:I83)</f>
        <v>100</v>
      </c>
      <c r="J84" s="26">
        <f t="shared" ref="J84" si="5">SUM(J45:J83)</f>
        <v>99.999999999999986</v>
      </c>
      <c r="K84" s="26">
        <f t="shared" ref="K84:L84" si="6">SUM(K45:K83)</f>
        <v>100.00000000000001</v>
      </c>
      <c r="L84" s="26">
        <f t="shared" si="6"/>
        <v>100.00000000000001</v>
      </c>
      <c r="M84" s="35">
        <f t="shared" ref="M84" si="7">SUM(M45:M83)</f>
        <v>100</v>
      </c>
      <c r="N84" s="26">
        <f t="shared" ref="N84" si="8">SUM(N45:N83)</f>
        <v>99.999999999999986</v>
      </c>
      <c r="O84" s="26">
        <f t="shared" ref="O84" si="9">SUM(O45:O83)</f>
        <v>100.00000000000001</v>
      </c>
      <c r="P84" s="26">
        <f t="shared" ref="P84:Q84" si="10">SUM(P45:P83)</f>
        <v>99.999999999999972</v>
      </c>
      <c r="Q84" s="26">
        <f t="shared" si="10"/>
        <v>99.999999999999986</v>
      </c>
      <c r="R84" s="26">
        <f t="shared" ref="R84" si="11">SUM(R45:R83)</f>
        <v>100</v>
      </c>
      <c r="S84" s="26">
        <f t="shared" ref="S84" si="12">SUM(S45:S83)</f>
        <v>99.999999999999986</v>
      </c>
      <c r="T84" s="26">
        <f t="shared" ref="T84" si="13">SUM(T45:T83)</f>
        <v>99.999999999999986</v>
      </c>
      <c r="U84" s="26">
        <f t="shared" ref="U84:V84" si="14">SUM(U45:U83)</f>
        <v>100</v>
      </c>
      <c r="V84" s="26">
        <f t="shared" si="14"/>
        <v>100</v>
      </c>
      <c r="W84" s="26">
        <f t="shared" ref="W84" si="15">SUM(W45:W83)</f>
        <v>100</v>
      </c>
      <c r="X84" s="26">
        <f>SUM(X45:X83)</f>
        <v>100.00000000000001</v>
      </c>
      <c r="Y84" s="35">
        <f t="shared" ref="Y84" si="16">SUM(Y45:Y83)</f>
        <v>100.00000000000001</v>
      </c>
      <c r="Z84" s="26">
        <f t="shared" ref="Z84" si="17">SUM(Z45:Z83)</f>
        <v>99.999999999999986</v>
      </c>
      <c r="AA84" s="26">
        <f t="shared" ref="AA84" si="18">SUM(AA45:AA83)</f>
        <v>99.999999999999986</v>
      </c>
      <c r="AB84" s="26">
        <f t="shared" ref="AB84" si="19">SUM(AB45:AB83)</f>
        <v>100</v>
      </c>
      <c r="AC84" s="26">
        <f t="shared" ref="AC84" si="20">SUM(AC45:AC83)</f>
        <v>100.00000000000001</v>
      </c>
      <c r="AD84" s="26">
        <f t="shared" ref="AD84" si="21">SUM(AD45:AD83)</f>
        <v>100.00000000000001</v>
      </c>
      <c r="AE84" s="26">
        <f t="shared" ref="AE84" si="22">SUM(AE45:AE83)</f>
        <v>100</v>
      </c>
      <c r="AF84" s="48">
        <f t="shared" ref="AF84" si="23">SUM(AF45:AF83)</f>
        <v>100</v>
      </c>
      <c r="AG84" s="26">
        <f t="shared" ref="AG84" si="24">SUM(AG45:AG83)</f>
        <v>100</v>
      </c>
      <c r="AH84" s="26">
        <f t="shared" ref="AH84" si="25">SUM(AH45:AH83)</f>
        <v>100</v>
      </c>
      <c r="AI84" s="26">
        <f t="shared" ref="AI84" si="26">SUM(AI45:AI83)</f>
        <v>100.00000000000001</v>
      </c>
      <c r="AJ84" s="26">
        <f t="shared" ref="AJ84" si="27">SUM(AJ45:AJ83)</f>
        <v>100.00000000000001</v>
      </c>
      <c r="AK84" s="35">
        <f t="shared" ref="AK84" si="28">SUM(AK45:AK83)</f>
        <v>100</v>
      </c>
      <c r="AL84" s="26">
        <f t="shared" ref="AL84" si="29">SUM(AL45:AL83)</f>
        <v>100</v>
      </c>
      <c r="AM84" s="26">
        <f t="shared" ref="AM84" si="30">SUM(AM45:AM83)</f>
        <v>100.00000000000001</v>
      </c>
      <c r="AN84" s="26">
        <f t="shared" ref="AN84" si="31">SUM(AN45:AN83)</f>
        <v>99.999999999999986</v>
      </c>
      <c r="AO84" s="26">
        <f>SUM(AO45:AO83)</f>
        <v>99.999999999999986</v>
      </c>
      <c r="AP84" s="26">
        <f t="shared" ref="AP84" si="32">SUM(AP45:AP83)</f>
        <v>100</v>
      </c>
      <c r="AQ84" s="26">
        <f t="shared" ref="AQ84" si="33">SUM(AQ45:AQ83)</f>
        <v>100.00000000000001</v>
      </c>
      <c r="AR84" s="26">
        <f t="shared" ref="AR84" si="34">SUM(AR45:AR83)</f>
        <v>100.00000000000003</v>
      </c>
      <c r="AS84" s="26">
        <f t="shared" ref="AS84" si="35">SUM(AS45:AS83)</f>
        <v>100</v>
      </c>
      <c r="AT84" s="26">
        <f t="shared" ref="AT84" si="36">SUM(AT45:AT83)</f>
        <v>100</v>
      </c>
      <c r="AU84" s="26">
        <f t="shared" ref="AU84" si="37">SUM(AU45:AU83)</f>
        <v>100</v>
      </c>
      <c r="AV84" s="26">
        <f t="shared" ref="AV84" si="38">SUM(AV45:AV83)</f>
        <v>99.999999999999986</v>
      </c>
      <c r="AW84" s="35">
        <f t="shared" ref="AW84" si="39">SUM(AW45:AW83)</f>
        <v>100</v>
      </c>
      <c r="AX84" s="26">
        <f t="shared" ref="AX84" si="40">SUM(AX45:AX83)</f>
        <v>100</v>
      </c>
      <c r="AY84" s="26">
        <f t="shared" ref="AY84" si="41">SUM(AY45:AY83)</f>
        <v>100</v>
      </c>
      <c r="AZ84" s="26">
        <f t="shared" ref="AZ84" si="42">SUM(AZ45:AZ83)</f>
        <v>100.00000000000001</v>
      </c>
      <c r="BA84" s="26">
        <f t="shared" ref="BA84" si="43">SUM(BA45:BA83)</f>
        <v>99.999999999999986</v>
      </c>
      <c r="BB84" s="26">
        <f t="shared" ref="BB84" si="44">SUM(BB45:BB83)</f>
        <v>99.999999999999986</v>
      </c>
      <c r="BC84" s="26">
        <f t="shared" ref="BC84" si="45">SUM(BC45:BC83)</f>
        <v>100</v>
      </c>
      <c r="BD84" s="26">
        <f t="shared" ref="BD84" si="46">SUM(BD45:BD83)</f>
        <v>100</v>
      </c>
      <c r="BE84" s="26">
        <f t="shared" ref="BE84" si="47">SUM(BE45:BE83)</f>
        <v>100</v>
      </c>
      <c r="BF84" s="26">
        <f t="shared" ref="BF84" si="48">SUM(BF45:BF83)</f>
        <v>100</v>
      </c>
      <c r="BG84" s="26">
        <f t="shared" ref="BG84" si="49">SUM(BG45:BG83)</f>
        <v>99.999999999999986</v>
      </c>
      <c r="BH84" s="26">
        <f t="shared" ref="BH84" si="50">SUM(BH45:BH83)</f>
        <v>100</v>
      </c>
      <c r="BI84" s="35">
        <f t="shared" ref="BI84" si="51">SUM(BI45:BI83)</f>
        <v>100</v>
      </c>
      <c r="BJ84" s="26">
        <f>SUM(BJ45:BJ83)</f>
        <v>100</v>
      </c>
      <c r="BK84" s="26">
        <f t="shared" ref="BK84" si="52">SUM(BK45:BK83)</f>
        <v>100</v>
      </c>
      <c r="BL84" s="26">
        <f t="shared" ref="BL84" si="53">SUM(BL45:BL83)</f>
        <v>100.00000000000001</v>
      </c>
      <c r="BM84" s="26">
        <f t="shared" ref="BM84" si="54">SUM(BM45:BM83)</f>
        <v>100</v>
      </c>
      <c r="BN84" s="26">
        <f t="shared" ref="BN84" si="55">SUM(BN45:BN83)</f>
        <v>100</v>
      </c>
      <c r="BO84" s="26">
        <f t="shared" ref="BO84" si="56">SUM(BO45:BO83)</f>
        <v>100</v>
      </c>
      <c r="BP84" s="26">
        <f t="shared" ref="BP84" si="57">SUM(BP45:BP83)</f>
        <v>100</v>
      </c>
      <c r="BQ84" s="26">
        <f t="shared" ref="BQ84" si="58">SUM(BQ45:BQ83)</f>
        <v>99.999999999999986</v>
      </c>
      <c r="BR84" s="26">
        <f t="shared" ref="BR84" si="59">SUM(BR45:BR83)</f>
        <v>99.999999999999972</v>
      </c>
      <c r="BS84" s="26">
        <f t="shared" ref="BS84" si="60">SUM(BS45:BS83)</f>
        <v>100</v>
      </c>
      <c r="BT84" s="26">
        <f t="shared" ref="BT84" si="61">SUM(BT45:BT83)</f>
        <v>100</v>
      </c>
      <c r="BU84" s="35">
        <f t="shared" ref="BU84" si="62">SUM(BU45:BU83)</f>
        <v>100</v>
      </c>
      <c r="BV84" s="26">
        <f t="shared" ref="BV84" si="63">SUM(BV45:BV83)</f>
        <v>100.00000000000001</v>
      </c>
      <c r="BW84" s="26">
        <f t="shared" ref="BW84" si="64">SUM(BW45:BW83)</f>
        <v>100</v>
      </c>
      <c r="BX84" s="26">
        <f t="shared" ref="BX84" si="65">SUM(BX45:BX83)</f>
        <v>100.00000000000001</v>
      </c>
      <c r="BY84" s="26">
        <f t="shared" ref="BY84" si="66">SUM(BY45:BY83)</f>
        <v>100.00000000000001</v>
      </c>
      <c r="BZ84" s="26">
        <f>SUM(BZ45:BZ83)</f>
        <v>100</v>
      </c>
      <c r="CA84" s="26">
        <f t="shared" ref="CA84" si="67">SUM(CA45:CA83)</f>
        <v>99.999999999999986</v>
      </c>
      <c r="CB84" s="26">
        <f t="shared" ref="CB84" si="68">SUM(CB45:CB83)</f>
        <v>100</v>
      </c>
      <c r="CC84" s="26">
        <f t="shared" ref="CC84" si="69">SUM(CC45:CC83)</f>
        <v>100</v>
      </c>
      <c r="CD84" s="26">
        <f t="shared" ref="CD84" si="70">SUM(CD45:CD83)</f>
        <v>100</v>
      </c>
      <c r="CE84" s="26">
        <f t="shared" ref="CE84" si="71">SUM(CE45:CE83)</f>
        <v>100.00000000000003</v>
      </c>
      <c r="CF84" s="26">
        <f t="shared" ref="CF84" si="72">SUM(CF45:CF83)</f>
        <v>99.999999999999986</v>
      </c>
      <c r="CG84" s="35">
        <f t="shared" ref="CG84" si="73">SUM(CG45:CG83)</f>
        <v>100</v>
      </c>
      <c r="CH84" s="26">
        <f t="shared" ref="CH84" si="74">SUM(CH45:CH83)</f>
        <v>100</v>
      </c>
      <c r="CI84" s="26">
        <f t="shared" ref="CI84" si="75">SUM(CI45:CI83)</f>
        <v>100</v>
      </c>
      <c r="CJ84" s="26">
        <f t="shared" ref="CJ84" si="76">SUM(CJ45:CJ83)</f>
        <v>99.999999999999986</v>
      </c>
      <c r="CK84" s="26">
        <f t="shared" ref="CK84" si="77">SUM(CK45:CK83)</f>
        <v>100.00000000000001</v>
      </c>
      <c r="CL84" s="26">
        <f t="shared" ref="CL84" si="78">SUM(CL45:CL83)</f>
        <v>100</v>
      </c>
      <c r="CM84" s="26">
        <f t="shared" ref="CM84" si="79">SUM(CM45:CM83)</f>
        <v>100</v>
      </c>
      <c r="CN84" s="26">
        <f t="shared" ref="CN84" si="80">SUM(CN45:CN83)</f>
        <v>99.999999999999986</v>
      </c>
      <c r="CO84" s="26">
        <f t="shared" ref="CO84" si="81">SUM(CO45:CO83)</f>
        <v>100.00000000000001</v>
      </c>
      <c r="CP84" s="26">
        <f>SUM(CP45:CP83)</f>
        <v>99.999999999999986</v>
      </c>
      <c r="CQ84" s="26">
        <f t="shared" ref="CQ84" si="82">SUM(CQ45:CQ83)</f>
        <v>100.00000000000001</v>
      </c>
      <c r="CR84" s="26">
        <f t="shared" ref="CR84" si="83">SUM(CR45:CR83)</f>
        <v>100.00000000000001</v>
      </c>
      <c r="CS84" s="35">
        <f t="shared" ref="CS84" si="84">SUM(CS45:CS83)</f>
        <v>99.999999999999986</v>
      </c>
    </row>
  </sheetData>
  <sortState xmlns:xlrd2="http://schemas.microsoft.com/office/spreadsheetml/2017/richdata2" columnSort="1" ref="B2:CT40">
    <sortCondition ref="B2:CT2"/>
  </sortState>
  <pageMargins left="0.75" right="0.75" top="1" bottom="1" header="0.5" footer="0.5"/>
  <pageSetup orientation="portrait" horizontalDpi="0" verticalDpi="0"/>
  <ignoredErrors>
    <ignoredError sqref="X45 AG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FCB8-CCF9-4F47-9720-A13192123ADB}">
  <dimension ref="A1:CT66"/>
  <sheetViews>
    <sheetView tabSelected="1" topLeftCell="A37" zoomScale="120" zoomScaleNormal="120" workbookViewId="0">
      <selection activeCell="N1" sqref="N1:N1048576"/>
    </sheetView>
  </sheetViews>
  <sheetFormatPr baseColWidth="10" defaultColWidth="10.6640625" defaultRowHeight="16" x14ac:dyDescent="0.2"/>
  <cols>
    <col min="1" max="1" width="56.1640625" bestFit="1" customWidth="1"/>
    <col min="2" max="12" width="6" style="3" customWidth="1"/>
    <col min="13" max="13" width="6" style="4" customWidth="1"/>
    <col min="14" max="24" width="6" style="3" customWidth="1"/>
    <col min="25" max="25" width="6" style="4" customWidth="1"/>
    <col min="26" max="36" width="6" style="3" customWidth="1"/>
    <col min="37" max="37" width="6" style="4" customWidth="1"/>
    <col min="38" max="47" width="6" customWidth="1"/>
    <col min="48" max="48" width="6.33203125" customWidth="1"/>
    <col min="49" max="60" width="6" customWidth="1"/>
    <col min="61" max="61" width="6" style="4" customWidth="1"/>
    <col min="62" max="72" width="6" customWidth="1"/>
    <col min="73" max="73" width="6" style="4" customWidth="1"/>
    <col min="74" max="84" width="6" customWidth="1"/>
    <col min="85" max="85" width="6" style="4" customWidth="1"/>
    <col min="86" max="93" width="6" customWidth="1"/>
    <col min="94" max="94" width="6" style="3" customWidth="1"/>
    <col min="95" max="96" width="6" customWidth="1"/>
    <col min="97" max="97" width="6" style="4" customWidth="1"/>
    <col min="98" max="98" width="10.6640625" bestFit="1" customWidth="1"/>
  </cols>
  <sheetData>
    <row r="1" spans="1:98" x14ac:dyDescent="0.2">
      <c r="A1" t="s">
        <v>130</v>
      </c>
      <c r="M1" s="4" t="s">
        <v>168</v>
      </c>
      <c r="N1" s="3" t="s">
        <v>168</v>
      </c>
      <c r="O1" s="3" t="s">
        <v>168</v>
      </c>
      <c r="P1" s="3" t="s">
        <v>168</v>
      </c>
      <c r="Q1" s="3" t="s">
        <v>168</v>
      </c>
      <c r="R1" s="3" t="s">
        <v>168</v>
      </c>
      <c r="S1" s="3" t="s">
        <v>168</v>
      </c>
      <c r="T1" s="3" t="s">
        <v>168</v>
      </c>
      <c r="U1" s="3" t="s">
        <v>168</v>
      </c>
      <c r="V1" s="3" t="s">
        <v>168</v>
      </c>
      <c r="W1" s="3" t="s">
        <v>168</v>
      </c>
      <c r="X1" s="3" t="s">
        <v>168</v>
      </c>
      <c r="Y1" s="4" t="s">
        <v>168</v>
      </c>
      <c r="Z1" s="3" t="s">
        <v>168</v>
      </c>
      <c r="AA1" s="11" t="s">
        <v>169</v>
      </c>
      <c r="AB1" s="11" t="s">
        <v>169</v>
      </c>
      <c r="AC1" s="11" t="s">
        <v>169</v>
      </c>
      <c r="AD1" s="11" t="s">
        <v>169</v>
      </c>
      <c r="AE1" s="11" t="s">
        <v>169</v>
      </c>
      <c r="AF1" s="11" t="s">
        <v>169</v>
      </c>
      <c r="AG1" s="11" t="s">
        <v>169</v>
      </c>
      <c r="AH1" s="11" t="s">
        <v>169</v>
      </c>
      <c r="AI1" s="11" t="s">
        <v>169</v>
      </c>
      <c r="AJ1" s="11" t="s">
        <v>169</v>
      </c>
      <c r="AK1" s="13" t="s">
        <v>169</v>
      </c>
      <c r="AL1" s="18" t="s">
        <v>170</v>
      </c>
      <c r="AM1" s="18" t="s">
        <v>170</v>
      </c>
      <c r="AN1" s="18" t="s">
        <v>170</v>
      </c>
      <c r="AO1" s="18" t="s">
        <v>170</v>
      </c>
      <c r="AP1" s="18" t="s">
        <v>170</v>
      </c>
      <c r="AQ1" s="18" t="s">
        <v>170</v>
      </c>
      <c r="AR1" s="18" t="s">
        <v>170</v>
      </c>
      <c r="AS1" s="18" t="s">
        <v>170</v>
      </c>
      <c r="AT1" s="18" t="s">
        <v>170</v>
      </c>
      <c r="AU1" s="18" t="s">
        <v>170</v>
      </c>
      <c r="AV1" s="18" t="s">
        <v>170</v>
      </c>
      <c r="AW1" s="15" t="s">
        <v>170</v>
      </c>
      <c r="CQ1" s="1"/>
      <c r="CR1" s="1"/>
      <c r="CS1" s="2"/>
    </row>
    <row r="2" spans="1:98" s="5" customFormat="1" ht="17" thickBot="1" x14ac:dyDescent="0.25">
      <c r="A2" s="5" t="s">
        <v>129</v>
      </c>
      <c r="B2" s="5" t="s">
        <v>125</v>
      </c>
      <c r="C2" s="5" t="s">
        <v>93</v>
      </c>
      <c r="D2" s="5" t="s">
        <v>120</v>
      </c>
      <c r="E2" s="5" t="s">
        <v>108</v>
      </c>
      <c r="F2" s="5" t="s">
        <v>104</v>
      </c>
      <c r="G2" s="5" t="s">
        <v>92</v>
      </c>
      <c r="H2" s="5" t="s">
        <v>88</v>
      </c>
      <c r="I2" s="5" t="s">
        <v>98</v>
      </c>
      <c r="J2" s="5" t="s">
        <v>105</v>
      </c>
      <c r="K2" s="5" t="s">
        <v>99</v>
      </c>
      <c r="L2" s="5" t="s">
        <v>101</v>
      </c>
      <c r="M2" s="10" t="s">
        <v>100</v>
      </c>
      <c r="N2" s="5" t="s">
        <v>79</v>
      </c>
      <c r="O2" s="5" t="s">
        <v>106</v>
      </c>
      <c r="P2" s="5" t="s">
        <v>55</v>
      </c>
      <c r="Q2" s="5" t="s">
        <v>97</v>
      </c>
      <c r="R2" s="5" t="s">
        <v>86</v>
      </c>
      <c r="S2" s="5" t="s">
        <v>90</v>
      </c>
      <c r="T2" s="5" t="s">
        <v>84</v>
      </c>
      <c r="U2" s="5" t="s">
        <v>41</v>
      </c>
      <c r="V2" s="5" t="s">
        <v>56</v>
      </c>
      <c r="W2" s="5" t="s">
        <v>128</v>
      </c>
      <c r="X2" s="5" t="s">
        <v>37</v>
      </c>
      <c r="Y2" s="10" t="s">
        <v>47</v>
      </c>
      <c r="Z2" s="5" t="s">
        <v>95</v>
      </c>
      <c r="AA2" s="5" t="s">
        <v>83</v>
      </c>
      <c r="AB2" s="5" t="s">
        <v>58</v>
      </c>
      <c r="AC2" s="5" t="s">
        <v>117</v>
      </c>
      <c r="AD2" s="5" t="s">
        <v>114</v>
      </c>
      <c r="AE2" s="5" t="s">
        <v>49</v>
      </c>
      <c r="AF2" s="5" t="s">
        <v>33</v>
      </c>
      <c r="AG2" s="5" t="s">
        <v>40</v>
      </c>
      <c r="AH2" s="5" t="s">
        <v>38</v>
      </c>
      <c r="AI2" s="5" t="s">
        <v>124</v>
      </c>
      <c r="AJ2" s="5" t="s">
        <v>109</v>
      </c>
      <c r="AK2" s="10" t="s">
        <v>44</v>
      </c>
      <c r="AL2" s="5" t="s">
        <v>50</v>
      </c>
      <c r="AM2" s="5" t="s">
        <v>65</v>
      </c>
      <c r="AN2" s="5" t="s">
        <v>60</v>
      </c>
      <c r="AO2" s="5" t="s">
        <v>113</v>
      </c>
      <c r="AP2" s="5" t="s">
        <v>70</v>
      </c>
      <c r="AQ2" s="5" t="s">
        <v>112</v>
      </c>
      <c r="AR2" s="5" t="s">
        <v>53</v>
      </c>
      <c r="AS2" s="5" t="s">
        <v>115</v>
      </c>
      <c r="AT2" s="5" t="s">
        <v>35</v>
      </c>
      <c r="AU2" s="5" t="s">
        <v>107</v>
      </c>
      <c r="AV2" s="5" t="s">
        <v>72</v>
      </c>
      <c r="AW2" s="10" t="s">
        <v>71</v>
      </c>
      <c r="AX2" s="5" t="s">
        <v>61</v>
      </c>
      <c r="AY2" s="5" t="s">
        <v>64</v>
      </c>
      <c r="AZ2" s="5" t="s">
        <v>36</v>
      </c>
      <c r="BA2" s="5" t="s">
        <v>122</v>
      </c>
      <c r="BB2" s="5" t="s">
        <v>85</v>
      </c>
      <c r="BC2" s="5" t="s">
        <v>34</v>
      </c>
      <c r="BD2" s="5" t="s">
        <v>32</v>
      </c>
      <c r="BE2" s="5" t="s">
        <v>42</v>
      </c>
      <c r="BF2" s="5" t="s">
        <v>127</v>
      </c>
      <c r="BG2" s="5" t="s">
        <v>121</v>
      </c>
      <c r="BH2" s="5" t="s">
        <v>39</v>
      </c>
      <c r="BI2" s="10" t="s">
        <v>45</v>
      </c>
      <c r="BJ2" s="5" t="s">
        <v>78</v>
      </c>
      <c r="BK2" s="5" t="s">
        <v>62</v>
      </c>
      <c r="BL2" s="5" t="s">
        <v>123</v>
      </c>
      <c r="BM2" s="5" t="s">
        <v>94</v>
      </c>
      <c r="BN2" s="5" t="s">
        <v>96</v>
      </c>
      <c r="BO2" s="5" t="s">
        <v>51</v>
      </c>
      <c r="BP2" s="5" t="s">
        <v>48</v>
      </c>
      <c r="BQ2" s="5" t="s">
        <v>46</v>
      </c>
      <c r="BR2" s="5" t="s">
        <v>116</v>
      </c>
      <c r="BS2" s="5" t="s">
        <v>89</v>
      </c>
      <c r="BT2" s="5" t="s">
        <v>103</v>
      </c>
      <c r="BU2" s="10" t="s">
        <v>43</v>
      </c>
      <c r="BV2" s="5" t="s">
        <v>81</v>
      </c>
      <c r="BW2" s="5" t="s">
        <v>68</v>
      </c>
      <c r="BX2" s="5" t="s">
        <v>67</v>
      </c>
      <c r="BY2" s="5" t="s">
        <v>118</v>
      </c>
      <c r="BZ2" s="5" t="s">
        <v>69</v>
      </c>
      <c r="CA2" s="5" t="s">
        <v>76</v>
      </c>
      <c r="CB2" s="5" t="s">
        <v>80</v>
      </c>
      <c r="CC2" s="5" t="s">
        <v>77</v>
      </c>
      <c r="CD2" s="5" t="s">
        <v>73</v>
      </c>
      <c r="CE2" s="5" t="s">
        <v>87</v>
      </c>
      <c r="CF2" s="5" t="s">
        <v>75</v>
      </c>
      <c r="CG2" s="10" t="s">
        <v>74</v>
      </c>
      <c r="CH2" s="5" t="s">
        <v>59</v>
      </c>
      <c r="CI2" s="5" t="s">
        <v>57</v>
      </c>
      <c r="CJ2" s="5" t="s">
        <v>63</v>
      </c>
      <c r="CK2" s="5" t="s">
        <v>126</v>
      </c>
      <c r="CL2" s="5" t="s">
        <v>119</v>
      </c>
      <c r="CM2" s="5" t="s">
        <v>66</v>
      </c>
      <c r="CN2" s="5" t="s">
        <v>52</v>
      </c>
      <c r="CO2" s="5" t="s">
        <v>91</v>
      </c>
      <c r="CP2" s="5" t="s">
        <v>82</v>
      </c>
      <c r="CQ2" s="5" t="s">
        <v>111</v>
      </c>
      <c r="CR2" s="5" t="s">
        <v>102</v>
      </c>
      <c r="CS2" s="10" t="s">
        <v>54</v>
      </c>
      <c r="CT2" s="5" t="s">
        <v>110</v>
      </c>
    </row>
    <row r="3" spans="1:98" x14ac:dyDescent="0.2">
      <c r="A3" t="s">
        <v>31</v>
      </c>
      <c r="B3" s="3">
        <v>4</v>
      </c>
      <c r="C3" s="3">
        <v>4</v>
      </c>
      <c r="D3" s="3">
        <v>93</v>
      </c>
      <c r="E3" s="3">
        <v>7</v>
      </c>
      <c r="F3" s="3">
        <v>9</v>
      </c>
      <c r="G3" s="3">
        <v>3</v>
      </c>
      <c r="H3" s="3">
        <v>5</v>
      </c>
      <c r="I3" s="3">
        <v>2</v>
      </c>
      <c r="J3" s="3">
        <v>1</v>
      </c>
      <c r="K3" s="3">
        <v>45</v>
      </c>
      <c r="L3" s="3">
        <v>39</v>
      </c>
      <c r="M3" s="4">
        <v>82</v>
      </c>
      <c r="N3" s="3">
        <v>2</v>
      </c>
      <c r="O3" s="3">
        <v>7</v>
      </c>
      <c r="P3" s="3">
        <v>4</v>
      </c>
      <c r="Q3" s="3">
        <v>2</v>
      </c>
      <c r="R3" s="3">
        <v>4</v>
      </c>
      <c r="S3" s="3">
        <v>2</v>
      </c>
      <c r="T3" s="3">
        <v>7</v>
      </c>
      <c r="U3" s="3">
        <v>0</v>
      </c>
      <c r="V3" s="3">
        <v>0</v>
      </c>
      <c r="W3" s="3">
        <v>8</v>
      </c>
      <c r="X3" s="3">
        <v>4</v>
      </c>
      <c r="Y3" s="4">
        <v>19</v>
      </c>
      <c r="Z3" s="3">
        <v>2</v>
      </c>
      <c r="AA3" s="3">
        <v>3</v>
      </c>
      <c r="AB3" s="3">
        <v>8</v>
      </c>
      <c r="AC3" s="3">
        <v>4</v>
      </c>
      <c r="AD3" s="3">
        <v>11</v>
      </c>
      <c r="AE3" s="3">
        <v>4</v>
      </c>
      <c r="AF3" s="3">
        <v>5</v>
      </c>
      <c r="AG3" s="3">
        <v>1</v>
      </c>
      <c r="AH3" s="3">
        <v>4</v>
      </c>
      <c r="AI3" s="3">
        <v>8</v>
      </c>
      <c r="AJ3" s="3">
        <v>8</v>
      </c>
      <c r="AK3" s="4">
        <v>160</v>
      </c>
      <c r="AL3" s="3">
        <v>16</v>
      </c>
      <c r="AM3" s="3">
        <v>7</v>
      </c>
      <c r="AN3" s="3">
        <v>4</v>
      </c>
      <c r="AO3" s="3">
        <v>9</v>
      </c>
      <c r="AP3" s="3">
        <v>10</v>
      </c>
      <c r="AQ3" s="3">
        <v>19</v>
      </c>
      <c r="AR3" s="3">
        <v>13</v>
      </c>
      <c r="AS3" s="3">
        <v>1</v>
      </c>
      <c r="AT3" s="3">
        <v>4</v>
      </c>
      <c r="AU3" s="3">
        <v>9</v>
      </c>
      <c r="AV3" s="3">
        <v>29</v>
      </c>
      <c r="AW3" s="4">
        <v>257</v>
      </c>
      <c r="AX3">
        <v>0</v>
      </c>
      <c r="AY3">
        <v>1</v>
      </c>
      <c r="AZ3">
        <v>6</v>
      </c>
      <c r="BA3">
        <v>0</v>
      </c>
      <c r="BB3">
        <v>14</v>
      </c>
      <c r="BC3">
        <v>14</v>
      </c>
      <c r="BD3">
        <v>9</v>
      </c>
      <c r="BE3">
        <v>0</v>
      </c>
      <c r="BF3">
        <v>0</v>
      </c>
      <c r="BG3">
        <v>35</v>
      </c>
      <c r="BH3">
        <v>3</v>
      </c>
      <c r="BI3" s="4">
        <v>2</v>
      </c>
      <c r="BJ3">
        <v>13</v>
      </c>
      <c r="BK3">
        <v>35</v>
      </c>
      <c r="BL3">
        <v>6</v>
      </c>
      <c r="BM3">
        <v>7</v>
      </c>
      <c r="BN3">
        <v>101</v>
      </c>
      <c r="BO3">
        <v>101</v>
      </c>
      <c r="BP3">
        <v>44</v>
      </c>
      <c r="BQ3">
        <v>3</v>
      </c>
      <c r="BR3">
        <v>5</v>
      </c>
      <c r="BS3">
        <v>34</v>
      </c>
      <c r="BT3">
        <v>8</v>
      </c>
      <c r="BU3" s="4">
        <v>22</v>
      </c>
      <c r="BV3">
        <v>2</v>
      </c>
      <c r="BW3">
        <v>2</v>
      </c>
      <c r="BX3">
        <v>3</v>
      </c>
      <c r="BY3">
        <v>0</v>
      </c>
      <c r="BZ3">
        <v>2</v>
      </c>
      <c r="CA3">
        <v>10</v>
      </c>
      <c r="CB3">
        <v>6</v>
      </c>
      <c r="CC3">
        <v>4</v>
      </c>
      <c r="CD3">
        <v>0</v>
      </c>
      <c r="CE3">
        <v>17</v>
      </c>
      <c r="CF3">
        <v>5</v>
      </c>
      <c r="CG3" s="4">
        <v>6</v>
      </c>
      <c r="CH3">
        <v>3</v>
      </c>
      <c r="CI3">
        <v>4</v>
      </c>
      <c r="CJ3">
        <v>8</v>
      </c>
      <c r="CK3">
        <v>6</v>
      </c>
      <c r="CL3">
        <v>73</v>
      </c>
      <c r="CM3">
        <v>9</v>
      </c>
      <c r="CN3">
        <v>28</v>
      </c>
      <c r="CO3">
        <v>10</v>
      </c>
      <c r="CP3" s="3">
        <v>30</v>
      </c>
      <c r="CQ3" s="3">
        <v>116</v>
      </c>
      <c r="CR3" s="3">
        <v>1</v>
      </c>
      <c r="CS3" s="4">
        <v>21</v>
      </c>
      <c r="CT3">
        <v>68</v>
      </c>
    </row>
    <row r="4" spans="1:98" x14ac:dyDescent="0.2">
      <c r="A4" t="s">
        <v>30</v>
      </c>
      <c r="B4" s="3">
        <v>5</v>
      </c>
      <c r="C4" s="3">
        <v>9</v>
      </c>
      <c r="D4" s="3">
        <v>64</v>
      </c>
      <c r="E4" s="3">
        <v>24</v>
      </c>
      <c r="F4" s="3">
        <v>8</v>
      </c>
      <c r="G4" s="3">
        <v>24</v>
      </c>
      <c r="H4" s="3">
        <v>2</v>
      </c>
      <c r="I4" s="3">
        <v>3</v>
      </c>
      <c r="J4" s="3">
        <v>24</v>
      </c>
      <c r="K4" s="3">
        <v>49</v>
      </c>
      <c r="L4" s="3">
        <v>4</v>
      </c>
      <c r="M4" s="4">
        <v>89</v>
      </c>
      <c r="N4" s="3">
        <v>10</v>
      </c>
      <c r="O4" s="3">
        <v>1</v>
      </c>
      <c r="P4" s="3">
        <v>57</v>
      </c>
      <c r="Q4" s="3">
        <v>8</v>
      </c>
      <c r="R4" s="3">
        <v>3</v>
      </c>
      <c r="S4" s="3">
        <v>6</v>
      </c>
      <c r="T4" s="3">
        <v>1</v>
      </c>
      <c r="U4" s="3">
        <v>0</v>
      </c>
      <c r="V4" s="3">
        <v>1</v>
      </c>
      <c r="W4" s="3">
        <v>16</v>
      </c>
      <c r="X4" s="3">
        <v>5</v>
      </c>
      <c r="Y4" s="4">
        <v>7</v>
      </c>
      <c r="Z4" s="3">
        <v>18</v>
      </c>
      <c r="AA4" s="3">
        <v>149</v>
      </c>
      <c r="AB4" s="3">
        <v>27</v>
      </c>
      <c r="AC4" s="3">
        <v>168</v>
      </c>
      <c r="AD4" s="3">
        <v>11</v>
      </c>
      <c r="AE4" s="3">
        <v>35</v>
      </c>
      <c r="AF4" s="3">
        <v>25</v>
      </c>
      <c r="AG4" s="3">
        <v>3</v>
      </c>
      <c r="AH4" s="3">
        <v>2</v>
      </c>
      <c r="AI4" s="3">
        <v>57</v>
      </c>
      <c r="AJ4" s="3">
        <v>19</v>
      </c>
      <c r="AK4" s="4">
        <v>228</v>
      </c>
      <c r="AL4" s="3">
        <v>18</v>
      </c>
      <c r="AM4" s="3">
        <v>12</v>
      </c>
      <c r="AN4" s="3">
        <v>59</v>
      </c>
      <c r="AO4" s="3">
        <v>16</v>
      </c>
      <c r="AP4" s="3">
        <v>4</v>
      </c>
      <c r="AQ4" s="3">
        <v>23</v>
      </c>
      <c r="AR4" s="3">
        <v>6</v>
      </c>
      <c r="AS4" s="3">
        <v>4</v>
      </c>
      <c r="AT4" s="3">
        <v>3</v>
      </c>
      <c r="AU4" s="3">
        <v>11</v>
      </c>
      <c r="AV4" s="3">
        <v>35</v>
      </c>
      <c r="AW4" s="4">
        <v>76</v>
      </c>
      <c r="AX4">
        <v>2</v>
      </c>
      <c r="AY4">
        <v>0</v>
      </c>
      <c r="AZ4">
        <v>2</v>
      </c>
      <c r="BA4">
        <v>7</v>
      </c>
      <c r="BB4">
        <v>1</v>
      </c>
      <c r="BC4">
        <v>10</v>
      </c>
      <c r="BD4">
        <v>0</v>
      </c>
      <c r="BE4">
        <v>3</v>
      </c>
      <c r="BF4">
        <v>1</v>
      </c>
      <c r="BG4">
        <v>18</v>
      </c>
      <c r="BH4">
        <v>24</v>
      </c>
      <c r="BI4" s="4">
        <v>0</v>
      </c>
      <c r="BJ4">
        <v>252</v>
      </c>
      <c r="BK4">
        <v>16</v>
      </c>
      <c r="BL4">
        <v>111</v>
      </c>
      <c r="BM4">
        <v>174</v>
      </c>
      <c r="BN4">
        <v>47</v>
      </c>
      <c r="BO4">
        <v>23</v>
      </c>
      <c r="BP4">
        <v>32</v>
      </c>
      <c r="BQ4">
        <v>4</v>
      </c>
      <c r="BR4">
        <v>9</v>
      </c>
      <c r="BS4">
        <v>144</v>
      </c>
      <c r="BT4">
        <v>14</v>
      </c>
      <c r="BU4" s="4">
        <v>27</v>
      </c>
      <c r="BV4">
        <v>8</v>
      </c>
      <c r="BW4">
        <v>45</v>
      </c>
      <c r="BX4">
        <v>7</v>
      </c>
      <c r="BY4">
        <v>25</v>
      </c>
      <c r="BZ4">
        <v>7</v>
      </c>
      <c r="CA4">
        <v>10</v>
      </c>
      <c r="CB4">
        <v>22</v>
      </c>
      <c r="CC4">
        <v>4</v>
      </c>
      <c r="CD4">
        <v>102</v>
      </c>
      <c r="CE4">
        <v>139</v>
      </c>
      <c r="CF4">
        <v>13</v>
      </c>
      <c r="CG4" s="4">
        <v>21</v>
      </c>
      <c r="CH4">
        <v>6</v>
      </c>
      <c r="CI4">
        <v>55</v>
      </c>
      <c r="CJ4">
        <v>44</v>
      </c>
      <c r="CK4">
        <v>46</v>
      </c>
      <c r="CL4">
        <v>3</v>
      </c>
      <c r="CM4">
        <v>3</v>
      </c>
      <c r="CN4">
        <v>3</v>
      </c>
      <c r="CO4">
        <v>15</v>
      </c>
      <c r="CP4" s="3">
        <v>20</v>
      </c>
      <c r="CQ4" s="3">
        <v>14</v>
      </c>
      <c r="CR4" s="3">
        <v>1</v>
      </c>
      <c r="CS4" s="4">
        <v>23</v>
      </c>
      <c r="CT4">
        <v>99</v>
      </c>
    </row>
    <row r="5" spans="1:98" x14ac:dyDescent="0.2">
      <c r="A5" t="s">
        <v>29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4">
        <v>1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4">
        <v>0</v>
      </c>
      <c r="Z5" s="3">
        <v>1</v>
      </c>
      <c r="AA5" s="3">
        <v>1</v>
      </c>
      <c r="AB5" s="3">
        <v>0</v>
      </c>
      <c r="AC5" s="3">
        <v>0</v>
      </c>
      <c r="AD5" s="3">
        <v>9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4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1</v>
      </c>
      <c r="AR5" s="3">
        <v>0</v>
      </c>
      <c r="AS5" s="3">
        <v>0</v>
      </c>
      <c r="AT5" s="3">
        <v>0</v>
      </c>
      <c r="AU5" s="3">
        <v>0</v>
      </c>
      <c r="AV5" s="3">
        <v>1</v>
      </c>
      <c r="AW5" s="4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4">
        <v>0</v>
      </c>
      <c r="BJ5">
        <v>1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 s="4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 s="4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 s="3">
        <v>0</v>
      </c>
      <c r="CQ5" s="3">
        <v>1</v>
      </c>
      <c r="CR5" s="3">
        <v>0</v>
      </c>
      <c r="CS5" s="4">
        <v>1</v>
      </c>
      <c r="CT5">
        <v>1</v>
      </c>
    </row>
    <row r="6" spans="1:98" x14ac:dyDescent="0.2">
      <c r="A6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4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4">
        <v>0</v>
      </c>
      <c r="Z6" s="3">
        <v>0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0</v>
      </c>
      <c r="AG6" s="3">
        <v>1</v>
      </c>
      <c r="AH6" s="3">
        <v>0</v>
      </c>
      <c r="AI6" s="3">
        <v>2</v>
      </c>
      <c r="AJ6" s="3">
        <v>61</v>
      </c>
      <c r="AK6" s="4">
        <v>2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2</v>
      </c>
      <c r="AW6" s="4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4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4">
        <v>0</v>
      </c>
      <c r="BV6">
        <v>1</v>
      </c>
      <c r="BW6">
        <v>0</v>
      </c>
      <c r="BX6">
        <v>0</v>
      </c>
      <c r="BY6">
        <v>11</v>
      </c>
      <c r="BZ6">
        <v>0</v>
      </c>
      <c r="CA6">
        <v>2</v>
      </c>
      <c r="CB6">
        <v>0</v>
      </c>
      <c r="CC6">
        <v>1</v>
      </c>
      <c r="CD6">
        <v>0</v>
      </c>
      <c r="CE6">
        <v>0</v>
      </c>
      <c r="CF6">
        <v>1</v>
      </c>
      <c r="CG6" s="4">
        <v>1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 s="3">
        <v>0</v>
      </c>
      <c r="CQ6" s="3">
        <v>0</v>
      </c>
      <c r="CR6" s="3">
        <v>1</v>
      </c>
      <c r="CS6" s="4">
        <v>0</v>
      </c>
      <c r="CT6">
        <v>1</v>
      </c>
    </row>
    <row r="7" spans="1:98" x14ac:dyDescent="0.2">
      <c r="A7" t="s">
        <v>145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4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1</v>
      </c>
      <c r="AK7" s="4">
        <v>1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4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4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4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1</v>
      </c>
      <c r="CF7">
        <v>0</v>
      </c>
      <c r="CG7" s="4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 s="3">
        <v>0</v>
      </c>
      <c r="CQ7" s="3">
        <v>0</v>
      </c>
      <c r="CR7" s="3">
        <v>0</v>
      </c>
      <c r="CS7" s="4">
        <v>0</v>
      </c>
      <c r="CT7">
        <v>0</v>
      </c>
    </row>
    <row r="8" spans="1:98" x14ac:dyDescent="0.2">
      <c r="A8" t="s">
        <v>26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4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4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4">
        <v>0</v>
      </c>
      <c r="AL8" s="3">
        <v>0</v>
      </c>
      <c r="AM8" s="3">
        <v>1</v>
      </c>
      <c r="AN8" s="3">
        <v>1</v>
      </c>
      <c r="AO8" s="3">
        <v>1</v>
      </c>
      <c r="AP8" s="3">
        <v>0</v>
      </c>
      <c r="AQ8" s="3">
        <v>3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4">
        <v>68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 s="4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4">
        <v>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 s="4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 s="3">
        <v>0</v>
      </c>
      <c r="CQ8" s="3">
        <v>0</v>
      </c>
      <c r="CR8" s="3">
        <v>0</v>
      </c>
      <c r="CS8" s="4">
        <v>0</v>
      </c>
      <c r="CT8">
        <v>2</v>
      </c>
    </row>
    <row r="9" spans="1:98" x14ac:dyDescent="0.2">
      <c r="A9" t="s">
        <v>25</v>
      </c>
      <c r="B9" s="3">
        <v>0</v>
      </c>
      <c r="C9" s="3">
        <v>0</v>
      </c>
      <c r="D9" s="3">
        <v>2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>
        <v>1</v>
      </c>
      <c r="K9" s="3">
        <v>67</v>
      </c>
      <c r="L9" s="3">
        <v>0</v>
      </c>
      <c r="M9" s="4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3</v>
      </c>
      <c r="X9" s="3">
        <v>0</v>
      </c>
      <c r="Y9" s="4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1</v>
      </c>
      <c r="AJ9" s="3">
        <v>0</v>
      </c>
      <c r="AK9" s="4">
        <v>0</v>
      </c>
      <c r="AL9" s="3">
        <v>2</v>
      </c>
      <c r="AM9" s="3">
        <v>6</v>
      </c>
      <c r="AN9" s="3">
        <v>0</v>
      </c>
      <c r="AO9" s="3">
        <v>2</v>
      </c>
      <c r="AP9" s="3">
        <v>1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s="4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 s="4">
        <v>0</v>
      </c>
      <c r="BV9">
        <v>1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1</v>
      </c>
      <c r="CD9">
        <v>1</v>
      </c>
      <c r="CE9">
        <v>3</v>
      </c>
      <c r="CF9">
        <v>0</v>
      </c>
      <c r="CG9" s="4">
        <v>0</v>
      </c>
      <c r="CH9">
        <v>1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 s="3">
        <v>1</v>
      </c>
      <c r="CQ9" s="3">
        <v>2</v>
      </c>
      <c r="CR9" s="3">
        <v>0</v>
      </c>
      <c r="CS9" s="4">
        <v>0</v>
      </c>
      <c r="CT9">
        <v>4</v>
      </c>
    </row>
    <row r="10" spans="1:98" x14ac:dyDescent="0.2">
      <c r="A10" t="s">
        <v>24</v>
      </c>
      <c r="B10" s="3">
        <v>0</v>
      </c>
      <c r="C10" s="3">
        <v>1</v>
      </c>
      <c r="D10" s="3">
        <v>45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3">
        <v>0</v>
      </c>
      <c r="O10" s="3">
        <v>0</v>
      </c>
      <c r="P10" s="3">
        <v>0</v>
      </c>
      <c r="Q10" s="3">
        <v>1</v>
      </c>
      <c r="R10" s="3">
        <v>0</v>
      </c>
      <c r="S10" s="3">
        <v>0</v>
      </c>
      <c r="T10" s="3">
        <v>0</v>
      </c>
      <c r="U10" s="3">
        <v>1</v>
      </c>
      <c r="V10" s="3">
        <v>0</v>
      </c>
      <c r="W10" s="3">
        <v>0</v>
      </c>
      <c r="X10" s="3">
        <v>0</v>
      </c>
      <c r="Y10" s="4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>
        <v>0</v>
      </c>
      <c r="AK10" s="4">
        <v>0</v>
      </c>
      <c r="AL10" s="3">
        <v>5</v>
      </c>
      <c r="AM10" s="3">
        <v>0</v>
      </c>
      <c r="AN10" s="3">
        <v>1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4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 s="4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s="4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 s="4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</v>
      </c>
      <c r="CP10" s="3">
        <v>0</v>
      </c>
      <c r="CQ10" s="3">
        <v>0</v>
      </c>
      <c r="CR10" s="3">
        <v>0</v>
      </c>
      <c r="CS10" s="4">
        <v>0</v>
      </c>
      <c r="CT10">
        <v>0</v>
      </c>
    </row>
    <row r="11" spans="1:98" x14ac:dyDescent="0.2">
      <c r="A11" t="s">
        <v>23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4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3</v>
      </c>
      <c r="Y11" s="4">
        <v>1</v>
      </c>
      <c r="Z11" s="3">
        <v>0</v>
      </c>
      <c r="AA11" s="3">
        <v>1</v>
      </c>
      <c r="AB11" s="3">
        <v>4</v>
      </c>
      <c r="AC11" s="3">
        <v>1</v>
      </c>
      <c r="AD11" s="3">
        <v>1</v>
      </c>
      <c r="AE11" s="3">
        <v>2</v>
      </c>
      <c r="AF11" s="3">
        <v>20</v>
      </c>
      <c r="AG11" s="3">
        <v>0</v>
      </c>
      <c r="AH11" s="3">
        <v>1</v>
      </c>
      <c r="AI11" s="3">
        <v>1</v>
      </c>
      <c r="AJ11" s="3">
        <v>4</v>
      </c>
      <c r="AK11" s="4">
        <v>126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3</v>
      </c>
      <c r="AW11" s="4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17</v>
      </c>
      <c r="BI11" s="4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2</v>
      </c>
      <c r="BR11">
        <v>0</v>
      </c>
      <c r="BS11">
        <v>1</v>
      </c>
      <c r="BT11">
        <v>0</v>
      </c>
      <c r="BU11" s="4">
        <v>4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8</v>
      </c>
      <c r="CG11" s="4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 s="3">
        <v>1</v>
      </c>
      <c r="CQ11" s="3">
        <v>0</v>
      </c>
      <c r="CR11" s="3">
        <v>1</v>
      </c>
      <c r="CS11" s="4">
        <v>5</v>
      </c>
      <c r="CT11">
        <v>13</v>
      </c>
    </row>
    <row r="12" spans="1:98" x14ac:dyDescent="0.2">
      <c r="A12" t="s">
        <v>22</v>
      </c>
      <c r="B12" s="3">
        <v>2</v>
      </c>
      <c r="C12" s="3">
        <v>13</v>
      </c>
      <c r="D12" s="3">
        <v>47</v>
      </c>
      <c r="E12" s="3">
        <v>1</v>
      </c>
      <c r="F12" s="3">
        <v>2</v>
      </c>
      <c r="G12" s="3">
        <v>3</v>
      </c>
      <c r="H12" s="3">
        <v>1</v>
      </c>
      <c r="I12" s="3">
        <v>0</v>
      </c>
      <c r="J12" s="3">
        <v>2</v>
      </c>
      <c r="K12" s="3">
        <v>3</v>
      </c>
      <c r="L12" s="3">
        <v>33</v>
      </c>
      <c r="M12" s="4">
        <v>41</v>
      </c>
      <c r="N12" s="3">
        <v>5</v>
      </c>
      <c r="O12" s="3">
        <v>1</v>
      </c>
      <c r="P12" s="3">
        <v>2</v>
      </c>
      <c r="Q12" s="3">
        <v>1</v>
      </c>
      <c r="R12" s="3">
        <v>0</v>
      </c>
      <c r="S12" s="3">
        <v>0</v>
      </c>
      <c r="T12" s="3">
        <v>1</v>
      </c>
      <c r="U12" s="3">
        <v>1</v>
      </c>
      <c r="V12" s="3">
        <v>1</v>
      </c>
      <c r="W12" s="3">
        <v>5</v>
      </c>
      <c r="X12" s="3">
        <v>1</v>
      </c>
      <c r="Y12" s="4">
        <v>3</v>
      </c>
      <c r="Z12" s="3">
        <v>9</v>
      </c>
      <c r="AA12" s="3">
        <v>1</v>
      </c>
      <c r="AB12" s="3">
        <v>11</v>
      </c>
      <c r="AC12" s="3">
        <v>3</v>
      </c>
      <c r="AD12" s="3">
        <v>2</v>
      </c>
      <c r="AE12" s="3">
        <v>32</v>
      </c>
      <c r="AF12" s="3">
        <v>27</v>
      </c>
      <c r="AG12" s="3">
        <v>2</v>
      </c>
      <c r="AH12" s="3">
        <v>36</v>
      </c>
      <c r="AI12" s="3">
        <v>8</v>
      </c>
      <c r="AJ12" s="3">
        <v>6</v>
      </c>
      <c r="AK12" s="4">
        <v>8</v>
      </c>
      <c r="AL12" s="3">
        <v>1</v>
      </c>
      <c r="AM12" s="3">
        <v>5</v>
      </c>
      <c r="AN12" s="3">
        <v>8</v>
      </c>
      <c r="AO12" s="3">
        <v>2</v>
      </c>
      <c r="AP12" s="3">
        <v>1</v>
      </c>
      <c r="AQ12" s="3">
        <v>6</v>
      </c>
      <c r="AR12" s="3">
        <v>1</v>
      </c>
      <c r="AS12" s="3">
        <v>3</v>
      </c>
      <c r="AT12" s="3">
        <v>2</v>
      </c>
      <c r="AU12" s="3">
        <v>24</v>
      </c>
      <c r="AV12" s="3">
        <v>30</v>
      </c>
      <c r="AW12" s="4">
        <v>162</v>
      </c>
      <c r="AX12">
        <v>2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5</v>
      </c>
      <c r="BF12">
        <v>1</v>
      </c>
      <c r="BG12">
        <v>0</v>
      </c>
      <c r="BH12">
        <v>1</v>
      </c>
      <c r="BI12" s="4">
        <v>1</v>
      </c>
      <c r="BJ12">
        <v>109</v>
      </c>
      <c r="BK12">
        <v>4</v>
      </c>
      <c r="BL12">
        <v>115</v>
      </c>
      <c r="BM12">
        <v>34</v>
      </c>
      <c r="BN12">
        <v>0</v>
      </c>
      <c r="BO12">
        <v>4</v>
      </c>
      <c r="BP12">
        <v>1</v>
      </c>
      <c r="BQ12">
        <v>4</v>
      </c>
      <c r="BR12">
        <v>3</v>
      </c>
      <c r="BS12">
        <v>6</v>
      </c>
      <c r="BT12">
        <v>11</v>
      </c>
      <c r="BU12" s="4">
        <v>31</v>
      </c>
      <c r="BV12">
        <v>3</v>
      </c>
      <c r="BW12">
        <v>3</v>
      </c>
      <c r="BX12">
        <v>7</v>
      </c>
      <c r="BY12">
        <v>25</v>
      </c>
      <c r="BZ12">
        <v>2</v>
      </c>
      <c r="CA12">
        <v>7</v>
      </c>
      <c r="CB12">
        <v>14</v>
      </c>
      <c r="CC12">
        <v>7</v>
      </c>
      <c r="CD12">
        <v>0</v>
      </c>
      <c r="CE12">
        <v>4</v>
      </c>
      <c r="CF12">
        <v>1</v>
      </c>
      <c r="CG12" s="4">
        <v>4</v>
      </c>
      <c r="CH12">
        <v>10</v>
      </c>
      <c r="CI12">
        <v>5</v>
      </c>
      <c r="CJ12">
        <v>134</v>
      </c>
      <c r="CK12">
        <v>5</v>
      </c>
      <c r="CL12">
        <v>3</v>
      </c>
      <c r="CM12">
        <v>8</v>
      </c>
      <c r="CN12">
        <v>1</v>
      </c>
      <c r="CO12">
        <v>47</v>
      </c>
      <c r="CP12" s="3">
        <v>4</v>
      </c>
      <c r="CQ12" s="3">
        <v>39</v>
      </c>
      <c r="CR12" s="3">
        <v>10</v>
      </c>
      <c r="CS12" s="4">
        <v>26</v>
      </c>
      <c r="CT12">
        <v>54</v>
      </c>
    </row>
    <row r="13" spans="1:98" x14ac:dyDescent="0.2">
      <c r="A13" t="s">
        <v>21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4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4">
        <v>0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4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 s="4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s="4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s="4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 s="3">
        <v>0</v>
      </c>
      <c r="CQ13" s="3">
        <v>0</v>
      </c>
      <c r="CR13" s="3">
        <v>0</v>
      </c>
      <c r="CS13" s="4">
        <v>0</v>
      </c>
      <c r="CT13">
        <v>0</v>
      </c>
    </row>
    <row r="14" spans="1:98" x14ac:dyDescent="0.2">
      <c r="A14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4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4">
        <v>0</v>
      </c>
      <c r="AL14" s="3">
        <v>0</v>
      </c>
      <c r="AM14" s="3">
        <v>0</v>
      </c>
      <c r="AN14" s="3">
        <v>0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 s="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 s="4">
        <v>0</v>
      </c>
      <c r="CH14">
        <v>0</v>
      </c>
      <c r="CI14">
        <v>1</v>
      </c>
      <c r="CJ14">
        <v>1</v>
      </c>
      <c r="CK14">
        <v>1</v>
      </c>
      <c r="CL14">
        <v>0</v>
      </c>
      <c r="CM14">
        <v>0</v>
      </c>
      <c r="CN14">
        <v>0</v>
      </c>
      <c r="CO14">
        <v>0</v>
      </c>
      <c r="CP14" s="3">
        <v>0</v>
      </c>
      <c r="CQ14" s="3">
        <v>0</v>
      </c>
      <c r="CR14" s="3">
        <v>0</v>
      </c>
      <c r="CS14" s="4">
        <v>0</v>
      </c>
      <c r="CT14">
        <v>0</v>
      </c>
    </row>
    <row r="15" spans="1:98" x14ac:dyDescent="0.2">
      <c r="A15" t="s">
        <v>137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4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4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4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4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s="4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4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 s="4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 s="3">
        <v>0</v>
      </c>
      <c r="CQ15" s="3">
        <v>0</v>
      </c>
      <c r="CR15" s="3">
        <v>0</v>
      </c>
      <c r="CS15" s="4">
        <v>0</v>
      </c>
      <c r="CT15">
        <v>0</v>
      </c>
    </row>
    <row r="16" spans="1:98" x14ac:dyDescent="0.2">
      <c r="A16" t="s">
        <v>18</v>
      </c>
      <c r="B16" s="3">
        <v>17</v>
      </c>
      <c r="C16" s="3">
        <v>4</v>
      </c>
      <c r="D16" s="3">
        <v>21</v>
      </c>
      <c r="E16" s="3">
        <v>55</v>
      </c>
      <c r="F16" s="3">
        <v>21</v>
      </c>
      <c r="G16" s="3">
        <v>51</v>
      </c>
      <c r="H16" s="3">
        <v>12</v>
      </c>
      <c r="I16" s="3">
        <v>2</v>
      </c>
      <c r="J16" s="3">
        <v>16</v>
      </c>
      <c r="K16" s="3">
        <v>34</v>
      </c>
      <c r="L16" s="3">
        <v>9</v>
      </c>
      <c r="M16" s="4">
        <v>97</v>
      </c>
      <c r="N16" s="3">
        <v>420</v>
      </c>
      <c r="O16" s="3">
        <v>117</v>
      </c>
      <c r="P16" s="3">
        <v>467</v>
      </c>
      <c r="Q16" s="3">
        <v>1171</v>
      </c>
      <c r="R16" s="3">
        <v>469</v>
      </c>
      <c r="S16" s="3">
        <v>1078</v>
      </c>
      <c r="T16" s="3">
        <v>95</v>
      </c>
      <c r="U16" s="3">
        <v>20</v>
      </c>
      <c r="V16" s="3">
        <v>110</v>
      </c>
      <c r="W16" s="3">
        <v>954</v>
      </c>
      <c r="X16" s="3">
        <v>714</v>
      </c>
      <c r="Y16" s="4">
        <v>1022</v>
      </c>
      <c r="Z16" s="3">
        <v>558</v>
      </c>
      <c r="AA16" s="3">
        <v>48</v>
      </c>
      <c r="AB16" s="3">
        <v>762</v>
      </c>
      <c r="AC16" s="3">
        <v>179</v>
      </c>
      <c r="AD16" s="3">
        <v>548</v>
      </c>
      <c r="AE16" s="3">
        <v>123</v>
      </c>
      <c r="AF16" s="3">
        <v>58</v>
      </c>
      <c r="AG16" s="3">
        <v>15</v>
      </c>
      <c r="AH16" s="3">
        <v>48</v>
      </c>
      <c r="AI16" s="3">
        <v>123</v>
      </c>
      <c r="AJ16" s="3">
        <v>59</v>
      </c>
      <c r="AK16" s="4">
        <v>141</v>
      </c>
      <c r="AL16" s="3">
        <v>1753</v>
      </c>
      <c r="AM16" s="3">
        <v>644</v>
      </c>
      <c r="AN16" s="3">
        <v>451</v>
      </c>
      <c r="AO16" s="3">
        <v>1189</v>
      </c>
      <c r="AP16" s="3">
        <v>856</v>
      </c>
      <c r="AQ16" s="3">
        <v>1043</v>
      </c>
      <c r="AR16" s="3">
        <v>866</v>
      </c>
      <c r="AS16" s="3">
        <v>53</v>
      </c>
      <c r="AT16" s="3">
        <v>285</v>
      </c>
      <c r="AU16" s="3">
        <v>1639</v>
      </c>
      <c r="AV16" s="3">
        <v>484</v>
      </c>
      <c r="AW16" s="4">
        <v>563</v>
      </c>
      <c r="AX16">
        <v>4</v>
      </c>
      <c r="AY16">
        <v>1</v>
      </c>
      <c r="AZ16">
        <v>3</v>
      </c>
      <c r="BA16">
        <v>11</v>
      </c>
      <c r="BB16">
        <v>0</v>
      </c>
      <c r="BC16">
        <v>5</v>
      </c>
      <c r="BD16">
        <v>3</v>
      </c>
      <c r="BE16">
        <v>34</v>
      </c>
      <c r="BF16">
        <v>0</v>
      </c>
      <c r="BG16">
        <v>5</v>
      </c>
      <c r="BH16">
        <v>6</v>
      </c>
      <c r="BI16" s="4">
        <v>6</v>
      </c>
      <c r="BJ16">
        <v>29</v>
      </c>
      <c r="BK16">
        <v>6</v>
      </c>
      <c r="BL16">
        <v>25</v>
      </c>
      <c r="BM16">
        <v>41</v>
      </c>
      <c r="BN16">
        <v>26</v>
      </c>
      <c r="BO16">
        <v>52</v>
      </c>
      <c r="BP16">
        <v>10</v>
      </c>
      <c r="BQ16">
        <v>1</v>
      </c>
      <c r="BR16">
        <v>17</v>
      </c>
      <c r="BS16">
        <v>26</v>
      </c>
      <c r="BT16">
        <v>13</v>
      </c>
      <c r="BU16" s="4">
        <v>32</v>
      </c>
      <c r="BV16">
        <v>317</v>
      </c>
      <c r="BW16">
        <v>93</v>
      </c>
      <c r="BX16">
        <v>929</v>
      </c>
      <c r="BY16">
        <v>1712</v>
      </c>
      <c r="BZ16">
        <v>605</v>
      </c>
      <c r="CA16">
        <v>1043</v>
      </c>
      <c r="CB16">
        <v>147</v>
      </c>
      <c r="CC16">
        <v>44</v>
      </c>
      <c r="CD16">
        <v>193</v>
      </c>
      <c r="CE16">
        <v>326</v>
      </c>
      <c r="CF16">
        <v>198</v>
      </c>
      <c r="CG16" s="4">
        <v>1282</v>
      </c>
      <c r="CH16">
        <v>970</v>
      </c>
      <c r="CI16">
        <v>99</v>
      </c>
      <c r="CJ16">
        <v>133</v>
      </c>
      <c r="CK16">
        <v>207</v>
      </c>
      <c r="CL16">
        <v>115</v>
      </c>
      <c r="CM16">
        <v>167</v>
      </c>
      <c r="CN16">
        <v>75</v>
      </c>
      <c r="CO16">
        <v>38</v>
      </c>
      <c r="CP16" s="3">
        <v>809</v>
      </c>
      <c r="CQ16" s="3">
        <v>521</v>
      </c>
      <c r="CR16" s="3">
        <v>95</v>
      </c>
      <c r="CS16" s="4">
        <v>910</v>
      </c>
      <c r="CT16">
        <v>988</v>
      </c>
    </row>
    <row r="17" spans="1:98" x14ac:dyDescent="0.2">
      <c r="A17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4">
        <v>2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4">
        <v>0</v>
      </c>
      <c r="AL17" s="3">
        <v>0</v>
      </c>
      <c r="AM17" s="3">
        <v>0</v>
      </c>
      <c r="AN17" s="3">
        <v>0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4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s="4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4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s="4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 s="3">
        <v>0</v>
      </c>
      <c r="CQ17" s="3">
        <v>0</v>
      </c>
      <c r="CR17" s="3">
        <v>0</v>
      </c>
      <c r="CS17" s="4">
        <v>1</v>
      </c>
      <c r="CT17">
        <v>0</v>
      </c>
    </row>
    <row r="18" spans="1:98" x14ac:dyDescent="0.2">
      <c r="A18" t="s">
        <v>16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4">
        <v>2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2</v>
      </c>
      <c r="X18" s="3">
        <v>1</v>
      </c>
      <c r="Y18" s="4">
        <v>0</v>
      </c>
      <c r="Z18" s="3">
        <v>2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3</v>
      </c>
      <c r="AJ18" s="3">
        <v>0</v>
      </c>
      <c r="AK18" s="4">
        <v>0</v>
      </c>
      <c r="AL18" s="3">
        <v>1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1</v>
      </c>
      <c r="AU18" s="3">
        <v>1</v>
      </c>
      <c r="AV18" s="3">
        <v>0</v>
      </c>
      <c r="AW18" s="4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 s="4">
        <v>0</v>
      </c>
      <c r="BJ18">
        <v>1</v>
      </c>
      <c r="BK18">
        <v>0</v>
      </c>
      <c r="BL18">
        <v>1</v>
      </c>
      <c r="BM18">
        <v>4</v>
      </c>
      <c r="BN18">
        <v>1</v>
      </c>
      <c r="BO18">
        <v>1</v>
      </c>
      <c r="BP18">
        <v>0</v>
      </c>
      <c r="BQ18">
        <v>0</v>
      </c>
      <c r="BR18">
        <v>2</v>
      </c>
      <c r="BS18">
        <v>1</v>
      </c>
      <c r="BT18">
        <v>0</v>
      </c>
      <c r="BU18" s="4">
        <v>0</v>
      </c>
      <c r="BV18">
        <v>3</v>
      </c>
      <c r="BW18">
        <v>1</v>
      </c>
      <c r="BX18">
        <v>0</v>
      </c>
      <c r="BY18">
        <v>2</v>
      </c>
      <c r="BZ18">
        <v>1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1</v>
      </c>
      <c r="CG18" s="4">
        <v>1</v>
      </c>
      <c r="CH18">
        <v>0</v>
      </c>
      <c r="CI18">
        <v>1</v>
      </c>
      <c r="CJ18">
        <v>1</v>
      </c>
      <c r="CK18">
        <v>3</v>
      </c>
      <c r="CL18">
        <v>1</v>
      </c>
      <c r="CM18">
        <v>1</v>
      </c>
      <c r="CN18">
        <v>0</v>
      </c>
      <c r="CO18">
        <v>1</v>
      </c>
      <c r="CP18" s="3">
        <v>0</v>
      </c>
      <c r="CQ18" s="3">
        <v>3</v>
      </c>
      <c r="CR18" s="3">
        <v>0</v>
      </c>
      <c r="CS18" s="4">
        <v>5</v>
      </c>
      <c r="CT18">
        <v>1</v>
      </c>
    </row>
    <row r="19" spans="1:98" x14ac:dyDescent="0.2">
      <c r="A19" t="s">
        <v>144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4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4">
        <v>1</v>
      </c>
      <c r="Z19" s="3">
        <v>2</v>
      </c>
      <c r="AA19" s="3">
        <v>0</v>
      </c>
      <c r="AB19" s="3">
        <v>1</v>
      </c>
      <c r="AC19" s="3">
        <v>3</v>
      </c>
      <c r="AD19" s="3">
        <v>0</v>
      </c>
      <c r="AE19" s="3">
        <v>1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4">
        <v>1</v>
      </c>
      <c r="AL19" s="3">
        <v>0</v>
      </c>
      <c r="AM19" s="3">
        <v>0</v>
      </c>
      <c r="AN19" s="3">
        <v>0</v>
      </c>
      <c r="AO19" s="3">
        <v>1</v>
      </c>
      <c r="AP19" s="3">
        <v>1</v>
      </c>
      <c r="AQ19" s="3">
        <v>0</v>
      </c>
      <c r="AR19" s="3">
        <v>0</v>
      </c>
      <c r="AS19" s="3">
        <v>0</v>
      </c>
      <c r="AT19" s="3">
        <v>1</v>
      </c>
      <c r="AU19" s="3">
        <v>1</v>
      </c>
      <c r="AV19" s="3">
        <v>1</v>
      </c>
      <c r="AW19" s="4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 s="4">
        <v>0</v>
      </c>
      <c r="BJ19">
        <v>4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4">
        <v>1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 s="4">
        <v>2</v>
      </c>
      <c r="CH19">
        <v>1</v>
      </c>
      <c r="CI19">
        <v>0</v>
      </c>
      <c r="CJ19">
        <v>1</v>
      </c>
      <c r="CK19">
        <v>1</v>
      </c>
      <c r="CL19">
        <v>0</v>
      </c>
      <c r="CM19">
        <v>0</v>
      </c>
      <c r="CN19">
        <v>0</v>
      </c>
      <c r="CO19">
        <v>1</v>
      </c>
      <c r="CP19" s="3">
        <v>0</v>
      </c>
      <c r="CQ19" s="3">
        <v>0</v>
      </c>
      <c r="CR19" s="3">
        <v>0</v>
      </c>
      <c r="CS19" s="4">
        <v>0</v>
      </c>
      <c r="CT19">
        <v>1</v>
      </c>
    </row>
    <row r="20" spans="1:98" x14ac:dyDescent="0.2">
      <c r="A20" t="s">
        <v>15</v>
      </c>
      <c r="B20" s="3">
        <v>8</v>
      </c>
      <c r="C20" s="3">
        <v>1</v>
      </c>
      <c r="D20" s="3">
        <v>9</v>
      </c>
      <c r="E20" s="3">
        <v>4</v>
      </c>
      <c r="F20" s="3">
        <v>4</v>
      </c>
      <c r="G20" s="3">
        <v>5</v>
      </c>
      <c r="H20" s="3">
        <v>1</v>
      </c>
      <c r="I20" s="3">
        <v>1</v>
      </c>
      <c r="J20" s="3">
        <v>3</v>
      </c>
      <c r="K20" s="3">
        <v>6</v>
      </c>
      <c r="L20" s="3">
        <v>3</v>
      </c>
      <c r="M20" s="4">
        <v>8</v>
      </c>
      <c r="N20" s="3">
        <v>4</v>
      </c>
      <c r="O20" s="3">
        <v>0</v>
      </c>
      <c r="P20" s="3">
        <v>6</v>
      </c>
      <c r="Q20" s="3">
        <v>7</v>
      </c>
      <c r="R20" s="3">
        <v>7</v>
      </c>
      <c r="S20" s="3">
        <v>4</v>
      </c>
      <c r="T20" s="3">
        <v>2</v>
      </c>
      <c r="U20" s="3">
        <v>0</v>
      </c>
      <c r="V20" s="3">
        <v>1</v>
      </c>
      <c r="W20" s="3">
        <v>8</v>
      </c>
      <c r="X20" s="3">
        <v>2</v>
      </c>
      <c r="Y20" s="4">
        <v>4</v>
      </c>
      <c r="Z20" s="3">
        <v>11</v>
      </c>
      <c r="AA20" s="3">
        <v>5</v>
      </c>
      <c r="AB20" s="3">
        <v>11</v>
      </c>
      <c r="AC20" s="3">
        <v>20</v>
      </c>
      <c r="AD20" s="3">
        <v>9</v>
      </c>
      <c r="AE20" s="3">
        <v>13</v>
      </c>
      <c r="AF20" s="3">
        <v>7</v>
      </c>
      <c r="AG20" s="3">
        <v>0</v>
      </c>
      <c r="AH20" s="3">
        <v>4</v>
      </c>
      <c r="AI20" s="3">
        <v>9</v>
      </c>
      <c r="AJ20" s="3">
        <v>4</v>
      </c>
      <c r="AK20" s="4">
        <v>15</v>
      </c>
      <c r="AL20" s="3">
        <v>16</v>
      </c>
      <c r="AM20" s="3">
        <v>2</v>
      </c>
      <c r="AN20" s="3">
        <v>9</v>
      </c>
      <c r="AO20" s="3">
        <v>12</v>
      </c>
      <c r="AP20" s="3">
        <v>6</v>
      </c>
      <c r="AQ20" s="3">
        <v>6</v>
      </c>
      <c r="AR20" s="3">
        <v>2</v>
      </c>
      <c r="AS20" s="3">
        <v>2</v>
      </c>
      <c r="AT20" s="3">
        <v>4</v>
      </c>
      <c r="AU20" s="3">
        <v>6</v>
      </c>
      <c r="AV20" s="3">
        <v>2</v>
      </c>
      <c r="AW20" s="4">
        <v>11</v>
      </c>
      <c r="AX20">
        <v>2</v>
      </c>
      <c r="AY20">
        <v>0</v>
      </c>
      <c r="AZ20">
        <v>1</v>
      </c>
      <c r="BA20">
        <v>2</v>
      </c>
      <c r="BB20">
        <v>2</v>
      </c>
      <c r="BC20">
        <v>2</v>
      </c>
      <c r="BD20">
        <v>0</v>
      </c>
      <c r="BE20">
        <v>0</v>
      </c>
      <c r="BF20">
        <v>0</v>
      </c>
      <c r="BG20">
        <v>1</v>
      </c>
      <c r="BH20">
        <v>1</v>
      </c>
      <c r="BI20" s="4">
        <v>1</v>
      </c>
      <c r="BJ20">
        <v>12</v>
      </c>
      <c r="BK20">
        <v>4</v>
      </c>
      <c r="BL20">
        <v>14</v>
      </c>
      <c r="BM20">
        <v>19</v>
      </c>
      <c r="BN20">
        <v>8</v>
      </c>
      <c r="BO20">
        <v>13</v>
      </c>
      <c r="BP20">
        <v>8</v>
      </c>
      <c r="BQ20">
        <v>1</v>
      </c>
      <c r="BR20">
        <v>5</v>
      </c>
      <c r="BS20">
        <v>24</v>
      </c>
      <c r="BT20">
        <v>10</v>
      </c>
      <c r="BU20" s="4">
        <v>20</v>
      </c>
      <c r="BV20">
        <v>10</v>
      </c>
      <c r="BW20">
        <v>8</v>
      </c>
      <c r="BX20">
        <v>17</v>
      </c>
      <c r="BY20">
        <v>23</v>
      </c>
      <c r="BZ20">
        <v>8</v>
      </c>
      <c r="CA20">
        <v>17</v>
      </c>
      <c r="CB20">
        <v>4</v>
      </c>
      <c r="CC20">
        <v>3</v>
      </c>
      <c r="CD20">
        <v>6</v>
      </c>
      <c r="CE20">
        <v>22</v>
      </c>
      <c r="CF20">
        <v>8</v>
      </c>
      <c r="CG20" s="4">
        <v>18</v>
      </c>
      <c r="CH20">
        <v>17</v>
      </c>
      <c r="CI20">
        <v>6</v>
      </c>
      <c r="CJ20">
        <v>9</v>
      </c>
      <c r="CK20">
        <v>18</v>
      </c>
      <c r="CL20">
        <v>11</v>
      </c>
      <c r="CM20">
        <v>8</v>
      </c>
      <c r="CN20">
        <v>3</v>
      </c>
      <c r="CO20">
        <v>1</v>
      </c>
      <c r="CP20" s="3">
        <v>5</v>
      </c>
      <c r="CQ20" s="3">
        <v>14</v>
      </c>
      <c r="CR20" s="3">
        <v>3</v>
      </c>
      <c r="CS20" s="4">
        <v>20</v>
      </c>
      <c r="CT20">
        <v>20</v>
      </c>
    </row>
    <row r="21" spans="1:98" x14ac:dyDescent="0.2">
      <c r="A21" t="s">
        <v>13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4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4">
        <v>0</v>
      </c>
      <c r="Z21" s="3">
        <v>0</v>
      </c>
      <c r="AA21" s="3">
        <v>0</v>
      </c>
      <c r="AB21" s="3">
        <v>1</v>
      </c>
      <c r="AC21" s="3">
        <v>1</v>
      </c>
      <c r="AD21" s="3">
        <v>0</v>
      </c>
      <c r="AE21" s="3">
        <v>1</v>
      </c>
      <c r="AF21" s="3">
        <v>0</v>
      </c>
      <c r="AG21" s="3">
        <v>0</v>
      </c>
      <c r="AH21" s="3">
        <v>0</v>
      </c>
      <c r="AI21" s="3">
        <v>1</v>
      </c>
      <c r="AJ21" s="3">
        <v>0</v>
      </c>
      <c r="AK21" s="4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0</v>
      </c>
      <c r="AU21" s="3">
        <v>1</v>
      </c>
      <c r="AV21" s="3">
        <v>0</v>
      </c>
      <c r="AW21" s="4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4">
        <v>0</v>
      </c>
      <c r="BJ21">
        <v>3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2</v>
      </c>
      <c r="BS21">
        <v>1</v>
      </c>
      <c r="BT21">
        <v>0</v>
      </c>
      <c r="BU21" s="4">
        <v>0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 s="4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3">
        <v>0</v>
      </c>
      <c r="CQ21" s="3">
        <v>1</v>
      </c>
      <c r="CR21" s="3">
        <v>0</v>
      </c>
      <c r="CS21" s="4">
        <v>0</v>
      </c>
      <c r="CT21">
        <v>0</v>
      </c>
    </row>
    <row r="22" spans="1:98" x14ac:dyDescent="0.2">
      <c r="A22" t="s">
        <v>11</v>
      </c>
      <c r="B22" s="3">
        <v>6</v>
      </c>
      <c r="C22" s="3">
        <v>10</v>
      </c>
      <c r="D22" s="3">
        <v>101</v>
      </c>
      <c r="E22" s="3">
        <v>7</v>
      </c>
      <c r="F22" s="3">
        <v>3</v>
      </c>
      <c r="G22" s="3">
        <v>62</v>
      </c>
      <c r="H22" s="3">
        <v>4</v>
      </c>
      <c r="I22" s="3">
        <v>2</v>
      </c>
      <c r="J22" s="3">
        <v>43</v>
      </c>
      <c r="K22" s="3">
        <v>73</v>
      </c>
      <c r="L22" s="3">
        <v>23</v>
      </c>
      <c r="M22" s="4">
        <v>8</v>
      </c>
      <c r="N22" s="3">
        <v>7</v>
      </c>
      <c r="O22" s="3">
        <v>6</v>
      </c>
      <c r="P22" s="3">
        <v>93</v>
      </c>
      <c r="Q22" s="3">
        <v>6</v>
      </c>
      <c r="R22" s="3">
        <v>11</v>
      </c>
      <c r="S22" s="3">
        <v>10</v>
      </c>
      <c r="T22" s="3">
        <v>3</v>
      </c>
      <c r="U22" s="3">
        <v>0</v>
      </c>
      <c r="V22" s="3">
        <v>8</v>
      </c>
      <c r="W22" s="3">
        <v>9</v>
      </c>
      <c r="X22" s="3">
        <v>14</v>
      </c>
      <c r="Y22" s="4">
        <v>4</v>
      </c>
      <c r="Z22" s="3">
        <v>1</v>
      </c>
      <c r="AA22" s="3">
        <v>4</v>
      </c>
      <c r="AB22" s="3">
        <v>8</v>
      </c>
      <c r="AC22" s="3">
        <v>4</v>
      </c>
      <c r="AD22" s="3">
        <v>1</v>
      </c>
      <c r="AE22" s="3">
        <v>10</v>
      </c>
      <c r="AF22" s="3">
        <v>25</v>
      </c>
      <c r="AG22" s="3">
        <v>1</v>
      </c>
      <c r="AH22" s="3">
        <v>5</v>
      </c>
      <c r="AI22" s="3">
        <v>6</v>
      </c>
      <c r="AJ22" s="3">
        <v>8</v>
      </c>
      <c r="AK22" s="4">
        <v>7</v>
      </c>
      <c r="AL22" s="3">
        <v>8</v>
      </c>
      <c r="AM22" s="3">
        <v>0</v>
      </c>
      <c r="AN22" s="3">
        <v>75</v>
      </c>
      <c r="AO22" s="3">
        <v>7</v>
      </c>
      <c r="AP22" s="3">
        <v>6</v>
      </c>
      <c r="AQ22" s="3">
        <v>30</v>
      </c>
      <c r="AR22" s="3">
        <v>4</v>
      </c>
      <c r="AS22" s="3">
        <v>4</v>
      </c>
      <c r="AT22" s="3">
        <v>7</v>
      </c>
      <c r="AU22" s="3">
        <v>31</v>
      </c>
      <c r="AV22" s="3">
        <v>0</v>
      </c>
      <c r="AW22" s="4">
        <v>4</v>
      </c>
      <c r="AX22">
        <v>2</v>
      </c>
      <c r="AY22">
        <v>0</v>
      </c>
      <c r="AZ22">
        <v>1</v>
      </c>
      <c r="BA22">
        <v>0</v>
      </c>
      <c r="BB22">
        <v>0</v>
      </c>
      <c r="BC22">
        <v>9</v>
      </c>
      <c r="BD22">
        <v>0</v>
      </c>
      <c r="BE22">
        <v>0</v>
      </c>
      <c r="BF22">
        <v>8</v>
      </c>
      <c r="BG22">
        <v>0</v>
      </c>
      <c r="BH22">
        <v>5</v>
      </c>
      <c r="BI22" s="4">
        <v>0</v>
      </c>
      <c r="BJ22">
        <v>87</v>
      </c>
      <c r="BK22">
        <v>54</v>
      </c>
      <c r="BL22">
        <v>32</v>
      </c>
      <c r="BM22">
        <v>12</v>
      </c>
      <c r="BN22">
        <v>11</v>
      </c>
      <c r="BO22">
        <v>18</v>
      </c>
      <c r="BP22">
        <v>39</v>
      </c>
      <c r="BQ22">
        <v>5</v>
      </c>
      <c r="BR22">
        <v>90</v>
      </c>
      <c r="BS22">
        <v>30</v>
      </c>
      <c r="BT22">
        <v>62</v>
      </c>
      <c r="BU22" s="4">
        <v>67</v>
      </c>
      <c r="BV22">
        <v>20</v>
      </c>
      <c r="BW22">
        <v>3</v>
      </c>
      <c r="BX22">
        <v>14</v>
      </c>
      <c r="BY22">
        <v>5</v>
      </c>
      <c r="BZ22">
        <v>4</v>
      </c>
      <c r="CA22">
        <v>7</v>
      </c>
      <c r="CB22">
        <v>71</v>
      </c>
      <c r="CC22">
        <v>1</v>
      </c>
      <c r="CD22">
        <v>11</v>
      </c>
      <c r="CE22">
        <v>6</v>
      </c>
      <c r="CF22">
        <v>13</v>
      </c>
      <c r="CG22" s="4">
        <v>9</v>
      </c>
      <c r="CH22">
        <v>6</v>
      </c>
      <c r="CI22">
        <v>5</v>
      </c>
      <c r="CJ22">
        <v>106</v>
      </c>
      <c r="CK22">
        <v>9</v>
      </c>
      <c r="CL22">
        <v>2</v>
      </c>
      <c r="CM22">
        <v>131</v>
      </c>
      <c r="CN22">
        <v>4</v>
      </c>
      <c r="CO22">
        <v>1</v>
      </c>
      <c r="CP22" s="3">
        <v>7</v>
      </c>
      <c r="CQ22" s="3">
        <v>10</v>
      </c>
      <c r="CR22" s="3">
        <v>12</v>
      </c>
      <c r="CS22" s="4">
        <v>2</v>
      </c>
      <c r="CT22">
        <v>59</v>
      </c>
    </row>
    <row r="23" spans="1:98" x14ac:dyDescent="0.2">
      <c r="A23" t="s">
        <v>10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1</v>
      </c>
      <c r="H23" s="3">
        <v>0</v>
      </c>
      <c r="I23" s="3">
        <v>0</v>
      </c>
      <c r="J23" s="3">
        <v>0</v>
      </c>
      <c r="K23" s="3">
        <v>1</v>
      </c>
      <c r="L23" s="3">
        <v>0</v>
      </c>
      <c r="M23" s="4">
        <v>0</v>
      </c>
      <c r="N23" s="3">
        <v>45</v>
      </c>
      <c r="O23" s="3">
        <v>0</v>
      </c>
      <c r="P23" s="3">
        <v>7</v>
      </c>
      <c r="Q23" s="3">
        <v>13</v>
      </c>
      <c r="R23" s="3">
        <v>5</v>
      </c>
      <c r="S23" s="3">
        <v>9</v>
      </c>
      <c r="T23" s="3">
        <v>0</v>
      </c>
      <c r="U23" s="3">
        <v>2</v>
      </c>
      <c r="V23" s="3">
        <v>1</v>
      </c>
      <c r="W23" s="3">
        <v>15</v>
      </c>
      <c r="X23" s="3">
        <v>7</v>
      </c>
      <c r="Y23" s="4">
        <v>9</v>
      </c>
      <c r="Z23" s="3">
        <v>16</v>
      </c>
      <c r="AA23" s="3">
        <v>3</v>
      </c>
      <c r="AB23" s="3">
        <v>83</v>
      </c>
      <c r="AC23" s="3">
        <v>9</v>
      </c>
      <c r="AD23" s="3">
        <v>27</v>
      </c>
      <c r="AE23" s="3">
        <v>6</v>
      </c>
      <c r="AF23" s="3">
        <v>0</v>
      </c>
      <c r="AG23" s="3">
        <v>0</v>
      </c>
      <c r="AH23" s="3">
        <v>1</v>
      </c>
      <c r="AI23" s="3">
        <v>5</v>
      </c>
      <c r="AJ23" s="3">
        <v>6</v>
      </c>
      <c r="AK23" s="4">
        <v>8</v>
      </c>
      <c r="AL23" s="3">
        <v>236</v>
      </c>
      <c r="AM23" s="3">
        <v>14</v>
      </c>
      <c r="AN23" s="3">
        <v>17</v>
      </c>
      <c r="AO23" s="3">
        <v>25</v>
      </c>
      <c r="AP23" s="3">
        <v>44</v>
      </c>
      <c r="AQ23" s="3">
        <v>44</v>
      </c>
      <c r="AR23" s="3">
        <v>9</v>
      </c>
      <c r="AS23" s="3">
        <v>2</v>
      </c>
      <c r="AT23" s="3">
        <v>29</v>
      </c>
      <c r="AU23" s="3">
        <v>147</v>
      </c>
      <c r="AV23" s="3">
        <v>58</v>
      </c>
      <c r="AW23" s="4">
        <v>21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 s="4">
        <v>0</v>
      </c>
      <c r="BJ23">
        <v>6</v>
      </c>
      <c r="BK23">
        <v>1</v>
      </c>
      <c r="BL23">
        <v>4</v>
      </c>
      <c r="BM23">
        <v>0</v>
      </c>
      <c r="BN23">
        <v>2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 s="4">
        <v>3</v>
      </c>
      <c r="BV23">
        <v>25</v>
      </c>
      <c r="BW23">
        <v>3</v>
      </c>
      <c r="BX23">
        <v>13</v>
      </c>
      <c r="BY23">
        <v>7</v>
      </c>
      <c r="BZ23">
        <v>19</v>
      </c>
      <c r="CA23">
        <v>13</v>
      </c>
      <c r="CB23">
        <v>1</v>
      </c>
      <c r="CC23">
        <v>1</v>
      </c>
      <c r="CD23">
        <v>2</v>
      </c>
      <c r="CE23">
        <v>7</v>
      </c>
      <c r="CF23">
        <v>5</v>
      </c>
      <c r="CG23" s="4">
        <v>40</v>
      </c>
      <c r="CH23">
        <v>267</v>
      </c>
      <c r="CI23">
        <v>1</v>
      </c>
      <c r="CJ23">
        <v>6</v>
      </c>
      <c r="CK23">
        <v>13</v>
      </c>
      <c r="CL23">
        <v>14</v>
      </c>
      <c r="CM23">
        <v>13</v>
      </c>
      <c r="CN23">
        <v>3</v>
      </c>
      <c r="CO23">
        <v>4</v>
      </c>
      <c r="CP23" s="3">
        <v>27</v>
      </c>
      <c r="CQ23" s="3">
        <v>9</v>
      </c>
      <c r="CR23" s="3">
        <v>5</v>
      </c>
      <c r="CS23" s="4">
        <v>36</v>
      </c>
      <c r="CT23">
        <v>47</v>
      </c>
    </row>
    <row r="24" spans="1:98" x14ac:dyDescent="0.2">
      <c r="A24" t="s">
        <v>9</v>
      </c>
      <c r="B24" s="3">
        <v>12</v>
      </c>
      <c r="C24" s="3">
        <v>26</v>
      </c>
      <c r="D24" s="3">
        <v>13</v>
      </c>
      <c r="E24" s="3">
        <v>152</v>
      </c>
      <c r="F24" s="3">
        <v>11</v>
      </c>
      <c r="G24" s="3">
        <v>105</v>
      </c>
      <c r="H24" s="3">
        <v>4</v>
      </c>
      <c r="I24" s="3">
        <v>5</v>
      </c>
      <c r="J24" s="3">
        <v>18</v>
      </c>
      <c r="K24" s="3">
        <v>55</v>
      </c>
      <c r="L24" s="3">
        <v>105</v>
      </c>
      <c r="M24" s="4">
        <v>121</v>
      </c>
      <c r="N24" s="3">
        <v>15</v>
      </c>
      <c r="O24" s="3">
        <v>19</v>
      </c>
      <c r="P24" s="3">
        <v>80</v>
      </c>
      <c r="Q24" s="3">
        <v>14</v>
      </c>
      <c r="R24" s="3">
        <v>19</v>
      </c>
      <c r="S24" s="3">
        <v>22</v>
      </c>
      <c r="T24" s="3">
        <v>11</v>
      </c>
      <c r="U24" s="3">
        <v>2</v>
      </c>
      <c r="V24" s="3">
        <v>35</v>
      </c>
      <c r="W24" s="3">
        <v>13</v>
      </c>
      <c r="X24" s="3">
        <v>24</v>
      </c>
      <c r="Y24" s="4">
        <v>14</v>
      </c>
      <c r="Z24" s="3">
        <v>27</v>
      </c>
      <c r="AA24" s="3">
        <v>156</v>
      </c>
      <c r="AB24" s="3">
        <v>25</v>
      </c>
      <c r="AC24" s="3">
        <v>53</v>
      </c>
      <c r="AD24" s="3">
        <v>36</v>
      </c>
      <c r="AE24" s="3">
        <v>121</v>
      </c>
      <c r="AF24" s="3">
        <v>126</v>
      </c>
      <c r="AG24" s="3">
        <v>9</v>
      </c>
      <c r="AH24" s="3">
        <v>41</v>
      </c>
      <c r="AI24" s="3">
        <v>19</v>
      </c>
      <c r="AJ24" s="3">
        <v>126</v>
      </c>
      <c r="AK24" s="4">
        <v>22</v>
      </c>
      <c r="AL24" s="3">
        <v>64</v>
      </c>
      <c r="AM24" s="3">
        <v>21</v>
      </c>
      <c r="AN24" s="3">
        <v>132</v>
      </c>
      <c r="AO24" s="3">
        <v>49</v>
      </c>
      <c r="AP24" s="3">
        <v>38</v>
      </c>
      <c r="AQ24" s="3">
        <v>53</v>
      </c>
      <c r="AR24" s="3">
        <v>11</v>
      </c>
      <c r="AS24" s="3">
        <v>9</v>
      </c>
      <c r="AT24" s="3">
        <v>83</v>
      </c>
      <c r="AU24" s="3">
        <v>12</v>
      </c>
      <c r="AV24" s="3">
        <v>56</v>
      </c>
      <c r="AW24" s="4">
        <v>169</v>
      </c>
      <c r="AX24">
        <v>5</v>
      </c>
      <c r="AY24">
        <v>2</v>
      </c>
      <c r="AZ24">
        <v>12</v>
      </c>
      <c r="BA24">
        <v>25</v>
      </c>
      <c r="BB24">
        <v>10</v>
      </c>
      <c r="BC24">
        <v>2</v>
      </c>
      <c r="BD24">
        <v>0</v>
      </c>
      <c r="BE24">
        <v>7</v>
      </c>
      <c r="BF24">
        <v>4</v>
      </c>
      <c r="BG24">
        <v>20</v>
      </c>
      <c r="BH24">
        <v>21</v>
      </c>
      <c r="BI24" s="4">
        <v>21</v>
      </c>
      <c r="BJ24">
        <v>178</v>
      </c>
      <c r="BK24">
        <v>34</v>
      </c>
      <c r="BL24">
        <v>166</v>
      </c>
      <c r="BM24">
        <v>284</v>
      </c>
      <c r="BN24">
        <v>24</v>
      </c>
      <c r="BO24">
        <v>48</v>
      </c>
      <c r="BP24">
        <v>80</v>
      </c>
      <c r="BQ24">
        <v>12</v>
      </c>
      <c r="BR24">
        <v>145</v>
      </c>
      <c r="BS24">
        <v>105</v>
      </c>
      <c r="BT24">
        <v>214</v>
      </c>
      <c r="BU24" s="4">
        <v>129</v>
      </c>
      <c r="BV24">
        <v>93</v>
      </c>
      <c r="BW24">
        <v>123</v>
      </c>
      <c r="BX24">
        <v>54</v>
      </c>
      <c r="BY24">
        <v>121</v>
      </c>
      <c r="BZ24">
        <v>30</v>
      </c>
      <c r="CA24">
        <v>42</v>
      </c>
      <c r="CB24">
        <v>9</v>
      </c>
      <c r="CC24">
        <v>20</v>
      </c>
      <c r="CD24">
        <v>19</v>
      </c>
      <c r="CE24">
        <v>25</v>
      </c>
      <c r="CF24">
        <v>207</v>
      </c>
      <c r="CG24" s="4">
        <v>28</v>
      </c>
      <c r="CH24">
        <v>57</v>
      </c>
      <c r="CI24">
        <v>241</v>
      </c>
      <c r="CJ24">
        <v>147</v>
      </c>
      <c r="CK24">
        <v>32</v>
      </c>
      <c r="CL24">
        <v>274</v>
      </c>
      <c r="CM24">
        <v>186</v>
      </c>
      <c r="CN24">
        <v>12</v>
      </c>
      <c r="CO24">
        <v>4</v>
      </c>
      <c r="CP24" s="3">
        <v>35</v>
      </c>
      <c r="CQ24" s="3">
        <v>31</v>
      </c>
      <c r="CR24" s="3">
        <v>89</v>
      </c>
      <c r="CS24" s="4">
        <v>59</v>
      </c>
      <c r="CT24">
        <v>189</v>
      </c>
    </row>
    <row r="25" spans="1:98" x14ac:dyDescent="0.2">
      <c r="A25" t="s">
        <v>8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</v>
      </c>
      <c r="M25" s="4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4">
        <v>1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</v>
      </c>
      <c r="AF25" s="3">
        <v>0</v>
      </c>
      <c r="AG25" s="3">
        <v>0</v>
      </c>
      <c r="AH25" s="3">
        <v>1</v>
      </c>
      <c r="AI25" s="3">
        <v>1</v>
      </c>
      <c r="AJ25" s="3">
        <v>1</v>
      </c>
      <c r="AK25" s="4">
        <v>3</v>
      </c>
      <c r="AL25" s="3">
        <v>0</v>
      </c>
      <c r="AM25" s="3">
        <v>0</v>
      </c>
      <c r="AN25" s="3">
        <v>1</v>
      </c>
      <c r="AO25" s="3">
        <v>0</v>
      </c>
      <c r="AP25" s="3">
        <v>0</v>
      </c>
      <c r="AQ25" s="3">
        <v>0</v>
      </c>
      <c r="AR25" s="3">
        <v>1</v>
      </c>
      <c r="AS25" s="3">
        <v>0</v>
      </c>
      <c r="AT25" s="3">
        <v>0</v>
      </c>
      <c r="AU25" s="3">
        <v>1</v>
      </c>
      <c r="AV25" s="3">
        <v>0</v>
      </c>
      <c r="AW25" s="4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0</v>
      </c>
      <c r="BI25" s="4">
        <v>0</v>
      </c>
      <c r="BJ25">
        <v>2</v>
      </c>
      <c r="BK25">
        <v>1</v>
      </c>
      <c r="BL25">
        <v>1</v>
      </c>
      <c r="BM25">
        <v>1</v>
      </c>
      <c r="BN25">
        <v>0</v>
      </c>
      <c r="BO25">
        <v>2</v>
      </c>
      <c r="BP25">
        <v>0</v>
      </c>
      <c r="BQ25">
        <v>1</v>
      </c>
      <c r="BR25">
        <v>0</v>
      </c>
      <c r="BS25">
        <v>1</v>
      </c>
      <c r="BT25">
        <v>0</v>
      </c>
      <c r="BU25" s="4">
        <v>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 s="4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 s="3">
        <v>1</v>
      </c>
      <c r="CQ25" s="3">
        <v>0</v>
      </c>
      <c r="CR25" s="3">
        <v>0</v>
      </c>
      <c r="CS25" s="4">
        <v>0</v>
      </c>
      <c r="CT25">
        <v>3</v>
      </c>
    </row>
    <row r="26" spans="1:98" x14ac:dyDescent="0.2">
      <c r="A26" t="s">
        <v>143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4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4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4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s="4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4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 s="4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 s="3">
        <v>0</v>
      </c>
      <c r="CQ26" s="3">
        <v>0</v>
      </c>
      <c r="CR26" s="3">
        <v>1</v>
      </c>
      <c r="CS26" s="4">
        <v>0</v>
      </c>
      <c r="CT26">
        <v>0</v>
      </c>
    </row>
    <row r="27" spans="1:98" x14ac:dyDescent="0.2">
      <c r="A27" t="s">
        <v>134</v>
      </c>
      <c r="B27" s="3">
        <v>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3">
        <v>2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4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4">
        <v>0</v>
      </c>
      <c r="AL27" s="3">
        <v>2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4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 s="4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4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 s="4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 s="3">
        <v>1</v>
      </c>
      <c r="CQ27" s="3">
        <v>0</v>
      </c>
      <c r="CR27" s="3">
        <v>0</v>
      </c>
      <c r="CS27" s="4">
        <v>0</v>
      </c>
      <c r="CT27">
        <v>0</v>
      </c>
    </row>
    <row r="28" spans="1:98" x14ac:dyDescent="0.2">
      <c r="A28" t="s">
        <v>142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4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4">
        <v>0</v>
      </c>
      <c r="AL28" s="3">
        <v>1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4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 s="4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18</v>
      </c>
      <c r="BQ28">
        <v>0</v>
      </c>
      <c r="BR28">
        <v>0</v>
      </c>
      <c r="BS28">
        <v>1</v>
      </c>
      <c r="BT28">
        <v>1</v>
      </c>
      <c r="BU28" s="4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 s="4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 s="3">
        <v>0</v>
      </c>
      <c r="CQ28" s="3">
        <v>0</v>
      </c>
      <c r="CR28" s="3">
        <v>0</v>
      </c>
      <c r="CS28" s="4">
        <v>0</v>
      </c>
      <c r="CT28">
        <v>0</v>
      </c>
    </row>
    <row r="29" spans="1:98" x14ac:dyDescent="0.2">
      <c r="A29" t="s">
        <v>6</v>
      </c>
      <c r="B29" s="3">
        <v>33</v>
      </c>
      <c r="C29" s="3">
        <v>87</v>
      </c>
      <c r="D29" s="3">
        <v>323</v>
      </c>
      <c r="E29" s="3">
        <v>163</v>
      </c>
      <c r="F29" s="3">
        <v>35</v>
      </c>
      <c r="G29" s="3">
        <v>181</v>
      </c>
      <c r="H29" s="3">
        <v>33</v>
      </c>
      <c r="I29" s="3">
        <v>10</v>
      </c>
      <c r="J29" s="3">
        <v>216</v>
      </c>
      <c r="K29" s="3">
        <v>265</v>
      </c>
      <c r="L29" s="3">
        <v>309</v>
      </c>
      <c r="M29" s="4">
        <v>279</v>
      </c>
      <c r="N29" s="3">
        <v>41</v>
      </c>
      <c r="O29" s="3">
        <v>82</v>
      </c>
      <c r="P29" s="3">
        <v>536</v>
      </c>
      <c r="Q29" s="3">
        <v>64</v>
      </c>
      <c r="R29" s="3">
        <v>43</v>
      </c>
      <c r="S29" s="3">
        <v>76</v>
      </c>
      <c r="T29" s="3">
        <v>58</v>
      </c>
      <c r="U29" s="3">
        <v>13</v>
      </c>
      <c r="V29" s="3">
        <v>153</v>
      </c>
      <c r="W29" s="3">
        <v>88</v>
      </c>
      <c r="X29" s="3">
        <v>117</v>
      </c>
      <c r="Y29" s="4">
        <v>108</v>
      </c>
      <c r="Z29" s="3">
        <v>87</v>
      </c>
      <c r="AA29" s="3">
        <v>624</v>
      </c>
      <c r="AB29" s="3">
        <v>195</v>
      </c>
      <c r="AC29" s="3">
        <v>346</v>
      </c>
      <c r="AD29" s="3">
        <v>145</v>
      </c>
      <c r="AE29" s="3">
        <v>452</v>
      </c>
      <c r="AF29" s="3">
        <v>200</v>
      </c>
      <c r="AG29" s="3">
        <v>21</v>
      </c>
      <c r="AH29" s="3">
        <v>283</v>
      </c>
      <c r="AI29" s="3">
        <v>442</v>
      </c>
      <c r="AJ29" s="3">
        <v>735</v>
      </c>
      <c r="AK29" s="4">
        <v>299</v>
      </c>
      <c r="AL29" s="3">
        <v>106</v>
      </c>
      <c r="AM29" s="3">
        <v>127</v>
      </c>
      <c r="AN29" s="3">
        <v>349</v>
      </c>
      <c r="AO29" s="3">
        <v>121</v>
      </c>
      <c r="AP29" s="3">
        <v>73</v>
      </c>
      <c r="AQ29" s="3">
        <v>156</v>
      </c>
      <c r="AR29" s="3">
        <v>64</v>
      </c>
      <c r="AS29" s="3">
        <v>22</v>
      </c>
      <c r="AT29" s="3">
        <v>182</v>
      </c>
      <c r="AU29" s="3">
        <v>271</v>
      </c>
      <c r="AV29" s="3">
        <v>290</v>
      </c>
      <c r="AW29" s="4">
        <v>655</v>
      </c>
      <c r="AX29">
        <v>13</v>
      </c>
      <c r="AY29">
        <v>18</v>
      </c>
      <c r="AZ29">
        <v>77</v>
      </c>
      <c r="BA29">
        <v>44</v>
      </c>
      <c r="BB29">
        <v>16</v>
      </c>
      <c r="BC29">
        <v>72</v>
      </c>
      <c r="BD29">
        <v>16</v>
      </c>
      <c r="BE29">
        <v>11</v>
      </c>
      <c r="BF29">
        <v>17</v>
      </c>
      <c r="BG29">
        <v>69</v>
      </c>
      <c r="BH29">
        <v>64</v>
      </c>
      <c r="BI29" s="4">
        <v>63</v>
      </c>
      <c r="BJ29">
        <v>445</v>
      </c>
      <c r="BK29">
        <v>502</v>
      </c>
      <c r="BL29">
        <v>545</v>
      </c>
      <c r="BM29">
        <v>575</v>
      </c>
      <c r="BN29">
        <v>181</v>
      </c>
      <c r="BO29">
        <v>616</v>
      </c>
      <c r="BP29">
        <v>194</v>
      </c>
      <c r="BQ29">
        <v>53</v>
      </c>
      <c r="BR29">
        <v>378</v>
      </c>
      <c r="BS29">
        <v>501</v>
      </c>
      <c r="BT29">
        <v>805</v>
      </c>
      <c r="BU29" s="4">
        <v>417</v>
      </c>
      <c r="BV29">
        <v>239</v>
      </c>
      <c r="BW29">
        <v>569</v>
      </c>
      <c r="BX29">
        <v>210</v>
      </c>
      <c r="BY29">
        <v>300</v>
      </c>
      <c r="BZ29">
        <v>176</v>
      </c>
      <c r="CA29">
        <v>188</v>
      </c>
      <c r="CB29">
        <v>282</v>
      </c>
      <c r="CC29">
        <v>39</v>
      </c>
      <c r="CD29">
        <v>560</v>
      </c>
      <c r="CE29">
        <v>765</v>
      </c>
      <c r="CF29">
        <v>468</v>
      </c>
      <c r="CG29" s="4">
        <v>142</v>
      </c>
      <c r="CH29">
        <v>68</v>
      </c>
      <c r="CI29">
        <v>436</v>
      </c>
      <c r="CJ29">
        <v>370</v>
      </c>
      <c r="CK29">
        <v>353</v>
      </c>
      <c r="CL29">
        <v>254</v>
      </c>
      <c r="CM29">
        <v>679</v>
      </c>
      <c r="CN29">
        <v>173</v>
      </c>
      <c r="CO29">
        <v>76</v>
      </c>
      <c r="CP29" s="3">
        <v>223</v>
      </c>
      <c r="CQ29" s="3">
        <v>321</v>
      </c>
      <c r="CR29" s="3">
        <v>315</v>
      </c>
      <c r="CS29" s="4">
        <v>154</v>
      </c>
      <c r="CT29">
        <v>643</v>
      </c>
    </row>
    <row r="30" spans="1:98" x14ac:dyDescent="0.2">
      <c r="A30" t="s">
        <v>5</v>
      </c>
      <c r="B30" s="3">
        <v>0</v>
      </c>
      <c r="C30" s="3">
        <v>0</v>
      </c>
      <c r="D30" s="3">
        <v>83</v>
      </c>
      <c r="E30" s="3">
        <v>2</v>
      </c>
      <c r="F30" s="3">
        <v>3</v>
      </c>
      <c r="G30" s="3">
        <v>3</v>
      </c>
      <c r="H30" s="3">
        <v>2</v>
      </c>
      <c r="I30" s="3">
        <v>0</v>
      </c>
      <c r="J30" s="3">
        <v>2</v>
      </c>
      <c r="K30" s="3">
        <v>1</v>
      </c>
      <c r="L30" s="3">
        <v>2</v>
      </c>
      <c r="M30" s="4">
        <v>2</v>
      </c>
      <c r="N30" s="3">
        <v>2</v>
      </c>
      <c r="O30" s="3">
        <v>1</v>
      </c>
      <c r="P30" s="3">
        <v>2</v>
      </c>
      <c r="Q30" s="3">
        <v>0</v>
      </c>
      <c r="R30" s="3">
        <v>2</v>
      </c>
      <c r="S30" s="3">
        <v>0</v>
      </c>
      <c r="T30" s="3">
        <v>2</v>
      </c>
      <c r="U30" s="3">
        <v>0</v>
      </c>
      <c r="V30" s="3">
        <v>28</v>
      </c>
      <c r="W30" s="3">
        <v>1</v>
      </c>
      <c r="X30" s="3">
        <v>1</v>
      </c>
      <c r="Y30" s="4">
        <v>10</v>
      </c>
      <c r="Z30" s="3">
        <v>0</v>
      </c>
      <c r="AA30" s="3">
        <v>4</v>
      </c>
      <c r="AB30" s="3">
        <v>2</v>
      </c>
      <c r="AC30" s="3">
        <v>3</v>
      </c>
      <c r="AD30" s="3">
        <v>0</v>
      </c>
      <c r="AE30" s="3">
        <v>4</v>
      </c>
      <c r="AF30" s="3">
        <v>17</v>
      </c>
      <c r="AG30" s="3">
        <v>1</v>
      </c>
      <c r="AH30" s="3">
        <v>21</v>
      </c>
      <c r="AI30" s="3">
        <v>3</v>
      </c>
      <c r="AJ30" s="3">
        <v>2</v>
      </c>
      <c r="AK30" s="4">
        <v>1</v>
      </c>
      <c r="AL30" s="3">
        <v>1</v>
      </c>
      <c r="AM30" s="3">
        <v>5</v>
      </c>
      <c r="AN30" s="3">
        <v>69</v>
      </c>
      <c r="AO30" s="3">
        <v>7</v>
      </c>
      <c r="AP30" s="3">
        <v>1</v>
      </c>
      <c r="AQ30" s="3">
        <v>8</v>
      </c>
      <c r="AR30" s="3">
        <v>1</v>
      </c>
      <c r="AS30" s="3">
        <v>2</v>
      </c>
      <c r="AT30" s="3">
        <v>4</v>
      </c>
      <c r="AU30" s="3">
        <v>2</v>
      </c>
      <c r="AV30" s="3">
        <v>42</v>
      </c>
      <c r="AW30" s="4">
        <v>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6</v>
      </c>
      <c r="BD30">
        <v>0</v>
      </c>
      <c r="BE30">
        <v>0</v>
      </c>
      <c r="BF30">
        <v>0</v>
      </c>
      <c r="BG30">
        <v>0</v>
      </c>
      <c r="BH30">
        <v>1</v>
      </c>
      <c r="BI30" s="4">
        <v>0</v>
      </c>
      <c r="BJ30">
        <v>2</v>
      </c>
      <c r="BK30">
        <v>6</v>
      </c>
      <c r="BL30">
        <v>4</v>
      </c>
      <c r="BM30">
        <v>5</v>
      </c>
      <c r="BN30">
        <v>37</v>
      </c>
      <c r="BO30">
        <v>31</v>
      </c>
      <c r="BP30">
        <v>4</v>
      </c>
      <c r="BQ30">
        <v>3</v>
      </c>
      <c r="BR30">
        <v>16</v>
      </c>
      <c r="BS30">
        <v>0</v>
      </c>
      <c r="BT30">
        <v>11</v>
      </c>
      <c r="BU30" s="4">
        <v>61</v>
      </c>
      <c r="BV30">
        <v>8</v>
      </c>
      <c r="BW30">
        <v>10</v>
      </c>
      <c r="BX30">
        <v>8</v>
      </c>
      <c r="BY30">
        <v>4</v>
      </c>
      <c r="BZ30">
        <v>11</v>
      </c>
      <c r="CA30">
        <v>5</v>
      </c>
      <c r="CB30">
        <v>7</v>
      </c>
      <c r="CC30">
        <v>0</v>
      </c>
      <c r="CD30">
        <v>3</v>
      </c>
      <c r="CE30">
        <v>0</v>
      </c>
      <c r="CF30">
        <v>27</v>
      </c>
      <c r="CG30" s="4">
        <v>5</v>
      </c>
      <c r="CH30">
        <v>14</v>
      </c>
      <c r="CI30">
        <v>111</v>
      </c>
      <c r="CJ30">
        <v>22</v>
      </c>
      <c r="CK30">
        <v>10</v>
      </c>
      <c r="CL30">
        <v>16</v>
      </c>
      <c r="CM30">
        <v>143</v>
      </c>
      <c r="CN30">
        <v>161</v>
      </c>
      <c r="CO30">
        <v>1</v>
      </c>
      <c r="CP30" s="3">
        <v>15</v>
      </c>
      <c r="CQ30" s="3">
        <v>41</v>
      </c>
      <c r="CR30" s="3">
        <v>72</v>
      </c>
      <c r="CS30" s="4">
        <v>13</v>
      </c>
      <c r="CT30">
        <v>55</v>
      </c>
    </row>
    <row r="31" spans="1:98" x14ac:dyDescent="0.2">
      <c r="A31" t="s">
        <v>3</v>
      </c>
      <c r="B31" s="3">
        <v>0</v>
      </c>
      <c r="C31" s="3">
        <v>1</v>
      </c>
      <c r="D31" s="3">
        <v>0</v>
      </c>
      <c r="E31" s="3">
        <v>1</v>
      </c>
      <c r="F31" s="3">
        <v>1</v>
      </c>
      <c r="G31" s="3">
        <v>1</v>
      </c>
      <c r="H31" s="3">
        <v>0</v>
      </c>
      <c r="I31" s="3">
        <v>0</v>
      </c>
      <c r="J31" s="3">
        <v>1</v>
      </c>
      <c r="K31" s="3">
        <v>22</v>
      </c>
      <c r="L31" s="3">
        <v>0</v>
      </c>
      <c r="M31" s="4">
        <v>1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4">
        <v>3</v>
      </c>
      <c r="Z31" s="3">
        <v>3</v>
      </c>
      <c r="AA31" s="3">
        <v>2</v>
      </c>
      <c r="AB31" s="3">
        <v>2</v>
      </c>
      <c r="AC31" s="3">
        <v>5</v>
      </c>
      <c r="AD31" s="3">
        <v>2</v>
      </c>
      <c r="AE31" s="3">
        <v>3</v>
      </c>
      <c r="AF31" s="3">
        <v>0</v>
      </c>
      <c r="AG31" s="3">
        <v>0</v>
      </c>
      <c r="AH31" s="3">
        <v>1</v>
      </c>
      <c r="AI31" s="3">
        <v>3</v>
      </c>
      <c r="AJ31" s="3">
        <v>4</v>
      </c>
      <c r="AK31" s="4">
        <v>200</v>
      </c>
      <c r="AL31" s="3">
        <v>0</v>
      </c>
      <c r="AM31" s="3">
        <v>1</v>
      </c>
      <c r="AN31" s="3">
        <v>0</v>
      </c>
      <c r="AO31" s="3">
        <v>0</v>
      </c>
      <c r="AP31" s="3">
        <v>0</v>
      </c>
      <c r="AQ31" s="3">
        <v>0</v>
      </c>
      <c r="AR31" s="3">
        <v>2</v>
      </c>
      <c r="AS31" s="3">
        <v>0</v>
      </c>
      <c r="AT31" s="3">
        <v>0</v>
      </c>
      <c r="AU31" s="3">
        <v>1</v>
      </c>
      <c r="AV31" s="3">
        <v>0</v>
      </c>
      <c r="AW31" s="4">
        <v>0</v>
      </c>
      <c r="AX31">
        <v>0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 s="4">
        <v>0</v>
      </c>
      <c r="BJ31">
        <v>3</v>
      </c>
      <c r="BK31">
        <v>2</v>
      </c>
      <c r="BL31">
        <v>7</v>
      </c>
      <c r="BM31">
        <v>6</v>
      </c>
      <c r="BN31">
        <v>5</v>
      </c>
      <c r="BO31">
        <v>1</v>
      </c>
      <c r="BP31">
        <v>59</v>
      </c>
      <c r="BQ31">
        <v>6</v>
      </c>
      <c r="BR31">
        <v>1</v>
      </c>
      <c r="BS31">
        <v>35</v>
      </c>
      <c r="BT31">
        <v>1</v>
      </c>
      <c r="BU31" s="4">
        <v>10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 s="4">
        <v>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 s="3">
        <v>0</v>
      </c>
      <c r="CQ31" s="3">
        <v>0</v>
      </c>
      <c r="CR31" s="3">
        <v>0</v>
      </c>
      <c r="CS31" s="4">
        <v>1</v>
      </c>
      <c r="CT31">
        <v>9</v>
      </c>
    </row>
    <row r="32" spans="1:98" s="3" customFormat="1" ht="17" thickBot="1" x14ac:dyDescent="0.25">
      <c r="A32" s="3" t="s">
        <v>4</v>
      </c>
      <c r="B32" s="3">
        <v>7</v>
      </c>
      <c r="C32" s="3">
        <v>7</v>
      </c>
      <c r="D32" s="3">
        <v>88</v>
      </c>
      <c r="E32" s="3">
        <v>60</v>
      </c>
      <c r="F32" s="3">
        <v>2</v>
      </c>
      <c r="G32" s="3">
        <v>46</v>
      </c>
      <c r="H32" s="3">
        <v>1</v>
      </c>
      <c r="I32" s="3">
        <v>1</v>
      </c>
      <c r="J32" s="3">
        <v>0</v>
      </c>
      <c r="K32" s="3">
        <v>2</v>
      </c>
      <c r="L32" s="3">
        <v>3</v>
      </c>
      <c r="M32" s="4">
        <v>0</v>
      </c>
      <c r="N32" s="3">
        <v>5</v>
      </c>
      <c r="O32" s="3">
        <v>2</v>
      </c>
      <c r="P32" s="3">
        <v>55</v>
      </c>
      <c r="Q32" s="3">
        <v>2</v>
      </c>
      <c r="R32" s="3">
        <v>2</v>
      </c>
      <c r="S32" s="3">
        <v>6</v>
      </c>
      <c r="T32" s="3">
        <v>1</v>
      </c>
      <c r="U32" s="3">
        <v>1</v>
      </c>
      <c r="V32" s="3">
        <v>1</v>
      </c>
      <c r="W32" s="3">
        <v>1</v>
      </c>
      <c r="X32" s="3">
        <v>12</v>
      </c>
      <c r="Y32" s="4">
        <v>2</v>
      </c>
      <c r="Z32" s="3">
        <v>7</v>
      </c>
      <c r="AA32" s="3">
        <v>5</v>
      </c>
      <c r="AB32" s="3">
        <v>13</v>
      </c>
      <c r="AC32" s="3">
        <v>4</v>
      </c>
      <c r="AD32" s="3">
        <v>14</v>
      </c>
      <c r="AE32" s="3">
        <v>83</v>
      </c>
      <c r="AF32" s="3">
        <v>5</v>
      </c>
      <c r="AG32" s="3">
        <v>1</v>
      </c>
      <c r="AH32" s="3">
        <v>1</v>
      </c>
      <c r="AI32" s="3">
        <v>2</v>
      </c>
      <c r="AJ32" s="3">
        <v>124</v>
      </c>
      <c r="AK32" s="4">
        <v>0</v>
      </c>
      <c r="AL32" s="3">
        <v>11</v>
      </c>
      <c r="AM32" s="3">
        <v>11</v>
      </c>
      <c r="AN32" s="3">
        <v>5</v>
      </c>
      <c r="AO32" s="3">
        <v>13</v>
      </c>
      <c r="AP32" s="3">
        <v>11</v>
      </c>
      <c r="AQ32" s="3">
        <v>11</v>
      </c>
      <c r="AR32" s="3">
        <v>5</v>
      </c>
      <c r="AS32" s="3">
        <v>2</v>
      </c>
      <c r="AT32" s="3">
        <v>2</v>
      </c>
      <c r="AU32" s="3">
        <v>48</v>
      </c>
      <c r="AV32" s="3">
        <v>13</v>
      </c>
      <c r="AW32" s="4">
        <v>1</v>
      </c>
      <c r="AX32" s="3">
        <v>0</v>
      </c>
      <c r="AY32" s="3">
        <v>7</v>
      </c>
      <c r="AZ32" s="3">
        <v>1</v>
      </c>
      <c r="BA32" s="3">
        <v>9</v>
      </c>
      <c r="BB32" s="3">
        <v>0</v>
      </c>
      <c r="BC32" s="3">
        <v>9</v>
      </c>
      <c r="BD32" s="3">
        <v>4</v>
      </c>
      <c r="BE32" s="3">
        <v>1</v>
      </c>
      <c r="BF32" s="3">
        <v>1</v>
      </c>
      <c r="BG32" s="3">
        <v>0</v>
      </c>
      <c r="BH32" s="3">
        <v>0</v>
      </c>
      <c r="BI32" s="4">
        <v>0</v>
      </c>
      <c r="BJ32" s="3">
        <v>211</v>
      </c>
      <c r="BK32" s="3">
        <v>119</v>
      </c>
      <c r="BL32" s="3">
        <v>10</v>
      </c>
      <c r="BM32" s="3">
        <v>19</v>
      </c>
      <c r="BN32" s="3">
        <v>103</v>
      </c>
      <c r="BO32" s="3">
        <v>23</v>
      </c>
      <c r="BP32" s="3">
        <v>6</v>
      </c>
      <c r="BQ32" s="3">
        <v>9</v>
      </c>
      <c r="BR32" s="3">
        <v>59</v>
      </c>
      <c r="BS32" s="3">
        <v>11</v>
      </c>
      <c r="BT32" s="3">
        <v>96</v>
      </c>
      <c r="BU32" s="4">
        <v>66</v>
      </c>
      <c r="BV32" s="3">
        <v>9</v>
      </c>
      <c r="BW32" s="3">
        <v>76</v>
      </c>
      <c r="BX32" s="3">
        <v>15</v>
      </c>
      <c r="BY32" s="3">
        <v>6</v>
      </c>
      <c r="BZ32" s="3">
        <v>6</v>
      </c>
      <c r="CA32" s="3">
        <v>12</v>
      </c>
      <c r="CB32" s="3">
        <v>33</v>
      </c>
      <c r="CC32" s="3">
        <v>5</v>
      </c>
      <c r="CD32" s="3">
        <v>4</v>
      </c>
      <c r="CE32" s="3">
        <v>11</v>
      </c>
      <c r="CF32" s="3">
        <v>4</v>
      </c>
      <c r="CG32" s="4">
        <v>9</v>
      </c>
      <c r="CH32" s="3">
        <v>5</v>
      </c>
      <c r="CI32" s="3">
        <v>5</v>
      </c>
      <c r="CJ32" s="3">
        <v>2</v>
      </c>
      <c r="CK32" s="3">
        <v>82</v>
      </c>
      <c r="CL32" s="3">
        <v>4</v>
      </c>
      <c r="CM32" s="3">
        <v>194</v>
      </c>
      <c r="CN32" s="3">
        <v>35</v>
      </c>
      <c r="CO32" s="3">
        <v>21</v>
      </c>
      <c r="CP32" s="3">
        <v>21</v>
      </c>
      <c r="CQ32" s="3">
        <v>6</v>
      </c>
      <c r="CR32" s="3">
        <v>8</v>
      </c>
      <c r="CS32" s="4">
        <v>4</v>
      </c>
      <c r="CT32" s="3">
        <v>62</v>
      </c>
    </row>
    <row r="33" spans="1:97" s="7" customFormat="1" ht="17" thickBot="1" x14ac:dyDescent="0.25">
      <c r="A33" s="28" t="s">
        <v>164</v>
      </c>
      <c r="B33" s="7">
        <f>SUM(B3:B32)</f>
        <v>100</v>
      </c>
      <c r="C33" s="7">
        <f t="shared" ref="C33:BN33" si="0">SUM(C3:C32)</f>
        <v>163</v>
      </c>
      <c r="D33" s="7">
        <f t="shared" si="0"/>
        <v>893</v>
      </c>
      <c r="E33" s="7">
        <f t="shared" si="0"/>
        <v>477</v>
      </c>
      <c r="F33" s="7">
        <f t="shared" si="0"/>
        <v>102</v>
      </c>
      <c r="G33" s="7">
        <f t="shared" si="0"/>
        <v>487</v>
      </c>
      <c r="H33" s="7">
        <f t="shared" si="0"/>
        <v>66</v>
      </c>
      <c r="I33" s="7">
        <f t="shared" si="0"/>
        <v>28</v>
      </c>
      <c r="J33" s="7">
        <f t="shared" si="0"/>
        <v>327</v>
      </c>
      <c r="K33" s="7">
        <f t="shared" si="0"/>
        <v>623</v>
      </c>
      <c r="L33" s="7">
        <f t="shared" si="0"/>
        <v>536</v>
      </c>
      <c r="M33" s="8">
        <f t="shared" si="0"/>
        <v>734</v>
      </c>
      <c r="N33" s="7">
        <f t="shared" si="0"/>
        <v>560</v>
      </c>
      <c r="O33" s="7">
        <f t="shared" si="0"/>
        <v>237</v>
      </c>
      <c r="P33" s="7">
        <f t="shared" si="0"/>
        <v>1310</v>
      </c>
      <c r="Q33" s="7">
        <f t="shared" si="0"/>
        <v>1291</v>
      </c>
      <c r="R33" s="7">
        <f t="shared" si="0"/>
        <v>566</v>
      </c>
      <c r="S33" s="7">
        <f t="shared" si="0"/>
        <v>1214</v>
      </c>
      <c r="T33" s="7">
        <f t="shared" si="0"/>
        <v>183</v>
      </c>
      <c r="U33" s="7">
        <f t="shared" si="0"/>
        <v>41</v>
      </c>
      <c r="V33" s="7">
        <f t="shared" si="0"/>
        <v>339</v>
      </c>
      <c r="W33" s="7">
        <f t="shared" si="0"/>
        <v>1125</v>
      </c>
      <c r="X33" s="7">
        <f t="shared" si="0"/>
        <v>905</v>
      </c>
      <c r="Y33" s="8">
        <f t="shared" si="0"/>
        <v>1210</v>
      </c>
      <c r="Z33" s="7">
        <f t="shared" si="0"/>
        <v>744</v>
      </c>
      <c r="AA33" s="7">
        <f t="shared" si="0"/>
        <v>1008</v>
      </c>
      <c r="AB33" s="7">
        <f t="shared" si="0"/>
        <v>1154</v>
      </c>
      <c r="AC33" s="7">
        <f t="shared" si="0"/>
        <v>804</v>
      </c>
      <c r="AD33" s="7">
        <f t="shared" si="0"/>
        <v>817</v>
      </c>
      <c r="AE33" s="7">
        <f t="shared" si="0"/>
        <v>893</v>
      </c>
      <c r="AF33" s="7">
        <f t="shared" si="0"/>
        <v>515</v>
      </c>
      <c r="AG33" s="7">
        <f t="shared" si="0"/>
        <v>56</v>
      </c>
      <c r="AH33" s="7">
        <f t="shared" si="0"/>
        <v>450</v>
      </c>
      <c r="AI33" s="7">
        <f t="shared" si="0"/>
        <v>694</v>
      </c>
      <c r="AJ33" s="7">
        <f t="shared" si="0"/>
        <v>1169</v>
      </c>
      <c r="AK33" s="8">
        <f t="shared" si="0"/>
        <v>1222</v>
      </c>
      <c r="AL33" s="7">
        <f t="shared" si="0"/>
        <v>2242</v>
      </c>
      <c r="AM33" s="7">
        <f t="shared" si="0"/>
        <v>856</v>
      </c>
      <c r="AN33" s="7">
        <f t="shared" si="0"/>
        <v>1181</v>
      </c>
      <c r="AO33" s="7">
        <f t="shared" si="0"/>
        <v>1456</v>
      </c>
      <c r="AP33" s="7">
        <f t="shared" si="0"/>
        <v>1052</v>
      </c>
      <c r="AQ33" s="7">
        <f t="shared" si="0"/>
        <v>1404</v>
      </c>
      <c r="AR33" s="7">
        <f t="shared" si="0"/>
        <v>987</v>
      </c>
      <c r="AS33" s="7">
        <f t="shared" si="0"/>
        <v>104</v>
      </c>
      <c r="AT33" s="7">
        <f t="shared" si="0"/>
        <v>607</v>
      </c>
      <c r="AU33" s="7">
        <f t="shared" si="0"/>
        <v>2205</v>
      </c>
      <c r="AV33" s="7">
        <f t="shared" si="0"/>
        <v>1046</v>
      </c>
      <c r="AW33" s="8">
        <f t="shared" si="0"/>
        <v>2000</v>
      </c>
      <c r="AX33" s="7">
        <f t="shared" si="0"/>
        <v>32</v>
      </c>
      <c r="AY33" s="7">
        <f t="shared" si="0"/>
        <v>34</v>
      </c>
      <c r="AZ33" s="7">
        <f t="shared" si="0"/>
        <v>104</v>
      </c>
      <c r="BA33" s="7">
        <f t="shared" si="0"/>
        <v>98</v>
      </c>
      <c r="BB33" s="7">
        <f t="shared" si="0"/>
        <v>44</v>
      </c>
      <c r="BC33" s="7">
        <f t="shared" si="0"/>
        <v>131</v>
      </c>
      <c r="BD33" s="7">
        <f t="shared" si="0"/>
        <v>33</v>
      </c>
      <c r="BE33" s="7">
        <f t="shared" si="0"/>
        <v>62</v>
      </c>
      <c r="BF33" s="7">
        <f t="shared" si="0"/>
        <v>32</v>
      </c>
      <c r="BG33" s="7">
        <f t="shared" si="0"/>
        <v>149</v>
      </c>
      <c r="BH33" s="7">
        <f t="shared" si="0"/>
        <v>144</v>
      </c>
      <c r="BI33" s="8">
        <f t="shared" si="0"/>
        <v>94</v>
      </c>
      <c r="BJ33" s="7">
        <f t="shared" si="0"/>
        <v>1359</v>
      </c>
      <c r="BK33" s="7">
        <f t="shared" si="0"/>
        <v>785</v>
      </c>
      <c r="BL33" s="7">
        <f t="shared" si="0"/>
        <v>1042</v>
      </c>
      <c r="BM33" s="7">
        <f t="shared" si="0"/>
        <v>1181</v>
      </c>
      <c r="BN33" s="7">
        <f t="shared" si="0"/>
        <v>548</v>
      </c>
      <c r="BO33" s="7">
        <f t="shared" ref="BO33:CS33" si="1">SUM(BO3:BO32)</f>
        <v>934</v>
      </c>
      <c r="BP33" s="7">
        <f t="shared" si="1"/>
        <v>497</v>
      </c>
      <c r="BQ33" s="7">
        <f t="shared" si="1"/>
        <v>104</v>
      </c>
      <c r="BR33" s="7">
        <f t="shared" si="1"/>
        <v>732</v>
      </c>
      <c r="BS33" s="7">
        <f t="shared" si="1"/>
        <v>924</v>
      </c>
      <c r="BT33" s="7">
        <f t="shared" si="1"/>
        <v>1246</v>
      </c>
      <c r="BU33" s="8">
        <f t="shared" si="1"/>
        <v>897</v>
      </c>
      <c r="BV33" s="7">
        <f t="shared" si="1"/>
        <v>739</v>
      </c>
      <c r="BW33" s="7">
        <f t="shared" si="1"/>
        <v>937</v>
      </c>
      <c r="BX33" s="7">
        <f t="shared" si="1"/>
        <v>1280</v>
      </c>
      <c r="BY33" s="7">
        <f t="shared" si="1"/>
        <v>2244</v>
      </c>
      <c r="BZ33" s="7">
        <f t="shared" si="1"/>
        <v>874</v>
      </c>
      <c r="CA33" s="7">
        <f t="shared" si="1"/>
        <v>1358</v>
      </c>
      <c r="CB33" s="7">
        <f t="shared" si="1"/>
        <v>597</v>
      </c>
      <c r="CC33" s="7">
        <f t="shared" si="1"/>
        <v>130</v>
      </c>
      <c r="CD33" s="7">
        <f t="shared" si="1"/>
        <v>902</v>
      </c>
      <c r="CE33" s="7">
        <f t="shared" si="1"/>
        <v>1328</v>
      </c>
      <c r="CF33" s="7">
        <f t="shared" si="1"/>
        <v>959</v>
      </c>
      <c r="CG33" s="8">
        <f t="shared" si="1"/>
        <v>1571</v>
      </c>
      <c r="CH33" s="7">
        <f t="shared" si="1"/>
        <v>1426</v>
      </c>
      <c r="CI33" s="7">
        <f t="shared" si="1"/>
        <v>970</v>
      </c>
      <c r="CJ33" s="7">
        <f t="shared" si="1"/>
        <v>986</v>
      </c>
      <c r="CK33" s="7">
        <f t="shared" si="1"/>
        <v>786</v>
      </c>
      <c r="CL33" s="7">
        <f t="shared" si="1"/>
        <v>771</v>
      </c>
      <c r="CM33" s="7">
        <f t="shared" si="1"/>
        <v>1542</v>
      </c>
      <c r="CN33" s="7">
        <f t="shared" si="1"/>
        <v>499</v>
      </c>
      <c r="CO33" s="7">
        <f t="shared" si="1"/>
        <v>222</v>
      </c>
      <c r="CP33" s="7">
        <f t="shared" si="1"/>
        <v>1200</v>
      </c>
      <c r="CQ33" s="7">
        <f t="shared" si="1"/>
        <v>1129</v>
      </c>
      <c r="CR33" s="7">
        <f t="shared" si="1"/>
        <v>614</v>
      </c>
      <c r="CS33" s="8">
        <f t="shared" si="1"/>
        <v>1281</v>
      </c>
    </row>
    <row r="34" spans="1:97" x14ac:dyDescent="0.2">
      <c r="A34" s="11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CQ34" s="3"/>
      <c r="CR34" s="3"/>
    </row>
    <row r="35" spans="1:97" s="5" customFormat="1" ht="17" thickBot="1" x14ac:dyDescent="0.25">
      <c r="A35" s="17" t="s">
        <v>171</v>
      </c>
      <c r="M35" s="10"/>
      <c r="Y35" s="10"/>
      <c r="AK35" s="10"/>
      <c r="BI35" s="10"/>
      <c r="BU35" s="10"/>
      <c r="CG35" s="10"/>
      <c r="CS35" s="10"/>
    </row>
    <row r="36" spans="1:97" s="3" customFormat="1" x14ac:dyDescent="0.2">
      <c r="A36" s="3" t="s">
        <v>31</v>
      </c>
      <c r="B36" s="3">
        <f>SUM(B3/100)*100</f>
        <v>4</v>
      </c>
      <c r="C36" s="3">
        <f>SUM(C3/163)*100</f>
        <v>2.4539877300613497</v>
      </c>
      <c r="D36" s="12">
        <f>SUM(D3/893)*100</f>
        <v>10.414333706606943</v>
      </c>
      <c r="E36" s="3">
        <f>SUM(E3/477)*100</f>
        <v>1.4675052410901468</v>
      </c>
      <c r="F36" s="3">
        <f>SUM(F3/102)*100</f>
        <v>8.8235294117647065</v>
      </c>
      <c r="G36" s="3">
        <f>SUM(G3/487)*100</f>
        <v>0.61601642710472282</v>
      </c>
      <c r="H36" s="3">
        <f>SUM(H3/66)*100</f>
        <v>7.5757575757575761</v>
      </c>
      <c r="I36" s="3">
        <f>SUM(I3/28)*100</f>
        <v>7.1428571428571423</v>
      </c>
      <c r="J36" s="3">
        <f>SUM(J3/327)*100</f>
        <v>0.3058103975535168</v>
      </c>
      <c r="K36" s="3">
        <f>SUM(K3/623)*100</f>
        <v>7.2231139646869984</v>
      </c>
      <c r="L36" s="3">
        <f>SUM(L3/536)*100</f>
        <v>7.2761194029850751</v>
      </c>
      <c r="M36" s="14">
        <f>SUM(M3/734)*100</f>
        <v>11.1716621253406</v>
      </c>
      <c r="N36" s="3">
        <f>SUM(N3/560)*100</f>
        <v>0.35714285714285715</v>
      </c>
      <c r="O36" s="3">
        <f>SUM(O3/237)*100</f>
        <v>2.9535864978902953</v>
      </c>
      <c r="P36" s="3">
        <f>SUM(P3/1310)*100</f>
        <v>0.30534351145038169</v>
      </c>
      <c r="Q36" s="3">
        <f>SUM(Q3/1291)*100</f>
        <v>0.15491866769945781</v>
      </c>
      <c r="R36" s="3">
        <f>SUM(R3/566)*100</f>
        <v>0.70671378091872794</v>
      </c>
      <c r="S36" s="3">
        <f>SUM(S3/1214)*100</f>
        <v>0.16474464579901155</v>
      </c>
      <c r="T36" s="3">
        <f>SUM(T3/183)*100</f>
        <v>3.8251366120218582</v>
      </c>
      <c r="U36" s="3">
        <f>SUM(U3/41)*100</f>
        <v>0</v>
      </c>
      <c r="V36" s="3">
        <f>SUM(V3/339)*100</f>
        <v>0</v>
      </c>
      <c r="W36" s="3">
        <f>SUM(W3/1125)*100</f>
        <v>0.71111111111111114</v>
      </c>
      <c r="X36" s="3">
        <f>SUM(X3/905)*100</f>
        <v>0.44198895027624313</v>
      </c>
      <c r="Y36" s="4">
        <f>SUM(Y3/1210)*100</f>
        <v>1.5702479338842976</v>
      </c>
      <c r="Z36" s="3">
        <f>SUM(Z3/744)*100</f>
        <v>0.26881720430107531</v>
      </c>
      <c r="AA36" s="3">
        <f>SUM(AA3/1008)*100</f>
        <v>0.29761904761904762</v>
      </c>
      <c r="AB36" s="3">
        <f>SUM(AB3/1154)*100</f>
        <v>0.6932409012131715</v>
      </c>
      <c r="AC36" s="3">
        <f>SUM(AC3/804)*100</f>
        <v>0.49751243781094528</v>
      </c>
      <c r="AD36" s="3">
        <f>SUM(AD3/817)*100</f>
        <v>1.346389228886169</v>
      </c>
      <c r="AE36" s="3">
        <f>SUM(AE3/893)*100</f>
        <v>0.44792833146696531</v>
      </c>
      <c r="AF36" s="3">
        <f>SUM(AF3/515)*100</f>
        <v>0.97087378640776689</v>
      </c>
      <c r="AG36" s="3">
        <f>SUM(AG3/56)*100</f>
        <v>1.7857142857142856</v>
      </c>
      <c r="AH36" s="3">
        <f>SUM(AH3/450)*100</f>
        <v>0.88888888888888884</v>
      </c>
      <c r="AI36" s="3">
        <f>SUM(AI3/694)*100</f>
        <v>1.1527377521613833</v>
      </c>
      <c r="AJ36" s="3">
        <f>SUM(AJ3/1169)*100</f>
        <v>0.68434559452523525</v>
      </c>
      <c r="AK36" s="14">
        <f>SUM(AK3/1222)*100</f>
        <v>13.093289689034371</v>
      </c>
      <c r="AL36" s="3">
        <f>SUM(AL3/2242)*100</f>
        <v>0.71364852809991086</v>
      </c>
      <c r="AM36" s="3">
        <f>SUM(AM3/856)*100</f>
        <v>0.81775700934579432</v>
      </c>
      <c r="AN36" s="3">
        <f>SUM(AN3/1181)*100</f>
        <v>0.33869602032176122</v>
      </c>
      <c r="AO36" s="3">
        <f>SUM(AO3/1456)*100</f>
        <v>0.61813186813186816</v>
      </c>
      <c r="AP36" s="3">
        <f>SUM(AP3/1052)*100</f>
        <v>0.95057034220532322</v>
      </c>
      <c r="AQ36" s="3">
        <f>SUM(AQ3/1404)*100</f>
        <v>1.3532763532763532</v>
      </c>
      <c r="AR36" s="3">
        <f>SUM(AR3/987)*100</f>
        <v>1.3171225937183384</v>
      </c>
      <c r="AS36" s="3">
        <f>SUM(AS3/104)*100</f>
        <v>0.96153846153846156</v>
      </c>
      <c r="AT36" s="3">
        <f>SUM(AT3/607)*100</f>
        <v>0.65897858319604619</v>
      </c>
      <c r="AU36" s="3">
        <f>SUM(AU3/2205)*100</f>
        <v>0.40816326530612246</v>
      </c>
      <c r="AV36" s="3">
        <f>SUM(AV3/1046)*100</f>
        <v>2.7724665391969405</v>
      </c>
      <c r="AW36" s="14">
        <f>SUM(AW3/2000)*100</f>
        <v>12.85</v>
      </c>
      <c r="AX36" s="11">
        <f>SUM(AX3/32)*100</f>
        <v>0</v>
      </c>
      <c r="AY36" s="11">
        <f>SUM(AY3/34)*100</f>
        <v>2.9411764705882351</v>
      </c>
      <c r="AZ36" s="11">
        <f>SUM(AZ3/104)*100</f>
        <v>5.7692307692307692</v>
      </c>
      <c r="BA36" s="11">
        <f>SUM(BA3/98)*100</f>
        <v>0</v>
      </c>
      <c r="BB36" s="12">
        <f>SUM(BB3/44)*100</f>
        <v>31.818181818181817</v>
      </c>
      <c r="BC36" s="12">
        <f>SUM(BC3/131)*100</f>
        <v>10.687022900763358</v>
      </c>
      <c r="BD36" s="12">
        <f>SUM(BD3/33)*100</f>
        <v>27.27272727272727</v>
      </c>
      <c r="BE36" s="11">
        <f>SUM(BE3/62)*100</f>
        <v>0</v>
      </c>
      <c r="BF36" s="11">
        <f>SUM(BF3/32)*100</f>
        <v>0</v>
      </c>
      <c r="BG36" s="12">
        <f>SUM(BG3/149)*100</f>
        <v>23.48993288590604</v>
      </c>
      <c r="BH36" s="11">
        <f>SUM(BH3/144)*100</f>
        <v>2.083333333333333</v>
      </c>
      <c r="BI36" s="15">
        <f>SUM(BI3/94*100)</f>
        <v>2.1276595744680851</v>
      </c>
      <c r="BJ36" s="11">
        <f>SUM(BJ3/1359*100)</f>
        <v>0.95658572479764536</v>
      </c>
      <c r="BK36" s="11">
        <f>SUM(BK3/785)*100</f>
        <v>4.4585987261146496</v>
      </c>
      <c r="BL36" s="11">
        <f>SUM(BL3/1042)*100</f>
        <v>0.57581573896353166</v>
      </c>
      <c r="BM36" s="11">
        <f>SUM(BM3/1181)*100</f>
        <v>0.59271803556308211</v>
      </c>
      <c r="BN36" s="12">
        <f>SUM(BN3/548)*100</f>
        <v>18.430656934306569</v>
      </c>
      <c r="BO36" s="12">
        <f>SUM(BO3/934)*100</f>
        <v>10.813704496788008</v>
      </c>
      <c r="BP36" s="11">
        <f>SUM(BP3/497)*100</f>
        <v>8.8531187122736412</v>
      </c>
      <c r="BQ36" s="11">
        <f>SUM(BQ3/104)*100</f>
        <v>2.8846153846153846</v>
      </c>
      <c r="BR36" s="11">
        <f>SUM(BR3/732)*100</f>
        <v>0.68306010928961747</v>
      </c>
      <c r="BS36" s="11">
        <f>SUM(BS3/924)*100</f>
        <v>3.6796536796536801</v>
      </c>
      <c r="BT36" s="11">
        <f>SUM(BT3/1246)*100</f>
        <v>0.6420545746388443</v>
      </c>
      <c r="BU36" s="15">
        <f>SUM(BU3/897)*100</f>
        <v>2.4526198439241917</v>
      </c>
      <c r="BV36" s="11">
        <f>SUM(BV3/739)*100</f>
        <v>0.2706359945872801</v>
      </c>
      <c r="BW36" s="11">
        <f>SUM(BW3/937)*100</f>
        <v>0.21344717182497333</v>
      </c>
      <c r="BX36" s="11">
        <f>SUM(BX3/1280)*100</f>
        <v>0.234375</v>
      </c>
      <c r="BY36" s="11">
        <f>SUM(BY3/2244)*100</f>
        <v>0</v>
      </c>
      <c r="BZ36" s="11">
        <f>SUM(BZ3/874)*100</f>
        <v>0.2288329519450801</v>
      </c>
      <c r="CA36" s="11">
        <f>SUM(CA3/1358)*100</f>
        <v>0.73637702503681879</v>
      </c>
      <c r="CB36" s="11">
        <f>SUM(CB3/597)*100</f>
        <v>1.0050251256281406</v>
      </c>
      <c r="CC36" s="11">
        <f>SUM(CC3/130)*100</f>
        <v>3.0769230769230771</v>
      </c>
      <c r="CD36" s="11">
        <f>SUM(CD3/902)*100</f>
        <v>0</v>
      </c>
      <c r="CE36" s="11">
        <f>SUM(CE3/1328)*100</f>
        <v>1.2801204819277108</v>
      </c>
      <c r="CF36" s="11">
        <f>SUM(CF3/959)*100</f>
        <v>0.52137643378519283</v>
      </c>
      <c r="CG36" s="15">
        <f>SUM(CG3/1571)*100</f>
        <v>0.38192234245703371</v>
      </c>
      <c r="CH36" s="11">
        <f>SUM(CH3/1426)*100</f>
        <v>0.21037868162692847</v>
      </c>
      <c r="CI36" s="11">
        <f>SUM(CI3/970)*100</f>
        <v>0.41237113402061859</v>
      </c>
      <c r="CJ36" s="11">
        <f>SUM(CJ3/986)*100</f>
        <v>0.81135902636916835</v>
      </c>
      <c r="CK36" s="11">
        <f>SUM(CK3/786)*100</f>
        <v>0.76335877862595414</v>
      </c>
      <c r="CL36" s="11">
        <f>SUM(CL3/771)*100</f>
        <v>9.4682230869001298</v>
      </c>
      <c r="CM36" s="11">
        <f>SUM(CM3/1542)*100</f>
        <v>0.58365758754863817</v>
      </c>
      <c r="CN36" s="11">
        <f>SUM(CN3/499)*100</f>
        <v>5.6112224448897798</v>
      </c>
      <c r="CO36" s="11">
        <f>SUM(CO3/222)*100</f>
        <v>4.5045045045045047</v>
      </c>
      <c r="CP36" s="11">
        <f>SUM(CP3/1200)*100</f>
        <v>2.5</v>
      </c>
      <c r="CQ36" s="12">
        <f>SUM(CQ3/1129)*100</f>
        <v>10.274579273693533</v>
      </c>
      <c r="CR36" s="3">
        <f>SUM(CR3/614)*100</f>
        <v>0.16286644951140067</v>
      </c>
      <c r="CS36" s="4">
        <f>SUM(CS3/1281)*100</f>
        <v>1.639344262295082</v>
      </c>
    </row>
    <row r="37" spans="1:97" x14ac:dyDescent="0.2">
      <c r="A37" t="s">
        <v>30</v>
      </c>
      <c r="B37" s="3">
        <f t="shared" ref="B37:B65" si="2">SUM(B4/100)*100</f>
        <v>5</v>
      </c>
      <c r="C37" s="3">
        <f t="shared" ref="C37:C65" si="3">SUM(C4/163)*100</f>
        <v>5.5214723926380369</v>
      </c>
      <c r="D37" s="3">
        <f t="shared" ref="D37:D65" si="4">SUM(D4/893)*100</f>
        <v>7.166853303471445</v>
      </c>
      <c r="E37" s="3">
        <f t="shared" ref="E37:E65" si="5">SUM(E4/477)*100</f>
        <v>5.0314465408805038</v>
      </c>
      <c r="F37" s="3">
        <f t="shared" ref="F37:F65" si="6">SUM(F4/102)*100</f>
        <v>7.8431372549019605</v>
      </c>
      <c r="G37" s="3">
        <f t="shared" ref="G37:G65" si="7">SUM(G4/487)*100</f>
        <v>4.9281314168377826</v>
      </c>
      <c r="H37" s="3">
        <f t="shared" ref="H37:H65" si="8">SUM(H4/66)*100</f>
        <v>3.0303030303030303</v>
      </c>
      <c r="I37" s="12">
        <f t="shared" ref="I37:I65" si="9">SUM(I4/28)*100</f>
        <v>10.714285714285714</v>
      </c>
      <c r="J37" s="3">
        <f t="shared" ref="J37:J65" si="10">SUM(J4/327)*100</f>
        <v>7.3394495412844041</v>
      </c>
      <c r="K37" s="3">
        <f t="shared" ref="K37:K65" si="11">SUM(K4/623)*100</f>
        <v>7.8651685393258424</v>
      </c>
      <c r="L37" s="3">
        <f t="shared" ref="L37:L65" si="12">SUM(L4/536)*100</f>
        <v>0.74626865671641784</v>
      </c>
      <c r="M37" s="14">
        <f t="shared" ref="M37:M65" si="13">SUM(M4/734)*100</f>
        <v>12.125340599455042</v>
      </c>
      <c r="N37" s="3">
        <f t="shared" ref="N37:N65" si="14">SUM(N4/560)*100</f>
        <v>1.7857142857142856</v>
      </c>
      <c r="O37" s="3">
        <f t="shared" ref="O37:O65" si="15">SUM(O4/237)*100</f>
        <v>0.42194092827004215</v>
      </c>
      <c r="P37" s="3">
        <f t="shared" ref="P37:P65" si="16">SUM(P4/1310)*100</f>
        <v>4.3511450381679388</v>
      </c>
      <c r="Q37" s="3">
        <f t="shared" ref="Q37:Q65" si="17">SUM(Q4/1291)*100</f>
        <v>0.61967467079783123</v>
      </c>
      <c r="R37" s="3">
        <f t="shared" ref="R37:R65" si="18">SUM(R4/566)*100</f>
        <v>0.53003533568904593</v>
      </c>
      <c r="S37" s="3">
        <f t="shared" ref="S37:S65" si="19">SUM(S4/1214)*100</f>
        <v>0.49423393739703458</v>
      </c>
      <c r="T37" s="3">
        <f t="shared" ref="T37:T65" si="20">SUM(T4/183)*100</f>
        <v>0.54644808743169404</v>
      </c>
      <c r="U37" s="3">
        <f t="shared" ref="U37:U65" si="21">SUM(U4/41)*100</f>
        <v>0</v>
      </c>
      <c r="V37" s="3">
        <f t="shared" ref="V37:V65" si="22">SUM(V4/339)*100</f>
        <v>0.29498525073746312</v>
      </c>
      <c r="W37" s="3">
        <f t="shared" ref="W37:W65" si="23">SUM(W4/1125)*100</f>
        <v>1.4222222222222223</v>
      </c>
      <c r="X37" s="3">
        <f t="shared" ref="X37:X65" si="24">SUM(X4/905)*100</f>
        <v>0.55248618784530379</v>
      </c>
      <c r="Y37" s="4">
        <f t="shared" ref="Y37:Y65" si="25">SUM(Y4/1210)*100</f>
        <v>0.57851239669421484</v>
      </c>
      <c r="Z37" s="3">
        <f t="shared" ref="Z37:Z65" si="26">SUM(Z4/744)*100</f>
        <v>2.4193548387096775</v>
      </c>
      <c r="AA37" s="12">
        <f t="shared" ref="AA37:AA65" si="27">SUM(AA4/1008)*100</f>
        <v>14.781746031746032</v>
      </c>
      <c r="AB37" s="3">
        <f t="shared" ref="AB37:AB65" si="28">SUM(AB4/1154)*100</f>
        <v>2.3396880415944543</v>
      </c>
      <c r="AC37" s="12">
        <f t="shared" ref="AC37:AC65" si="29">SUM(AC4/804)*100</f>
        <v>20.8955223880597</v>
      </c>
      <c r="AD37" s="3">
        <f t="shared" ref="AD37:AD65" si="30">SUM(AD4/817)*100</f>
        <v>1.346389228886169</v>
      </c>
      <c r="AE37" s="3">
        <f t="shared" ref="AE37:AE65" si="31">SUM(AE4/893)*100</f>
        <v>3.9193729003359463</v>
      </c>
      <c r="AF37" s="3">
        <f t="shared" ref="AF37:AF65" si="32">SUM(AF4/515)*100</f>
        <v>4.8543689320388346</v>
      </c>
      <c r="AG37" s="3">
        <f t="shared" ref="AG37:AG65" si="33">SUM(AG4/56)*100</f>
        <v>5.3571428571428568</v>
      </c>
      <c r="AH37" s="3">
        <f t="shared" ref="AH37:AH65" si="34">SUM(AH4/450)*100</f>
        <v>0.44444444444444442</v>
      </c>
      <c r="AI37" s="3">
        <f t="shared" ref="AI37:AI65" si="35">SUM(AI4/694)*100</f>
        <v>8.2132564841498557</v>
      </c>
      <c r="AJ37" s="3">
        <f t="shared" ref="AJ37:AJ65" si="36">SUM(AJ4/1169)*100</f>
        <v>1.6253207869974338</v>
      </c>
      <c r="AK37" s="14">
        <f t="shared" ref="AK37:AK65" si="37">SUM(AK4/1222)*100</f>
        <v>18.657937806873978</v>
      </c>
      <c r="AL37" s="3">
        <f t="shared" ref="AL37:AL65" si="38">SUM(AL4/2242)*100</f>
        <v>0.80285459411239968</v>
      </c>
      <c r="AM37" s="3">
        <f t="shared" ref="AM37:AM65" si="39">SUM(AM4/856)*100</f>
        <v>1.4018691588785046</v>
      </c>
      <c r="AN37" s="3">
        <f t="shared" ref="AN37:AN65" si="40">SUM(AN4/1181)*100</f>
        <v>4.995766299745978</v>
      </c>
      <c r="AO37" s="3">
        <f t="shared" ref="AO37:AO65" si="41">SUM(AO4/1456)*100</f>
        <v>1.098901098901099</v>
      </c>
      <c r="AP37" s="3">
        <f t="shared" ref="AP37:AP65" si="42">SUM(AP4/1052)*100</f>
        <v>0.38022813688212925</v>
      </c>
      <c r="AQ37" s="3">
        <f t="shared" ref="AQ37:AQ65" si="43">SUM(AQ4/1404)*100</f>
        <v>1.6381766381766381</v>
      </c>
      <c r="AR37" s="3">
        <f t="shared" ref="AR37:AR65" si="44">SUM(AR4/987)*100</f>
        <v>0.60790273556231</v>
      </c>
      <c r="AS37" s="3">
        <f t="shared" ref="AS37:AS65" si="45">SUM(AS4/104)*100</f>
        <v>3.8461538461538463</v>
      </c>
      <c r="AT37" s="3">
        <f t="shared" ref="AT37:AT65" si="46">SUM(AT4/607)*100</f>
        <v>0.49423393739703458</v>
      </c>
      <c r="AU37" s="3">
        <f t="shared" ref="AU37:AU65" si="47">SUM(AU4/2205)*100</f>
        <v>0.49886621315192742</v>
      </c>
      <c r="AV37" s="3">
        <f t="shared" ref="AV37:AV65" si="48">SUM(AV4/1046)*100</f>
        <v>3.3460803059273423</v>
      </c>
      <c r="AW37" s="4">
        <f t="shared" ref="AW37:AW65" si="49">SUM(AW4/2000)*100</f>
        <v>3.8</v>
      </c>
      <c r="AX37" s="11">
        <f t="shared" ref="AX37:AX65" si="50">SUM(AX4/32)*100</f>
        <v>6.25</v>
      </c>
      <c r="AY37" s="11">
        <f t="shared" ref="AY37:AY65" si="51">SUM(AY4/34)*100</f>
        <v>0</v>
      </c>
      <c r="AZ37" s="11">
        <f t="shared" ref="AZ37:AZ65" si="52">SUM(AZ4/104)*100</f>
        <v>1.9230769230769231</v>
      </c>
      <c r="BA37" s="11">
        <f t="shared" ref="BA37:BA65" si="53">SUM(BA4/98)*100</f>
        <v>7.1428571428571423</v>
      </c>
      <c r="BB37" s="11">
        <f t="shared" ref="BB37:BB65" si="54">SUM(BB4/44)*100</f>
        <v>2.2727272727272729</v>
      </c>
      <c r="BC37" s="11">
        <f t="shared" ref="BC37:BC65" si="55">SUM(BC4/131)*100</f>
        <v>7.6335877862595423</v>
      </c>
      <c r="BD37" s="11">
        <f t="shared" ref="BD37:BD65" si="56">SUM(BD4/33)*100</f>
        <v>0</v>
      </c>
      <c r="BE37" s="11">
        <f t="shared" ref="BE37:BE65" si="57">SUM(BE4/62)*100</f>
        <v>4.838709677419355</v>
      </c>
      <c r="BF37" s="11">
        <f t="shared" ref="BF37:BF65" si="58">SUM(BF4/32)*100</f>
        <v>3.125</v>
      </c>
      <c r="BG37" s="12">
        <f t="shared" ref="BG37:BG65" si="59">SUM(BG4/149)*100</f>
        <v>12.080536912751679</v>
      </c>
      <c r="BH37" s="12">
        <f t="shared" ref="BH37:BH65" si="60">SUM(BH4/144)*100</f>
        <v>16.666666666666664</v>
      </c>
      <c r="BI37" s="13">
        <f t="shared" ref="BI37:BI65" si="61">SUM(BI4/94*100)</f>
        <v>0</v>
      </c>
      <c r="BJ37" s="12">
        <f t="shared" ref="BJ37:BJ65" si="62">SUM(BJ4/1359*100)</f>
        <v>18.543046357615893</v>
      </c>
      <c r="BK37" s="11">
        <f t="shared" ref="BK37:BK65" si="63">SUM(BK4/785)*100</f>
        <v>2.0382165605095541</v>
      </c>
      <c r="BL37" s="12">
        <f t="shared" ref="BL37:BL65" si="64">SUM(BL4/1042)*100</f>
        <v>10.652591170825335</v>
      </c>
      <c r="BM37" s="12">
        <f t="shared" ref="BM37:BM65" si="65">SUM(BM4/1181)*100</f>
        <v>14.733276883996613</v>
      </c>
      <c r="BN37" s="11">
        <f t="shared" ref="BN37:BN65" si="66">SUM(BN4/548)*100</f>
        <v>8.5766423357664241</v>
      </c>
      <c r="BO37" s="11">
        <f t="shared" ref="BO37:BO65" si="67">SUM(BO4/934)*100</f>
        <v>2.462526766595289</v>
      </c>
      <c r="BP37" s="11">
        <f t="shared" ref="BP37:BP65" si="68">SUM(BP4/497)*100</f>
        <v>6.4386317907444672</v>
      </c>
      <c r="BQ37" s="11">
        <f t="shared" ref="BQ37:BQ65" si="69">SUM(BQ4/104)*100</f>
        <v>3.8461538461538463</v>
      </c>
      <c r="BR37" s="11">
        <f t="shared" ref="BR37:BR65" si="70">SUM(BR4/732)*100</f>
        <v>1.2295081967213115</v>
      </c>
      <c r="BS37" s="12">
        <f t="shared" ref="BS37:BS65" si="71">SUM(BS4/924)*100</f>
        <v>15.584415584415584</v>
      </c>
      <c r="BT37" s="11">
        <f t="shared" ref="BT37:BT65" si="72">SUM(BT4/1246)*100</f>
        <v>1.1235955056179776</v>
      </c>
      <c r="BU37" s="13">
        <f t="shared" ref="BU37:BU65" si="73">SUM(BU4/897)*100</f>
        <v>3.0100334448160537</v>
      </c>
      <c r="BV37" s="11">
        <f t="shared" ref="BV37:BV65" si="74">SUM(BV4/739)*100</f>
        <v>1.0825439783491204</v>
      </c>
      <c r="BW37" s="11">
        <f t="shared" ref="BW37:BW65" si="75">SUM(BW4/937)*100</f>
        <v>4.8025613660618998</v>
      </c>
      <c r="BX37" s="11">
        <f t="shared" ref="BX37:BX65" si="76">SUM(BX4/1280)*100</f>
        <v>0.546875</v>
      </c>
      <c r="BY37" s="11">
        <f t="shared" ref="BY37:BY65" si="77">SUM(BY4/2244)*100</f>
        <v>1.1140819964349375</v>
      </c>
      <c r="BZ37" s="11">
        <f t="shared" ref="BZ37:BZ65" si="78">SUM(BZ4/874)*100</f>
        <v>0.8009153318077803</v>
      </c>
      <c r="CA37" s="11">
        <f t="shared" ref="CA37:CA65" si="79">SUM(CA4/1358)*100</f>
        <v>0.73637702503681879</v>
      </c>
      <c r="CB37" s="11">
        <f t="shared" ref="CB37:CB65" si="80">SUM(CB4/597)*100</f>
        <v>3.6850921273031827</v>
      </c>
      <c r="CC37" s="11">
        <f t="shared" ref="CC37:CC65" si="81">SUM(CC4/130)*100</f>
        <v>3.0769230769230771</v>
      </c>
      <c r="CD37" s="12">
        <f t="shared" ref="CD37:CD65" si="82">SUM(CD4/902)*100</f>
        <v>11.308203991130821</v>
      </c>
      <c r="CE37" s="12">
        <f t="shared" ref="CE37:CE65" si="83">SUM(CE4/1328)*100</f>
        <v>10.466867469879517</v>
      </c>
      <c r="CF37" s="11">
        <f t="shared" ref="CF37:CF65" si="84">SUM(CF4/959)*100</f>
        <v>1.3555787278415017</v>
      </c>
      <c r="CG37" s="13">
        <f t="shared" ref="CG37:CG65" si="85">SUM(CG4/1571)*100</f>
        <v>1.336728198599618</v>
      </c>
      <c r="CH37" s="11">
        <f t="shared" ref="CH37:CH65" si="86">SUM(CH4/1426)*100</f>
        <v>0.42075736325385693</v>
      </c>
      <c r="CI37" s="11">
        <f t="shared" ref="CI37:CI65" si="87">SUM(CI4/970)*100</f>
        <v>5.6701030927835054</v>
      </c>
      <c r="CJ37" s="11">
        <f t="shared" ref="CJ37:CJ65" si="88">SUM(CJ4/986)*100</f>
        <v>4.4624746450304258</v>
      </c>
      <c r="CK37" s="11">
        <f t="shared" ref="CK37:CK65" si="89">SUM(CK4/786)*100</f>
        <v>5.8524173027989823</v>
      </c>
      <c r="CL37" s="11">
        <f t="shared" ref="CL37:CL65" si="90">SUM(CL4/771)*100</f>
        <v>0.38910505836575876</v>
      </c>
      <c r="CM37" s="11">
        <f t="shared" ref="CM37:CM65" si="91">SUM(CM4/1542)*100</f>
        <v>0.19455252918287938</v>
      </c>
      <c r="CN37" s="11">
        <f t="shared" ref="CN37:CN65" si="92">SUM(CN4/499)*100</f>
        <v>0.60120240480961928</v>
      </c>
      <c r="CO37" s="11">
        <f t="shared" ref="CO37:CO65" si="93">SUM(CO4/222)*100</f>
        <v>6.756756756756757</v>
      </c>
      <c r="CP37" s="11">
        <f t="shared" ref="CP37:CP65" si="94">SUM(CP4/1200)*100</f>
        <v>1.6666666666666667</v>
      </c>
      <c r="CQ37" s="3">
        <f t="shared" ref="CQ37:CQ65" si="95">SUM(CQ4/1129)*100</f>
        <v>1.2400354295837024</v>
      </c>
      <c r="CR37" s="3">
        <f t="shared" ref="CR37:CR65" si="96">SUM(CR4/614)*100</f>
        <v>0.16286644951140067</v>
      </c>
      <c r="CS37" s="4">
        <f t="shared" ref="CS37:CS65" si="97">SUM(CS4/1281)*100</f>
        <v>1.795472287275566</v>
      </c>
    </row>
    <row r="38" spans="1:97" x14ac:dyDescent="0.2">
      <c r="A38" t="s">
        <v>29</v>
      </c>
      <c r="B38" s="3">
        <f t="shared" si="2"/>
        <v>0</v>
      </c>
      <c r="C38" s="3">
        <f t="shared" si="3"/>
        <v>0</v>
      </c>
      <c r="D38" s="3">
        <f t="shared" si="4"/>
        <v>0</v>
      </c>
      <c r="E38" s="3">
        <f t="shared" si="5"/>
        <v>0.20964360587002098</v>
      </c>
      <c r="F38" s="3">
        <f t="shared" si="6"/>
        <v>0.98039215686274506</v>
      </c>
      <c r="G38" s="3">
        <f t="shared" si="7"/>
        <v>0</v>
      </c>
      <c r="H38" s="3">
        <f t="shared" si="8"/>
        <v>0</v>
      </c>
      <c r="I38" s="3">
        <f t="shared" si="9"/>
        <v>0</v>
      </c>
      <c r="J38" s="3">
        <f t="shared" si="10"/>
        <v>0</v>
      </c>
      <c r="K38" s="3">
        <f t="shared" si="11"/>
        <v>0</v>
      </c>
      <c r="L38" s="3">
        <f t="shared" si="12"/>
        <v>0</v>
      </c>
      <c r="M38" s="4">
        <f t="shared" si="13"/>
        <v>0.13623978201634876</v>
      </c>
      <c r="N38" s="3">
        <f t="shared" si="14"/>
        <v>0</v>
      </c>
      <c r="O38" s="3">
        <f t="shared" si="15"/>
        <v>0</v>
      </c>
      <c r="P38" s="3">
        <f t="shared" si="16"/>
        <v>0</v>
      </c>
      <c r="Q38" s="3">
        <f t="shared" si="17"/>
        <v>0</v>
      </c>
      <c r="R38" s="3">
        <f t="shared" si="18"/>
        <v>0.17667844522968199</v>
      </c>
      <c r="S38" s="3">
        <f t="shared" si="19"/>
        <v>0</v>
      </c>
      <c r="T38" s="3">
        <f t="shared" si="20"/>
        <v>0</v>
      </c>
      <c r="U38" s="3">
        <f t="shared" si="21"/>
        <v>0</v>
      </c>
      <c r="V38" s="3">
        <f t="shared" si="22"/>
        <v>0</v>
      </c>
      <c r="W38" s="3">
        <f t="shared" si="23"/>
        <v>0</v>
      </c>
      <c r="X38" s="3">
        <f t="shared" si="24"/>
        <v>0</v>
      </c>
      <c r="Y38" s="4">
        <f t="shared" si="25"/>
        <v>0</v>
      </c>
      <c r="Z38" s="3">
        <f t="shared" si="26"/>
        <v>0.13440860215053765</v>
      </c>
      <c r="AA38" s="3">
        <f t="shared" si="27"/>
        <v>9.9206349206349201E-2</v>
      </c>
      <c r="AB38" s="3">
        <f t="shared" si="28"/>
        <v>0</v>
      </c>
      <c r="AC38" s="3">
        <f t="shared" si="29"/>
        <v>0</v>
      </c>
      <c r="AD38" s="3">
        <f t="shared" si="30"/>
        <v>1.101591187270502</v>
      </c>
      <c r="AE38" s="3">
        <f t="shared" si="31"/>
        <v>0.11198208286674133</v>
      </c>
      <c r="AF38" s="3">
        <f t="shared" si="32"/>
        <v>0</v>
      </c>
      <c r="AG38" s="3">
        <f t="shared" si="33"/>
        <v>0</v>
      </c>
      <c r="AH38" s="3">
        <f t="shared" si="34"/>
        <v>0</v>
      </c>
      <c r="AI38" s="3">
        <f t="shared" si="35"/>
        <v>0</v>
      </c>
      <c r="AJ38" s="3">
        <f t="shared" si="36"/>
        <v>0</v>
      </c>
      <c r="AK38" s="4">
        <f t="shared" si="37"/>
        <v>0</v>
      </c>
      <c r="AL38" s="3">
        <f t="shared" si="38"/>
        <v>0</v>
      </c>
      <c r="AM38" s="3">
        <f t="shared" si="39"/>
        <v>0</v>
      </c>
      <c r="AN38" s="3">
        <f t="shared" si="40"/>
        <v>0</v>
      </c>
      <c r="AO38" s="3">
        <f t="shared" si="41"/>
        <v>0</v>
      </c>
      <c r="AP38" s="3">
        <f t="shared" si="42"/>
        <v>0</v>
      </c>
      <c r="AQ38" s="3">
        <f t="shared" si="43"/>
        <v>7.1225071225071226E-2</v>
      </c>
      <c r="AR38" s="3">
        <f t="shared" si="44"/>
        <v>0</v>
      </c>
      <c r="AS38" s="3">
        <f t="shared" si="45"/>
        <v>0</v>
      </c>
      <c r="AT38" s="3">
        <f t="shared" si="46"/>
        <v>0</v>
      </c>
      <c r="AU38" s="3">
        <f t="shared" si="47"/>
        <v>0</v>
      </c>
      <c r="AV38" s="3">
        <f t="shared" si="48"/>
        <v>9.5602294455066919E-2</v>
      </c>
      <c r="AW38" s="4">
        <f t="shared" si="49"/>
        <v>0</v>
      </c>
      <c r="AX38" s="11">
        <f t="shared" si="50"/>
        <v>0</v>
      </c>
      <c r="AY38" s="11">
        <f t="shared" si="51"/>
        <v>0</v>
      </c>
      <c r="AZ38" s="11">
        <f t="shared" si="52"/>
        <v>0</v>
      </c>
      <c r="BA38" s="11">
        <f t="shared" si="53"/>
        <v>0</v>
      </c>
      <c r="BB38" s="11">
        <f t="shared" si="54"/>
        <v>0</v>
      </c>
      <c r="BC38" s="11">
        <f t="shared" si="55"/>
        <v>0</v>
      </c>
      <c r="BD38" s="11">
        <f t="shared" si="56"/>
        <v>0</v>
      </c>
      <c r="BE38" s="11">
        <f t="shared" si="57"/>
        <v>0</v>
      </c>
      <c r="BF38" s="11">
        <f t="shared" si="58"/>
        <v>0</v>
      </c>
      <c r="BG38" s="11">
        <f t="shared" si="59"/>
        <v>0</v>
      </c>
      <c r="BH38" s="11">
        <f t="shared" si="60"/>
        <v>0</v>
      </c>
      <c r="BI38" s="13">
        <f t="shared" si="61"/>
        <v>0</v>
      </c>
      <c r="BJ38" s="11">
        <f t="shared" si="62"/>
        <v>7.358351729212656E-2</v>
      </c>
      <c r="BK38" s="11">
        <f t="shared" si="63"/>
        <v>0</v>
      </c>
      <c r="BL38" s="11">
        <f t="shared" si="64"/>
        <v>0</v>
      </c>
      <c r="BM38" s="11">
        <f t="shared" si="65"/>
        <v>0</v>
      </c>
      <c r="BN38" s="11">
        <f t="shared" si="66"/>
        <v>0.18248175182481752</v>
      </c>
      <c r="BO38" s="11">
        <f t="shared" si="67"/>
        <v>0</v>
      </c>
      <c r="BP38" s="11">
        <f t="shared" si="68"/>
        <v>0</v>
      </c>
      <c r="BQ38" s="11">
        <f t="shared" si="69"/>
        <v>0</v>
      </c>
      <c r="BR38" s="11">
        <f t="shared" si="70"/>
        <v>0</v>
      </c>
      <c r="BS38" s="11">
        <f t="shared" si="71"/>
        <v>0.10822510822510822</v>
      </c>
      <c r="BT38" s="11">
        <f t="shared" si="72"/>
        <v>0</v>
      </c>
      <c r="BU38" s="13">
        <f t="shared" si="73"/>
        <v>0</v>
      </c>
      <c r="BV38" s="11">
        <f t="shared" si="74"/>
        <v>0</v>
      </c>
      <c r="BW38" s="11">
        <f t="shared" si="75"/>
        <v>0</v>
      </c>
      <c r="BX38" s="11">
        <f t="shared" si="76"/>
        <v>0</v>
      </c>
      <c r="BY38" s="11">
        <f t="shared" si="77"/>
        <v>4.4563279857397504E-2</v>
      </c>
      <c r="BZ38" s="11">
        <f t="shared" si="78"/>
        <v>0.11441647597254005</v>
      </c>
      <c r="CA38" s="11">
        <f t="shared" si="79"/>
        <v>0</v>
      </c>
      <c r="CB38" s="11">
        <f t="shared" si="80"/>
        <v>0</v>
      </c>
      <c r="CC38" s="11">
        <f t="shared" si="81"/>
        <v>0</v>
      </c>
      <c r="CD38" s="11">
        <f t="shared" si="82"/>
        <v>0</v>
      </c>
      <c r="CE38" s="11">
        <f t="shared" si="83"/>
        <v>0</v>
      </c>
      <c r="CF38" s="11">
        <f t="shared" si="84"/>
        <v>0</v>
      </c>
      <c r="CG38" s="13">
        <f t="shared" si="85"/>
        <v>0</v>
      </c>
      <c r="CH38" s="11">
        <f t="shared" si="86"/>
        <v>0</v>
      </c>
      <c r="CI38" s="11">
        <f t="shared" si="87"/>
        <v>0</v>
      </c>
      <c r="CJ38" s="11">
        <f t="shared" si="88"/>
        <v>0</v>
      </c>
      <c r="CK38" s="11">
        <f t="shared" si="89"/>
        <v>0</v>
      </c>
      <c r="CL38" s="11">
        <f t="shared" si="90"/>
        <v>0</v>
      </c>
      <c r="CM38" s="11">
        <f t="shared" si="91"/>
        <v>0</v>
      </c>
      <c r="CN38" s="11">
        <f t="shared" si="92"/>
        <v>0</v>
      </c>
      <c r="CO38" s="11">
        <f t="shared" si="93"/>
        <v>0</v>
      </c>
      <c r="CP38" s="11">
        <f t="shared" si="94"/>
        <v>0</v>
      </c>
      <c r="CQ38" s="3">
        <f t="shared" si="95"/>
        <v>8.8573959255978746E-2</v>
      </c>
      <c r="CR38" s="3">
        <f t="shared" si="96"/>
        <v>0</v>
      </c>
      <c r="CS38" s="4">
        <f t="shared" si="97"/>
        <v>7.8064012490242002E-2</v>
      </c>
    </row>
    <row r="39" spans="1:97" x14ac:dyDescent="0.2">
      <c r="A39" t="s">
        <v>27</v>
      </c>
      <c r="B39" s="3">
        <f t="shared" si="2"/>
        <v>0</v>
      </c>
      <c r="C39" s="3">
        <f t="shared" si="3"/>
        <v>0</v>
      </c>
      <c r="D39" s="3">
        <f t="shared" si="4"/>
        <v>0</v>
      </c>
      <c r="E39" s="3">
        <f t="shared" si="5"/>
        <v>0</v>
      </c>
      <c r="F39" s="3">
        <f t="shared" si="6"/>
        <v>0</v>
      </c>
      <c r="G39" s="3">
        <f t="shared" si="7"/>
        <v>0</v>
      </c>
      <c r="H39" s="3">
        <f t="shared" si="8"/>
        <v>0</v>
      </c>
      <c r="I39" s="3">
        <f t="shared" si="9"/>
        <v>0</v>
      </c>
      <c r="J39" s="3">
        <f t="shared" si="10"/>
        <v>0</v>
      </c>
      <c r="K39" s="3">
        <f t="shared" si="11"/>
        <v>0</v>
      </c>
      <c r="L39" s="3">
        <f t="shared" si="12"/>
        <v>0</v>
      </c>
      <c r="M39" s="4">
        <f t="shared" si="13"/>
        <v>0</v>
      </c>
      <c r="N39" s="3">
        <f t="shared" si="14"/>
        <v>0</v>
      </c>
      <c r="O39" s="3">
        <f t="shared" si="15"/>
        <v>0</v>
      </c>
      <c r="P39" s="3">
        <f t="shared" si="16"/>
        <v>0</v>
      </c>
      <c r="Q39" s="3">
        <f t="shared" si="17"/>
        <v>0</v>
      </c>
      <c r="R39" s="3">
        <f t="shared" si="18"/>
        <v>0</v>
      </c>
      <c r="S39" s="3">
        <f t="shared" si="19"/>
        <v>0</v>
      </c>
      <c r="T39" s="3">
        <f t="shared" si="20"/>
        <v>0</v>
      </c>
      <c r="U39" s="3">
        <f t="shared" si="21"/>
        <v>0</v>
      </c>
      <c r="V39" s="3">
        <f t="shared" si="22"/>
        <v>0</v>
      </c>
      <c r="W39" s="3">
        <f t="shared" si="23"/>
        <v>0</v>
      </c>
      <c r="X39" s="3">
        <f t="shared" si="24"/>
        <v>0</v>
      </c>
      <c r="Y39" s="4">
        <f t="shared" si="25"/>
        <v>0</v>
      </c>
      <c r="Z39" s="3">
        <f t="shared" si="26"/>
        <v>0</v>
      </c>
      <c r="AA39" s="3">
        <f t="shared" si="27"/>
        <v>0.1984126984126984</v>
      </c>
      <c r="AB39" s="3">
        <f t="shared" si="28"/>
        <v>8.6655112651646438E-2</v>
      </c>
      <c r="AC39" s="3">
        <f t="shared" si="29"/>
        <v>0.12437810945273632</v>
      </c>
      <c r="AD39" s="3">
        <f t="shared" si="30"/>
        <v>0.12239902080783352</v>
      </c>
      <c r="AE39" s="3">
        <f t="shared" si="31"/>
        <v>0.11198208286674133</v>
      </c>
      <c r="AF39" s="3">
        <f t="shared" si="32"/>
        <v>0</v>
      </c>
      <c r="AG39" s="3">
        <f t="shared" si="33"/>
        <v>1.7857142857142856</v>
      </c>
      <c r="AH39" s="3">
        <f t="shared" si="34"/>
        <v>0</v>
      </c>
      <c r="AI39" s="3">
        <f t="shared" si="35"/>
        <v>0.28818443804034583</v>
      </c>
      <c r="AJ39" s="3">
        <f t="shared" si="36"/>
        <v>5.2181351582549187</v>
      </c>
      <c r="AK39" s="4">
        <f t="shared" si="37"/>
        <v>0.16366612111292964</v>
      </c>
      <c r="AL39" s="3">
        <f t="shared" si="38"/>
        <v>0</v>
      </c>
      <c r="AM39" s="3">
        <f t="shared" si="39"/>
        <v>0</v>
      </c>
      <c r="AN39" s="3">
        <f t="shared" si="40"/>
        <v>0</v>
      </c>
      <c r="AO39" s="3">
        <f t="shared" si="41"/>
        <v>0</v>
      </c>
      <c r="AP39" s="3">
        <f t="shared" si="42"/>
        <v>0</v>
      </c>
      <c r="AQ39" s="3">
        <f t="shared" si="43"/>
        <v>0</v>
      </c>
      <c r="AR39" s="3">
        <f t="shared" si="44"/>
        <v>0</v>
      </c>
      <c r="AS39" s="3">
        <f t="shared" si="45"/>
        <v>0</v>
      </c>
      <c r="AT39" s="3">
        <f t="shared" si="46"/>
        <v>0</v>
      </c>
      <c r="AU39" s="3">
        <f t="shared" si="47"/>
        <v>0</v>
      </c>
      <c r="AV39" s="3">
        <f t="shared" si="48"/>
        <v>0.19120458891013384</v>
      </c>
      <c r="AW39" s="4">
        <f t="shared" si="49"/>
        <v>0</v>
      </c>
      <c r="AX39" s="11">
        <f t="shared" si="50"/>
        <v>0</v>
      </c>
      <c r="AY39" s="11">
        <f t="shared" si="51"/>
        <v>0</v>
      </c>
      <c r="AZ39" s="11">
        <f t="shared" si="52"/>
        <v>0</v>
      </c>
      <c r="BA39" s="11">
        <f t="shared" si="53"/>
        <v>0</v>
      </c>
      <c r="BB39" s="11">
        <f t="shared" si="54"/>
        <v>0</v>
      </c>
      <c r="BC39" s="11">
        <f t="shared" si="55"/>
        <v>0</v>
      </c>
      <c r="BD39" s="11">
        <f t="shared" si="56"/>
        <v>0</v>
      </c>
      <c r="BE39" s="11">
        <f t="shared" si="57"/>
        <v>0</v>
      </c>
      <c r="BF39" s="11">
        <f t="shared" si="58"/>
        <v>0</v>
      </c>
      <c r="BG39" s="11">
        <f t="shared" si="59"/>
        <v>0</v>
      </c>
      <c r="BH39" s="11">
        <f t="shared" si="60"/>
        <v>0</v>
      </c>
      <c r="BI39" s="13">
        <f t="shared" si="61"/>
        <v>0</v>
      </c>
      <c r="BJ39" s="11">
        <f t="shared" si="62"/>
        <v>0</v>
      </c>
      <c r="BK39" s="11">
        <f t="shared" si="63"/>
        <v>0</v>
      </c>
      <c r="BL39" s="11">
        <f t="shared" si="64"/>
        <v>0</v>
      </c>
      <c r="BM39" s="11">
        <f t="shared" si="65"/>
        <v>0</v>
      </c>
      <c r="BN39" s="11">
        <f t="shared" si="66"/>
        <v>0</v>
      </c>
      <c r="BO39" s="11">
        <f t="shared" si="67"/>
        <v>0</v>
      </c>
      <c r="BP39" s="11">
        <f t="shared" si="68"/>
        <v>0</v>
      </c>
      <c r="BQ39" s="11">
        <f t="shared" si="69"/>
        <v>0</v>
      </c>
      <c r="BR39" s="11">
        <f t="shared" si="70"/>
        <v>0</v>
      </c>
      <c r="BS39" s="11">
        <f t="shared" si="71"/>
        <v>0</v>
      </c>
      <c r="BT39" s="11">
        <f t="shared" si="72"/>
        <v>0</v>
      </c>
      <c r="BU39" s="13">
        <f t="shared" si="73"/>
        <v>0</v>
      </c>
      <c r="BV39" s="11">
        <f t="shared" si="74"/>
        <v>0.13531799729364005</v>
      </c>
      <c r="BW39" s="11">
        <f t="shared" si="75"/>
        <v>0</v>
      </c>
      <c r="BX39" s="11">
        <f t="shared" si="76"/>
        <v>0</v>
      </c>
      <c r="BY39" s="11">
        <f t="shared" si="77"/>
        <v>0.49019607843137253</v>
      </c>
      <c r="BZ39" s="11">
        <f t="shared" si="78"/>
        <v>0</v>
      </c>
      <c r="CA39" s="11">
        <f t="shared" si="79"/>
        <v>0.14727540500736377</v>
      </c>
      <c r="CB39" s="11">
        <f t="shared" si="80"/>
        <v>0</v>
      </c>
      <c r="CC39" s="11">
        <f t="shared" si="81"/>
        <v>0.76923076923076927</v>
      </c>
      <c r="CD39" s="11">
        <f t="shared" si="82"/>
        <v>0</v>
      </c>
      <c r="CE39" s="11">
        <f t="shared" si="83"/>
        <v>0</v>
      </c>
      <c r="CF39" s="11">
        <f t="shared" si="84"/>
        <v>0.10427528675703858</v>
      </c>
      <c r="CG39" s="13">
        <f t="shared" si="85"/>
        <v>6.3653723742838952E-2</v>
      </c>
      <c r="CH39" s="11">
        <f t="shared" si="86"/>
        <v>0</v>
      </c>
      <c r="CI39" s="11">
        <f t="shared" si="87"/>
        <v>0</v>
      </c>
      <c r="CJ39" s="11">
        <f t="shared" si="88"/>
        <v>0.10141987829614604</v>
      </c>
      <c r="CK39" s="11">
        <f t="shared" si="89"/>
        <v>0</v>
      </c>
      <c r="CL39" s="11">
        <f t="shared" si="90"/>
        <v>0</v>
      </c>
      <c r="CM39" s="11">
        <f t="shared" si="91"/>
        <v>0</v>
      </c>
      <c r="CN39" s="11">
        <f t="shared" si="92"/>
        <v>0</v>
      </c>
      <c r="CO39" s="11">
        <f t="shared" si="93"/>
        <v>0</v>
      </c>
      <c r="CP39" s="11">
        <f t="shared" si="94"/>
        <v>0</v>
      </c>
      <c r="CQ39" s="3">
        <f t="shared" si="95"/>
        <v>0</v>
      </c>
      <c r="CR39" s="3">
        <f t="shared" si="96"/>
        <v>0.16286644951140067</v>
      </c>
      <c r="CS39" s="4">
        <f t="shared" si="97"/>
        <v>0</v>
      </c>
    </row>
    <row r="40" spans="1:97" x14ac:dyDescent="0.2">
      <c r="A40" t="s">
        <v>145</v>
      </c>
      <c r="B40" s="3">
        <f t="shared" si="2"/>
        <v>0</v>
      </c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0</v>
      </c>
      <c r="H40" s="3">
        <f t="shared" si="8"/>
        <v>0</v>
      </c>
      <c r="I40" s="3">
        <f t="shared" si="9"/>
        <v>0</v>
      </c>
      <c r="J40" s="3">
        <f t="shared" si="10"/>
        <v>0</v>
      </c>
      <c r="K40" s="3">
        <f t="shared" si="11"/>
        <v>0</v>
      </c>
      <c r="L40" s="3">
        <f t="shared" si="12"/>
        <v>0</v>
      </c>
      <c r="M40" s="4">
        <f t="shared" si="13"/>
        <v>0</v>
      </c>
      <c r="N40" s="3">
        <f t="shared" si="14"/>
        <v>0</v>
      </c>
      <c r="O40" s="3">
        <f t="shared" si="15"/>
        <v>0</v>
      </c>
      <c r="P40" s="3">
        <f t="shared" si="16"/>
        <v>0</v>
      </c>
      <c r="Q40" s="3">
        <f t="shared" si="17"/>
        <v>0</v>
      </c>
      <c r="R40" s="3">
        <f t="shared" si="18"/>
        <v>0</v>
      </c>
      <c r="S40" s="3">
        <f t="shared" si="19"/>
        <v>0</v>
      </c>
      <c r="T40" s="3">
        <f t="shared" si="20"/>
        <v>0</v>
      </c>
      <c r="U40" s="3">
        <f t="shared" si="21"/>
        <v>0</v>
      </c>
      <c r="V40" s="3">
        <f t="shared" si="22"/>
        <v>0</v>
      </c>
      <c r="W40" s="3">
        <f t="shared" si="23"/>
        <v>0</v>
      </c>
      <c r="X40" s="3">
        <f t="shared" si="24"/>
        <v>0</v>
      </c>
      <c r="Y40" s="4">
        <f t="shared" si="25"/>
        <v>0</v>
      </c>
      <c r="Z40" s="3">
        <f t="shared" si="26"/>
        <v>0</v>
      </c>
      <c r="AA40" s="3">
        <f t="shared" si="27"/>
        <v>0</v>
      </c>
      <c r="AB40" s="3">
        <f t="shared" si="28"/>
        <v>0</v>
      </c>
      <c r="AC40" s="3">
        <f t="shared" si="29"/>
        <v>0</v>
      </c>
      <c r="AD40" s="3">
        <f t="shared" si="30"/>
        <v>0</v>
      </c>
      <c r="AE40" s="3">
        <f t="shared" si="31"/>
        <v>0</v>
      </c>
      <c r="AF40" s="3">
        <f t="shared" si="32"/>
        <v>0</v>
      </c>
      <c r="AG40" s="3">
        <f t="shared" si="33"/>
        <v>0</v>
      </c>
      <c r="AH40" s="3">
        <f t="shared" si="34"/>
        <v>0.22222222222222221</v>
      </c>
      <c r="AI40" s="3">
        <f t="shared" si="35"/>
        <v>0</v>
      </c>
      <c r="AJ40" s="3">
        <f t="shared" si="36"/>
        <v>8.5543199315654406E-2</v>
      </c>
      <c r="AK40" s="4">
        <f t="shared" si="37"/>
        <v>8.1833060556464818E-2</v>
      </c>
      <c r="AL40" s="3">
        <f t="shared" si="38"/>
        <v>0</v>
      </c>
      <c r="AM40" s="3">
        <f t="shared" si="39"/>
        <v>0</v>
      </c>
      <c r="AN40" s="3">
        <f t="shared" si="40"/>
        <v>0</v>
      </c>
      <c r="AO40" s="3">
        <f t="shared" si="41"/>
        <v>0</v>
      </c>
      <c r="AP40" s="3">
        <f t="shared" si="42"/>
        <v>0</v>
      </c>
      <c r="AQ40" s="3">
        <f t="shared" si="43"/>
        <v>0</v>
      </c>
      <c r="AR40" s="3">
        <f t="shared" si="44"/>
        <v>0</v>
      </c>
      <c r="AS40" s="3">
        <f t="shared" si="45"/>
        <v>0</v>
      </c>
      <c r="AT40" s="3">
        <f t="shared" si="46"/>
        <v>0</v>
      </c>
      <c r="AU40" s="3">
        <f t="shared" si="47"/>
        <v>0</v>
      </c>
      <c r="AV40" s="3">
        <f t="shared" si="48"/>
        <v>0</v>
      </c>
      <c r="AW40" s="4">
        <f t="shared" si="49"/>
        <v>0</v>
      </c>
      <c r="AX40" s="11">
        <f t="shared" si="50"/>
        <v>0</v>
      </c>
      <c r="AY40" s="11">
        <f t="shared" si="51"/>
        <v>0</v>
      </c>
      <c r="AZ40" s="11">
        <f t="shared" si="52"/>
        <v>0</v>
      </c>
      <c r="BA40" s="11">
        <f t="shared" si="53"/>
        <v>0</v>
      </c>
      <c r="BB40" s="11">
        <f t="shared" si="54"/>
        <v>0</v>
      </c>
      <c r="BC40" s="11">
        <f t="shared" si="55"/>
        <v>0</v>
      </c>
      <c r="BD40" s="11">
        <f t="shared" si="56"/>
        <v>0</v>
      </c>
      <c r="BE40" s="11">
        <f t="shared" si="57"/>
        <v>0</v>
      </c>
      <c r="BF40" s="11">
        <f t="shared" si="58"/>
        <v>0</v>
      </c>
      <c r="BG40" s="11">
        <f t="shared" si="59"/>
        <v>0</v>
      </c>
      <c r="BH40" s="11">
        <f t="shared" si="60"/>
        <v>0</v>
      </c>
      <c r="BI40" s="13">
        <f t="shared" si="61"/>
        <v>0</v>
      </c>
      <c r="BJ40" s="11">
        <f t="shared" si="62"/>
        <v>0</v>
      </c>
      <c r="BK40" s="11">
        <f t="shared" si="63"/>
        <v>0</v>
      </c>
      <c r="BL40" s="11">
        <f t="shared" si="64"/>
        <v>0</v>
      </c>
      <c r="BM40" s="11">
        <f t="shared" si="65"/>
        <v>0</v>
      </c>
      <c r="BN40" s="11">
        <f t="shared" si="66"/>
        <v>0</v>
      </c>
      <c r="BO40" s="11">
        <f t="shared" si="67"/>
        <v>0</v>
      </c>
      <c r="BP40" s="11">
        <f t="shared" si="68"/>
        <v>0</v>
      </c>
      <c r="BQ40" s="11">
        <f t="shared" si="69"/>
        <v>0</v>
      </c>
      <c r="BR40" s="11">
        <f t="shared" si="70"/>
        <v>0</v>
      </c>
      <c r="BS40" s="11">
        <f t="shared" si="71"/>
        <v>0</v>
      </c>
      <c r="BT40" s="11">
        <f t="shared" si="72"/>
        <v>0</v>
      </c>
      <c r="BU40" s="13">
        <f t="shared" si="73"/>
        <v>0</v>
      </c>
      <c r="BV40" s="11">
        <f t="shared" si="74"/>
        <v>0</v>
      </c>
      <c r="BW40" s="11">
        <f t="shared" si="75"/>
        <v>0</v>
      </c>
      <c r="BX40" s="11">
        <f t="shared" si="76"/>
        <v>0</v>
      </c>
      <c r="BY40" s="11">
        <f t="shared" si="77"/>
        <v>0</v>
      </c>
      <c r="BZ40" s="11">
        <f t="shared" si="78"/>
        <v>0</v>
      </c>
      <c r="CA40" s="11">
        <f t="shared" si="79"/>
        <v>0</v>
      </c>
      <c r="CB40" s="11">
        <f t="shared" si="80"/>
        <v>0</v>
      </c>
      <c r="CC40" s="11">
        <f t="shared" si="81"/>
        <v>0</v>
      </c>
      <c r="CD40" s="11">
        <f t="shared" si="82"/>
        <v>0.11086474501108648</v>
      </c>
      <c r="CE40" s="11">
        <f t="shared" si="83"/>
        <v>7.5301204819277115E-2</v>
      </c>
      <c r="CF40" s="11">
        <f t="shared" si="84"/>
        <v>0</v>
      </c>
      <c r="CG40" s="13">
        <f t="shared" si="85"/>
        <v>0</v>
      </c>
      <c r="CH40" s="11">
        <f t="shared" si="86"/>
        <v>0</v>
      </c>
      <c r="CI40" s="11">
        <f t="shared" si="87"/>
        <v>0</v>
      </c>
      <c r="CJ40" s="11">
        <f t="shared" si="88"/>
        <v>0</v>
      </c>
      <c r="CK40" s="11">
        <f t="shared" si="89"/>
        <v>0</v>
      </c>
      <c r="CL40" s="11">
        <f t="shared" si="90"/>
        <v>0</v>
      </c>
      <c r="CM40" s="11">
        <f t="shared" si="91"/>
        <v>0</v>
      </c>
      <c r="CN40" s="11">
        <f t="shared" si="92"/>
        <v>0</v>
      </c>
      <c r="CO40" s="11">
        <f t="shared" si="93"/>
        <v>0</v>
      </c>
      <c r="CP40" s="11">
        <f t="shared" si="94"/>
        <v>0</v>
      </c>
      <c r="CQ40" s="3">
        <f t="shared" si="95"/>
        <v>0</v>
      </c>
      <c r="CR40" s="3">
        <f t="shared" si="96"/>
        <v>0</v>
      </c>
      <c r="CS40" s="4">
        <f t="shared" si="97"/>
        <v>0</v>
      </c>
    </row>
    <row r="41" spans="1:97" x14ac:dyDescent="0.2">
      <c r="A41" t="s">
        <v>26</v>
      </c>
      <c r="B41" s="3">
        <f t="shared" si="2"/>
        <v>0</v>
      </c>
      <c r="C41" s="3">
        <f t="shared" si="3"/>
        <v>0</v>
      </c>
      <c r="D41" s="3">
        <f t="shared" si="4"/>
        <v>0</v>
      </c>
      <c r="E41" s="3">
        <f t="shared" si="5"/>
        <v>0</v>
      </c>
      <c r="F41" s="3">
        <f t="shared" si="6"/>
        <v>0</v>
      </c>
      <c r="G41" s="3">
        <f t="shared" si="7"/>
        <v>0</v>
      </c>
      <c r="H41" s="3">
        <f t="shared" si="8"/>
        <v>0</v>
      </c>
      <c r="I41" s="3">
        <f t="shared" si="9"/>
        <v>0</v>
      </c>
      <c r="J41" s="3">
        <f t="shared" si="10"/>
        <v>0</v>
      </c>
      <c r="K41" s="3">
        <f t="shared" si="11"/>
        <v>0</v>
      </c>
      <c r="L41" s="3">
        <f t="shared" si="12"/>
        <v>0</v>
      </c>
      <c r="M41" s="4">
        <f t="shared" si="13"/>
        <v>0</v>
      </c>
      <c r="N41" s="3">
        <f t="shared" si="14"/>
        <v>0</v>
      </c>
      <c r="O41" s="3">
        <f t="shared" si="15"/>
        <v>0</v>
      </c>
      <c r="P41" s="3">
        <f t="shared" si="16"/>
        <v>0</v>
      </c>
      <c r="Q41" s="3">
        <f t="shared" si="17"/>
        <v>0</v>
      </c>
      <c r="R41" s="3">
        <f t="shared" si="18"/>
        <v>0</v>
      </c>
      <c r="S41" s="3">
        <f t="shared" si="19"/>
        <v>0</v>
      </c>
      <c r="T41" s="3">
        <f t="shared" si="20"/>
        <v>0</v>
      </c>
      <c r="U41" s="3">
        <f t="shared" si="21"/>
        <v>0</v>
      </c>
      <c r="V41" s="3">
        <f t="shared" si="22"/>
        <v>0</v>
      </c>
      <c r="W41" s="3">
        <f t="shared" si="23"/>
        <v>0</v>
      </c>
      <c r="X41" s="3">
        <f t="shared" si="24"/>
        <v>0</v>
      </c>
      <c r="Y41" s="4">
        <f t="shared" si="25"/>
        <v>0</v>
      </c>
      <c r="Z41" s="3">
        <f t="shared" si="26"/>
        <v>0</v>
      </c>
      <c r="AA41" s="3">
        <f t="shared" si="27"/>
        <v>0</v>
      </c>
      <c r="AB41" s="3">
        <f t="shared" si="28"/>
        <v>0</v>
      </c>
      <c r="AC41" s="3">
        <f t="shared" si="29"/>
        <v>0</v>
      </c>
      <c r="AD41" s="3">
        <f t="shared" si="30"/>
        <v>0</v>
      </c>
      <c r="AE41" s="3">
        <f t="shared" si="31"/>
        <v>0</v>
      </c>
      <c r="AF41" s="3">
        <f t="shared" si="32"/>
        <v>0</v>
      </c>
      <c r="AG41" s="3">
        <f t="shared" si="33"/>
        <v>0</v>
      </c>
      <c r="AH41" s="3">
        <f t="shared" si="34"/>
        <v>0</v>
      </c>
      <c r="AI41" s="3">
        <f t="shared" si="35"/>
        <v>0</v>
      </c>
      <c r="AJ41" s="3">
        <f t="shared" si="36"/>
        <v>0</v>
      </c>
      <c r="AK41" s="4">
        <f t="shared" si="37"/>
        <v>0</v>
      </c>
      <c r="AL41" s="3">
        <f t="shared" si="38"/>
        <v>0</v>
      </c>
      <c r="AM41" s="3">
        <f t="shared" si="39"/>
        <v>0.11682242990654204</v>
      </c>
      <c r="AN41" s="3">
        <f t="shared" si="40"/>
        <v>8.4674005080440304E-2</v>
      </c>
      <c r="AO41" s="3">
        <f t="shared" si="41"/>
        <v>6.8681318681318687E-2</v>
      </c>
      <c r="AP41" s="3">
        <f t="shared" si="42"/>
        <v>0</v>
      </c>
      <c r="AQ41" s="3">
        <f t="shared" si="43"/>
        <v>0.21367521367521369</v>
      </c>
      <c r="AR41" s="3">
        <f t="shared" si="44"/>
        <v>0</v>
      </c>
      <c r="AS41" s="3">
        <f t="shared" si="45"/>
        <v>0</v>
      </c>
      <c r="AT41" s="3">
        <f t="shared" si="46"/>
        <v>0</v>
      </c>
      <c r="AU41" s="3">
        <f t="shared" si="47"/>
        <v>0</v>
      </c>
      <c r="AV41" s="3">
        <f t="shared" si="48"/>
        <v>0</v>
      </c>
      <c r="AW41" s="4">
        <f t="shared" si="49"/>
        <v>3.4000000000000004</v>
      </c>
      <c r="AX41" s="11">
        <f t="shared" si="50"/>
        <v>0</v>
      </c>
      <c r="AY41" s="11">
        <f t="shared" si="51"/>
        <v>0</v>
      </c>
      <c r="AZ41" s="11">
        <f t="shared" si="52"/>
        <v>0</v>
      </c>
      <c r="BA41" s="11">
        <f t="shared" si="53"/>
        <v>0</v>
      </c>
      <c r="BB41" s="11">
        <f t="shared" si="54"/>
        <v>0</v>
      </c>
      <c r="BC41" s="11">
        <f t="shared" si="55"/>
        <v>0</v>
      </c>
      <c r="BD41" s="11">
        <f t="shared" si="56"/>
        <v>0</v>
      </c>
      <c r="BE41" s="11">
        <f t="shared" si="57"/>
        <v>0</v>
      </c>
      <c r="BF41" s="11">
        <f t="shared" si="58"/>
        <v>0</v>
      </c>
      <c r="BG41" s="11">
        <f t="shared" si="59"/>
        <v>0</v>
      </c>
      <c r="BH41" s="11">
        <f t="shared" si="60"/>
        <v>0</v>
      </c>
      <c r="BI41" s="13">
        <f t="shared" si="61"/>
        <v>0</v>
      </c>
      <c r="BJ41" s="11">
        <f t="shared" si="62"/>
        <v>0</v>
      </c>
      <c r="BK41" s="11">
        <f t="shared" si="63"/>
        <v>0</v>
      </c>
      <c r="BL41" s="11">
        <f t="shared" si="64"/>
        <v>0</v>
      </c>
      <c r="BM41" s="11">
        <f t="shared" si="65"/>
        <v>0</v>
      </c>
      <c r="BN41" s="11">
        <f t="shared" si="66"/>
        <v>0</v>
      </c>
      <c r="BO41" s="11">
        <f t="shared" si="67"/>
        <v>0</v>
      </c>
      <c r="BP41" s="11">
        <f t="shared" si="68"/>
        <v>0</v>
      </c>
      <c r="BQ41" s="11">
        <f t="shared" si="69"/>
        <v>0</v>
      </c>
      <c r="BR41" s="11">
        <f t="shared" si="70"/>
        <v>0</v>
      </c>
      <c r="BS41" s="11">
        <f t="shared" si="71"/>
        <v>0</v>
      </c>
      <c r="BT41" s="11">
        <f t="shared" si="72"/>
        <v>0</v>
      </c>
      <c r="BU41" s="13">
        <f t="shared" si="73"/>
        <v>0.33444816053511706</v>
      </c>
      <c r="BV41" s="11">
        <f t="shared" si="74"/>
        <v>0</v>
      </c>
      <c r="BW41" s="11">
        <f t="shared" si="75"/>
        <v>0</v>
      </c>
      <c r="BX41" s="11">
        <f t="shared" si="76"/>
        <v>0</v>
      </c>
      <c r="BY41" s="11">
        <f t="shared" si="77"/>
        <v>0</v>
      </c>
      <c r="BZ41" s="11">
        <f t="shared" si="78"/>
        <v>0</v>
      </c>
      <c r="CA41" s="11">
        <f t="shared" si="79"/>
        <v>0</v>
      </c>
      <c r="CB41" s="11">
        <f t="shared" si="80"/>
        <v>0</v>
      </c>
      <c r="CC41" s="11">
        <f t="shared" si="81"/>
        <v>0</v>
      </c>
      <c r="CD41" s="11">
        <f t="shared" si="82"/>
        <v>0</v>
      </c>
      <c r="CE41" s="11">
        <f t="shared" si="83"/>
        <v>0</v>
      </c>
      <c r="CF41" s="11">
        <f t="shared" si="84"/>
        <v>0</v>
      </c>
      <c r="CG41" s="13">
        <f t="shared" si="85"/>
        <v>6.3653723742838952E-2</v>
      </c>
      <c r="CH41" s="11">
        <f t="shared" si="86"/>
        <v>0</v>
      </c>
      <c r="CI41" s="11">
        <f t="shared" si="87"/>
        <v>0</v>
      </c>
      <c r="CJ41" s="11">
        <f t="shared" si="88"/>
        <v>0</v>
      </c>
      <c r="CK41" s="11">
        <f t="shared" si="89"/>
        <v>0</v>
      </c>
      <c r="CL41" s="11">
        <f t="shared" si="90"/>
        <v>0</v>
      </c>
      <c r="CM41" s="11">
        <f t="shared" si="91"/>
        <v>0</v>
      </c>
      <c r="CN41" s="11">
        <f t="shared" si="92"/>
        <v>0</v>
      </c>
      <c r="CO41" s="11">
        <f t="shared" si="93"/>
        <v>0</v>
      </c>
      <c r="CP41" s="11">
        <f t="shared" si="94"/>
        <v>0</v>
      </c>
      <c r="CQ41" s="3">
        <f t="shared" si="95"/>
        <v>0</v>
      </c>
      <c r="CR41" s="3">
        <f t="shared" si="96"/>
        <v>0</v>
      </c>
      <c r="CS41" s="4">
        <f t="shared" si="97"/>
        <v>0</v>
      </c>
    </row>
    <row r="42" spans="1:97" x14ac:dyDescent="0.2">
      <c r="A42" t="s">
        <v>25</v>
      </c>
      <c r="B42" s="3">
        <f t="shared" si="2"/>
        <v>0</v>
      </c>
      <c r="C42" s="3">
        <f t="shared" si="3"/>
        <v>0</v>
      </c>
      <c r="D42" s="3">
        <f t="shared" si="4"/>
        <v>0.22396416573348266</v>
      </c>
      <c r="E42" s="3">
        <f t="shared" si="5"/>
        <v>0</v>
      </c>
      <c r="F42" s="3">
        <f t="shared" si="6"/>
        <v>0</v>
      </c>
      <c r="G42" s="3">
        <f t="shared" si="7"/>
        <v>0.20533880903490762</v>
      </c>
      <c r="H42" s="3">
        <f t="shared" si="8"/>
        <v>0</v>
      </c>
      <c r="I42" s="3">
        <f t="shared" si="9"/>
        <v>3.5714285714285712</v>
      </c>
      <c r="J42" s="3">
        <f t="shared" si="10"/>
        <v>0.3058103975535168</v>
      </c>
      <c r="K42" s="12">
        <f t="shared" si="11"/>
        <v>10.754414125200643</v>
      </c>
      <c r="L42" s="3">
        <f t="shared" si="12"/>
        <v>0</v>
      </c>
      <c r="M42" s="4">
        <f t="shared" si="13"/>
        <v>0</v>
      </c>
      <c r="N42" s="3">
        <f t="shared" si="14"/>
        <v>0.17857142857142858</v>
      </c>
      <c r="O42" s="3">
        <f t="shared" si="15"/>
        <v>0</v>
      </c>
      <c r="P42" s="3">
        <f t="shared" si="16"/>
        <v>0</v>
      </c>
      <c r="Q42" s="3">
        <f t="shared" si="17"/>
        <v>0</v>
      </c>
      <c r="R42" s="3">
        <f t="shared" si="18"/>
        <v>0</v>
      </c>
      <c r="S42" s="3">
        <f t="shared" si="19"/>
        <v>0</v>
      </c>
      <c r="T42" s="3">
        <f t="shared" si="20"/>
        <v>0</v>
      </c>
      <c r="U42" s="3">
        <f t="shared" si="21"/>
        <v>0</v>
      </c>
      <c r="V42" s="3">
        <f t="shared" si="22"/>
        <v>0</v>
      </c>
      <c r="W42" s="3">
        <f t="shared" si="23"/>
        <v>0.26666666666666666</v>
      </c>
      <c r="X42" s="3">
        <f t="shared" si="24"/>
        <v>0</v>
      </c>
      <c r="Y42" s="4">
        <f t="shared" si="25"/>
        <v>0</v>
      </c>
      <c r="Z42" s="3">
        <f t="shared" si="26"/>
        <v>0</v>
      </c>
      <c r="AA42" s="3">
        <f t="shared" si="27"/>
        <v>0</v>
      </c>
      <c r="AB42" s="3">
        <f t="shared" si="28"/>
        <v>0</v>
      </c>
      <c r="AC42" s="3">
        <f t="shared" si="29"/>
        <v>0</v>
      </c>
      <c r="AD42" s="3">
        <f t="shared" si="30"/>
        <v>0</v>
      </c>
      <c r="AE42" s="3">
        <f t="shared" si="31"/>
        <v>0</v>
      </c>
      <c r="AF42" s="3">
        <f t="shared" si="32"/>
        <v>0</v>
      </c>
      <c r="AG42" s="3">
        <f t="shared" si="33"/>
        <v>0</v>
      </c>
      <c r="AH42" s="3">
        <f t="shared" si="34"/>
        <v>0</v>
      </c>
      <c r="AI42" s="3">
        <f t="shared" si="35"/>
        <v>0.14409221902017291</v>
      </c>
      <c r="AJ42" s="3">
        <f t="shared" si="36"/>
        <v>0</v>
      </c>
      <c r="AK42" s="4">
        <f t="shared" si="37"/>
        <v>0</v>
      </c>
      <c r="AL42" s="3">
        <f t="shared" si="38"/>
        <v>8.9206066012488858E-2</v>
      </c>
      <c r="AM42" s="3">
        <f t="shared" si="39"/>
        <v>0.7009345794392523</v>
      </c>
      <c r="AN42" s="3">
        <f t="shared" si="40"/>
        <v>0</v>
      </c>
      <c r="AO42" s="3">
        <f t="shared" si="41"/>
        <v>0.13736263736263737</v>
      </c>
      <c r="AP42" s="3">
        <f t="shared" si="42"/>
        <v>9.5057034220532313E-2</v>
      </c>
      <c r="AQ42" s="3">
        <f t="shared" si="43"/>
        <v>0</v>
      </c>
      <c r="AR42" s="3">
        <f t="shared" si="44"/>
        <v>0</v>
      </c>
      <c r="AS42" s="3">
        <f t="shared" si="45"/>
        <v>0</v>
      </c>
      <c r="AT42" s="3">
        <f t="shared" si="46"/>
        <v>0</v>
      </c>
      <c r="AU42" s="3">
        <f t="shared" si="47"/>
        <v>0</v>
      </c>
      <c r="AV42" s="3">
        <f t="shared" si="48"/>
        <v>0</v>
      </c>
      <c r="AW42" s="4">
        <f t="shared" si="49"/>
        <v>0</v>
      </c>
      <c r="AX42" s="11">
        <f t="shared" si="50"/>
        <v>3.125</v>
      </c>
      <c r="AY42" s="11">
        <f t="shared" si="51"/>
        <v>0</v>
      </c>
      <c r="AZ42" s="11">
        <f t="shared" si="52"/>
        <v>0</v>
      </c>
      <c r="BA42" s="11">
        <f t="shared" si="53"/>
        <v>0</v>
      </c>
      <c r="BB42" s="11">
        <f t="shared" si="54"/>
        <v>0</v>
      </c>
      <c r="BC42" s="11">
        <f t="shared" si="55"/>
        <v>0</v>
      </c>
      <c r="BD42" s="11">
        <f t="shared" si="56"/>
        <v>0</v>
      </c>
      <c r="BE42" s="11">
        <f t="shared" si="57"/>
        <v>0</v>
      </c>
      <c r="BF42" s="11">
        <f t="shared" si="58"/>
        <v>0</v>
      </c>
      <c r="BG42" s="11">
        <f t="shared" si="59"/>
        <v>0</v>
      </c>
      <c r="BH42" s="11">
        <f t="shared" si="60"/>
        <v>0</v>
      </c>
      <c r="BI42" s="13">
        <f t="shared" si="61"/>
        <v>0</v>
      </c>
      <c r="BJ42" s="11">
        <f t="shared" si="62"/>
        <v>0</v>
      </c>
      <c r="BK42" s="11">
        <f t="shared" si="63"/>
        <v>0</v>
      </c>
      <c r="BL42" s="11">
        <f t="shared" si="64"/>
        <v>0</v>
      </c>
      <c r="BM42" s="11">
        <f t="shared" si="65"/>
        <v>0</v>
      </c>
      <c r="BN42" s="11">
        <f t="shared" si="66"/>
        <v>0</v>
      </c>
      <c r="BO42" s="11">
        <f t="shared" si="67"/>
        <v>0</v>
      </c>
      <c r="BP42" s="11">
        <f t="shared" si="68"/>
        <v>0</v>
      </c>
      <c r="BQ42" s="11">
        <f t="shared" si="69"/>
        <v>0</v>
      </c>
      <c r="BR42" s="11">
        <f t="shared" si="70"/>
        <v>0</v>
      </c>
      <c r="BS42" s="11">
        <f t="shared" si="71"/>
        <v>0.10822510822510822</v>
      </c>
      <c r="BT42" s="11">
        <f t="shared" si="72"/>
        <v>0</v>
      </c>
      <c r="BU42" s="13">
        <f t="shared" si="73"/>
        <v>0</v>
      </c>
      <c r="BV42" s="11">
        <f t="shared" si="74"/>
        <v>0.13531799729364005</v>
      </c>
      <c r="BW42" s="11">
        <f t="shared" si="75"/>
        <v>0</v>
      </c>
      <c r="BX42" s="11">
        <f t="shared" si="76"/>
        <v>0</v>
      </c>
      <c r="BY42" s="11">
        <f t="shared" si="77"/>
        <v>4.4563279857397504E-2</v>
      </c>
      <c r="BZ42" s="11">
        <f t="shared" si="78"/>
        <v>0.11441647597254005</v>
      </c>
      <c r="CA42" s="11">
        <f t="shared" si="79"/>
        <v>0</v>
      </c>
      <c r="CB42" s="11">
        <f t="shared" si="80"/>
        <v>0</v>
      </c>
      <c r="CC42" s="11">
        <f t="shared" si="81"/>
        <v>0.76923076923076927</v>
      </c>
      <c r="CD42" s="11">
        <f t="shared" si="82"/>
        <v>0.11086474501108648</v>
      </c>
      <c r="CE42" s="11">
        <f t="shared" si="83"/>
        <v>0.2259036144578313</v>
      </c>
      <c r="CF42" s="11">
        <f t="shared" si="84"/>
        <v>0</v>
      </c>
      <c r="CG42" s="13">
        <f t="shared" si="85"/>
        <v>0</v>
      </c>
      <c r="CH42" s="11">
        <f t="shared" si="86"/>
        <v>7.0126227208976155E-2</v>
      </c>
      <c r="CI42" s="11">
        <f t="shared" si="87"/>
        <v>0</v>
      </c>
      <c r="CJ42" s="11">
        <f t="shared" si="88"/>
        <v>0.10141987829614604</v>
      </c>
      <c r="CK42" s="11">
        <f t="shared" si="89"/>
        <v>0</v>
      </c>
      <c r="CL42" s="11">
        <f t="shared" si="90"/>
        <v>0</v>
      </c>
      <c r="CM42" s="11">
        <f t="shared" si="91"/>
        <v>0</v>
      </c>
      <c r="CN42" s="11">
        <f t="shared" si="92"/>
        <v>0</v>
      </c>
      <c r="CO42" s="11">
        <f t="shared" si="93"/>
        <v>0</v>
      </c>
      <c r="CP42" s="11">
        <f t="shared" si="94"/>
        <v>8.3333333333333343E-2</v>
      </c>
      <c r="CQ42" s="3">
        <f t="shared" si="95"/>
        <v>0.17714791851195749</v>
      </c>
      <c r="CR42" s="3">
        <f t="shared" si="96"/>
        <v>0</v>
      </c>
      <c r="CS42" s="4">
        <f t="shared" si="97"/>
        <v>0</v>
      </c>
    </row>
    <row r="43" spans="1:97" x14ac:dyDescent="0.2">
      <c r="A43" t="s">
        <v>24</v>
      </c>
      <c r="B43" s="3">
        <f t="shared" si="2"/>
        <v>0</v>
      </c>
      <c r="C43" s="3">
        <f t="shared" si="3"/>
        <v>0.61349693251533743</v>
      </c>
      <c r="D43" s="3">
        <f t="shared" si="4"/>
        <v>5.039193729003359</v>
      </c>
      <c r="E43" s="3">
        <f t="shared" si="5"/>
        <v>0</v>
      </c>
      <c r="F43" s="3">
        <f t="shared" si="6"/>
        <v>0</v>
      </c>
      <c r="G43" s="3">
        <f t="shared" si="7"/>
        <v>0</v>
      </c>
      <c r="H43" s="3">
        <f t="shared" si="8"/>
        <v>0</v>
      </c>
      <c r="I43" s="3">
        <f t="shared" si="9"/>
        <v>0</v>
      </c>
      <c r="J43" s="3">
        <f t="shared" si="10"/>
        <v>0</v>
      </c>
      <c r="K43" s="3">
        <f t="shared" si="11"/>
        <v>0</v>
      </c>
      <c r="L43" s="3">
        <f t="shared" si="12"/>
        <v>0</v>
      </c>
      <c r="M43" s="4">
        <f t="shared" si="13"/>
        <v>0</v>
      </c>
      <c r="N43" s="3">
        <f t="shared" si="14"/>
        <v>0</v>
      </c>
      <c r="O43" s="3">
        <f t="shared" si="15"/>
        <v>0</v>
      </c>
      <c r="P43" s="3">
        <f t="shared" si="16"/>
        <v>0</v>
      </c>
      <c r="Q43" s="3">
        <f t="shared" si="17"/>
        <v>7.7459333849728904E-2</v>
      </c>
      <c r="R43" s="3">
        <f t="shared" si="18"/>
        <v>0</v>
      </c>
      <c r="S43" s="3">
        <f t="shared" si="19"/>
        <v>0</v>
      </c>
      <c r="T43" s="3">
        <f t="shared" si="20"/>
        <v>0</v>
      </c>
      <c r="U43" s="3">
        <f t="shared" si="21"/>
        <v>2.4390243902439024</v>
      </c>
      <c r="V43" s="3">
        <f t="shared" si="22"/>
        <v>0</v>
      </c>
      <c r="W43" s="3">
        <f t="shared" si="23"/>
        <v>0</v>
      </c>
      <c r="X43" s="3">
        <f t="shared" si="24"/>
        <v>0</v>
      </c>
      <c r="Y43" s="4">
        <f t="shared" si="25"/>
        <v>0</v>
      </c>
      <c r="Z43" s="3">
        <f t="shared" si="26"/>
        <v>0</v>
      </c>
      <c r="AA43" s="3">
        <f t="shared" si="27"/>
        <v>0</v>
      </c>
      <c r="AB43" s="3">
        <f t="shared" si="28"/>
        <v>0</v>
      </c>
      <c r="AC43" s="3">
        <f t="shared" si="29"/>
        <v>0</v>
      </c>
      <c r="AD43" s="3">
        <f t="shared" si="30"/>
        <v>0</v>
      </c>
      <c r="AE43" s="3">
        <f t="shared" si="31"/>
        <v>0</v>
      </c>
      <c r="AF43" s="3">
        <f t="shared" si="32"/>
        <v>0</v>
      </c>
      <c r="AG43" s="3">
        <f t="shared" si="33"/>
        <v>1.7857142857142856</v>
      </c>
      <c r="AH43" s="3">
        <f t="shared" si="34"/>
        <v>0</v>
      </c>
      <c r="AI43" s="3">
        <f t="shared" si="35"/>
        <v>0</v>
      </c>
      <c r="AJ43" s="3">
        <f t="shared" si="36"/>
        <v>0</v>
      </c>
      <c r="AK43" s="4">
        <f t="shared" si="37"/>
        <v>0</v>
      </c>
      <c r="AL43" s="3">
        <f t="shared" si="38"/>
        <v>0.22301516503122212</v>
      </c>
      <c r="AM43" s="3">
        <f t="shared" si="39"/>
        <v>0</v>
      </c>
      <c r="AN43" s="3">
        <f t="shared" si="40"/>
        <v>8.4674005080440304E-2</v>
      </c>
      <c r="AO43" s="3">
        <f t="shared" si="41"/>
        <v>0</v>
      </c>
      <c r="AP43" s="3">
        <f t="shared" si="42"/>
        <v>0</v>
      </c>
      <c r="AQ43" s="3">
        <f t="shared" si="43"/>
        <v>0</v>
      </c>
      <c r="AR43" s="3">
        <f t="shared" si="44"/>
        <v>0</v>
      </c>
      <c r="AS43" s="3">
        <f t="shared" si="45"/>
        <v>0</v>
      </c>
      <c r="AT43" s="3">
        <f t="shared" si="46"/>
        <v>0</v>
      </c>
      <c r="AU43" s="3">
        <f t="shared" si="47"/>
        <v>0</v>
      </c>
      <c r="AV43" s="3">
        <f t="shared" si="48"/>
        <v>0</v>
      </c>
      <c r="AW43" s="4">
        <f t="shared" si="49"/>
        <v>0</v>
      </c>
      <c r="AX43" s="11">
        <f t="shared" si="50"/>
        <v>0</v>
      </c>
      <c r="AY43" s="11">
        <f t="shared" si="51"/>
        <v>0</v>
      </c>
      <c r="AZ43" s="11">
        <f t="shared" si="52"/>
        <v>0</v>
      </c>
      <c r="BA43" s="11">
        <f t="shared" si="53"/>
        <v>0</v>
      </c>
      <c r="BB43" s="11">
        <f t="shared" si="54"/>
        <v>0</v>
      </c>
      <c r="BC43" s="11">
        <f t="shared" si="55"/>
        <v>0</v>
      </c>
      <c r="BD43" s="11">
        <f t="shared" si="56"/>
        <v>0</v>
      </c>
      <c r="BE43" s="11">
        <f t="shared" si="57"/>
        <v>1.6129032258064515</v>
      </c>
      <c r="BF43" s="11">
        <f t="shared" si="58"/>
        <v>0</v>
      </c>
      <c r="BG43" s="11">
        <f t="shared" si="59"/>
        <v>0</v>
      </c>
      <c r="BH43" s="11">
        <f t="shared" si="60"/>
        <v>0</v>
      </c>
      <c r="BI43" s="13">
        <f t="shared" si="61"/>
        <v>0</v>
      </c>
      <c r="BJ43" s="11">
        <f t="shared" si="62"/>
        <v>0</v>
      </c>
      <c r="BK43" s="11">
        <f t="shared" si="63"/>
        <v>0</v>
      </c>
      <c r="BL43" s="11">
        <f t="shared" si="64"/>
        <v>0</v>
      </c>
      <c r="BM43" s="11">
        <f t="shared" si="65"/>
        <v>0</v>
      </c>
      <c r="BN43" s="11">
        <f t="shared" si="66"/>
        <v>0</v>
      </c>
      <c r="BO43" s="11">
        <f t="shared" si="67"/>
        <v>0</v>
      </c>
      <c r="BP43" s="11">
        <f t="shared" si="68"/>
        <v>0</v>
      </c>
      <c r="BQ43" s="11">
        <f t="shared" si="69"/>
        <v>0</v>
      </c>
      <c r="BR43" s="11">
        <f t="shared" si="70"/>
        <v>0</v>
      </c>
      <c r="BS43" s="11">
        <f t="shared" si="71"/>
        <v>0</v>
      </c>
      <c r="BT43" s="11">
        <f t="shared" si="72"/>
        <v>0</v>
      </c>
      <c r="BU43" s="13">
        <f t="shared" si="73"/>
        <v>0</v>
      </c>
      <c r="BV43" s="11">
        <f t="shared" si="74"/>
        <v>0</v>
      </c>
      <c r="BW43" s="11">
        <f t="shared" si="75"/>
        <v>0</v>
      </c>
      <c r="BX43" s="11">
        <f t="shared" si="76"/>
        <v>0</v>
      </c>
      <c r="BY43" s="11">
        <f t="shared" si="77"/>
        <v>0</v>
      </c>
      <c r="BZ43" s="11">
        <f t="shared" si="78"/>
        <v>0</v>
      </c>
      <c r="CA43" s="11">
        <f t="shared" si="79"/>
        <v>0</v>
      </c>
      <c r="CB43" s="11">
        <f t="shared" si="80"/>
        <v>0</v>
      </c>
      <c r="CC43" s="11">
        <f t="shared" si="81"/>
        <v>0</v>
      </c>
      <c r="CD43" s="11">
        <f t="shared" si="82"/>
        <v>0</v>
      </c>
      <c r="CE43" s="11">
        <f t="shared" si="83"/>
        <v>0</v>
      </c>
      <c r="CF43" s="11">
        <f t="shared" si="84"/>
        <v>0</v>
      </c>
      <c r="CG43" s="13">
        <f t="shared" si="85"/>
        <v>0</v>
      </c>
      <c r="CH43" s="11">
        <f t="shared" si="86"/>
        <v>0</v>
      </c>
      <c r="CI43" s="11">
        <f t="shared" si="87"/>
        <v>0</v>
      </c>
      <c r="CJ43" s="11">
        <f t="shared" si="88"/>
        <v>0</v>
      </c>
      <c r="CK43" s="11">
        <f t="shared" si="89"/>
        <v>0</v>
      </c>
      <c r="CL43" s="11">
        <f t="shared" si="90"/>
        <v>0</v>
      </c>
      <c r="CM43" s="11">
        <f t="shared" si="91"/>
        <v>0</v>
      </c>
      <c r="CN43" s="11">
        <f t="shared" si="92"/>
        <v>0</v>
      </c>
      <c r="CO43" s="11">
        <f t="shared" si="93"/>
        <v>0.90090090090090091</v>
      </c>
      <c r="CP43" s="11">
        <f t="shared" si="94"/>
        <v>0</v>
      </c>
      <c r="CQ43" s="3">
        <f t="shared" si="95"/>
        <v>0</v>
      </c>
      <c r="CR43" s="3">
        <f t="shared" si="96"/>
        <v>0</v>
      </c>
      <c r="CS43" s="4">
        <f t="shared" si="97"/>
        <v>0</v>
      </c>
    </row>
    <row r="44" spans="1:97" x14ac:dyDescent="0.2">
      <c r="A44" t="s">
        <v>23</v>
      </c>
      <c r="B44" s="3">
        <f t="shared" si="2"/>
        <v>0</v>
      </c>
      <c r="C44" s="3">
        <f t="shared" si="3"/>
        <v>0</v>
      </c>
      <c r="D44" s="3">
        <f t="shared" si="4"/>
        <v>0.11198208286674133</v>
      </c>
      <c r="E44" s="3">
        <f t="shared" si="5"/>
        <v>0</v>
      </c>
      <c r="F44" s="3">
        <f t="shared" si="6"/>
        <v>0</v>
      </c>
      <c r="G44" s="3">
        <f t="shared" si="7"/>
        <v>0</v>
      </c>
      <c r="H44" s="3">
        <f t="shared" si="8"/>
        <v>0</v>
      </c>
      <c r="I44" s="3">
        <f t="shared" si="9"/>
        <v>0</v>
      </c>
      <c r="J44" s="3">
        <f t="shared" si="10"/>
        <v>0</v>
      </c>
      <c r="K44" s="3">
        <f t="shared" si="11"/>
        <v>0</v>
      </c>
      <c r="L44" s="3">
        <f t="shared" si="12"/>
        <v>0</v>
      </c>
      <c r="M44" s="4">
        <f t="shared" si="13"/>
        <v>0.27247956403269752</v>
      </c>
      <c r="N44" s="3">
        <f t="shared" si="14"/>
        <v>0</v>
      </c>
      <c r="O44" s="3">
        <f t="shared" si="15"/>
        <v>0</v>
      </c>
      <c r="P44" s="3">
        <f t="shared" si="16"/>
        <v>0</v>
      </c>
      <c r="Q44" s="3">
        <f t="shared" si="17"/>
        <v>0</v>
      </c>
      <c r="R44" s="3">
        <f t="shared" si="18"/>
        <v>0</v>
      </c>
      <c r="S44" s="3">
        <f t="shared" si="19"/>
        <v>8.2372322899505773E-2</v>
      </c>
      <c r="T44" s="3">
        <f t="shared" si="20"/>
        <v>0.54644808743169404</v>
      </c>
      <c r="U44" s="3">
        <f t="shared" si="21"/>
        <v>0</v>
      </c>
      <c r="V44" s="3">
        <f t="shared" si="22"/>
        <v>0</v>
      </c>
      <c r="W44" s="3">
        <f t="shared" si="23"/>
        <v>0</v>
      </c>
      <c r="X44" s="3">
        <f t="shared" si="24"/>
        <v>0.33149171270718231</v>
      </c>
      <c r="Y44" s="4">
        <f t="shared" si="25"/>
        <v>8.2644628099173556E-2</v>
      </c>
      <c r="Z44" s="3">
        <f t="shared" si="26"/>
        <v>0</v>
      </c>
      <c r="AA44" s="3">
        <f t="shared" si="27"/>
        <v>9.9206349206349201E-2</v>
      </c>
      <c r="AB44" s="3">
        <f t="shared" si="28"/>
        <v>0.34662045060658575</v>
      </c>
      <c r="AC44" s="3">
        <f t="shared" si="29"/>
        <v>0.12437810945273632</v>
      </c>
      <c r="AD44" s="3">
        <f t="shared" si="30"/>
        <v>0.12239902080783352</v>
      </c>
      <c r="AE44" s="3">
        <f t="shared" si="31"/>
        <v>0.22396416573348266</v>
      </c>
      <c r="AF44" s="3">
        <f t="shared" si="32"/>
        <v>3.8834951456310676</v>
      </c>
      <c r="AG44" s="3">
        <f t="shared" si="33"/>
        <v>0</v>
      </c>
      <c r="AH44" s="3">
        <f t="shared" si="34"/>
        <v>0.22222222222222221</v>
      </c>
      <c r="AI44" s="3">
        <f t="shared" si="35"/>
        <v>0.14409221902017291</v>
      </c>
      <c r="AJ44" s="3">
        <f t="shared" si="36"/>
        <v>0.34217279726261762</v>
      </c>
      <c r="AK44" s="14">
        <f t="shared" si="37"/>
        <v>10.310965630114566</v>
      </c>
      <c r="AL44" s="3">
        <f t="shared" si="38"/>
        <v>0</v>
      </c>
      <c r="AM44" s="3">
        <f t="shared" si="39"/>
        <v>0</v>
      </c>
      <c r="AN44" s="3">
        <f t="shared" si="40"/>
        <v>0</v>
      </c>
      <c r="AO44" s="3">
        <f t="shared" si="41"/>
        <v>0</v>
      </c>
      <c r="AP44" s="3">
        <f t="shared" si="42"/>
        <v>0</v>
      </c>
      <c r="AQ44" s="3">
        <f t="shared" si="43"/>
        <v>0</v>
      </c>
      <c r="AR44" s="3">
        <f t="shared" si="44"/>
        <v>0</v>
      </c>
      <c r="AS44" s="3">
        <f t="shared" si="45"/>
        <v>0</v>
      </c>
      <c r="AT44" s="3">
        <f t="shared" si="46"/>
        <v>0</v>
      </c>
      <c r="AU44" s="3">
        <f t="shared" si="47"/>
        <v>0</v>
      </c>
      <c r="AV44" s="3">
        <f t="shared" si="48"/>
        <v>0.28680688336520077</v>
      </c>
      <c r="AW44" s="4">
        <f t="shared" si="49"/>
        <v>0</v>
      </c>
      <c r="AX44" s="11">
        <f t="shared" si="50"/>
        <v>0</v>
      </c>
      <c r="AY44" s="11">
        <f t="shared" si="51"/>
        <v>0</v>
      </c>
      <c r="AZ44" s="11">
        <f t="shared" si="52"/>
        <v>0</v>
      </c>
      <c r="BA44" s="11">
        <f t="shared" si="53"/>
        <v>0</v>
      </c>
      <c r="BB44" s="11">
        <f t="shared" si="54"/>
        <v>0</v>
      </c>
      <c r="BC44" s="11">
        <f t="shared" si="55"/>
        <v>0</v>
      </c>
      <c r="BD44" s="11">
        <f t="shared" si="56"/>
        <v>0</v>
      </c>
      <c r="BE44" s="11">
        <f t="shared" si="57"/>
        <v>0</v>
      </c>
      <c r="BF44" s="11">
        <f t="shared" si="58"/>
        <v>0</v>
      </c>
      <c r="BG44" s="11">
        <f t="shared" si="59"/>
        <v>0</v>
      </c>
      <c r="BH44" s="12">
        <f t="shared" si="60"/>
        <v>11.805555555555555</v>
      </c>
      <c r="BI44" s="13">
        <f t="shared" si="61"/>
        <v>0</v>
      </c>
      <c r="BJ44" s="11">
        <f t="shared" si="62"/>
        <v>0</v>
      </c>
      <c r="BK44" s="11">
        <f t="shared" si="63"/>
        <v>0</v>
      </c>
      <c r="BL44" s="11">
        <f t="shared" si="64"/>
        <v>9.5969289827255277E-2</v>
      </c>
      <c r="BM44" s="11">
        <f t="shared" si="65"/>
        <v>0</v>
      </c>
      <c r="BN44" s="11">
        <f t="shared" si="66"/>
        <v>0</v>
      </c>
      <c r="BO44" s="11">
        <f t="shared" si="67"/>
        <v>0</v>
      </c>
      <c r="BP44" s="11">
        <f t="shared" si="68"/>
        <v>0</v>
      </c>
      <c r="BQ44" s="11">
        <f t="shared" si="69"/>
        <v>1.9230769230769231</v>
      </c>
      <c r="BR44" s="11">
        <f t="shared" si="70"/>
        <v>0</v>
      </c>
      <c r="BS44" s="11">
        <f t="shared" si="71"/>
        <v>0.10822510822510822</v>
      </c>
      <c r="BT44" s="11">
        <f t="shared" si="72"/>
        <v>0</v>
      </c>
      <c r="BU44" s="13">
        <f t="shared" si="73"/>
        <v>0.44593088071348941</v>
      </c>
      <c r="BV44" s="11">
        <f t="shared" si="74"/>
        <v>0</v>
      </c>
      <c r="BW44" s="11">
        <f t="shared" si="75"/>
        <v>0</v>
      </c>
      <c r="BX44" s="11">
        <f t="shared" si="76"/>
        <v>0</v>
      </c>
      <c r="BY44" s="11">
        <f t="shared" si="77"/>
        <v>0</v>
      </c>
      <c r="BZ44" s="11">
        <f t="shared" si="78"/>
        <v>0</v>
      </c>
      <c r="CA44" s="11">
        <f t="shared" si="79"/>
        <v>0</v>
      </c>
      <c r="CB44" s="11">
        <f t="shared" si="80"/>
        <v>0</v>
      </c>
      <c r="CC44" s="11">
        <f t="shared" si="81"/>
        <v>0</v>
      </c>
      <c r="CD44" s="11">
        <f t="shared" si="82"/>
        <v>0</v>
      </c>
      <c r="CE44" s="11">
        <f t="shared" si="83"/>
        <v>0</v>
      </c>
      <c r="CF44" s="11">
        <f t="shared" si="84"/>
        <v>0.83420229405630864</v>
      </c>
      <c r="CG44" s="13">
        <f t="shared" si="85"/>
        <v>0</v>
      </c>
      <c r="CH44" s="11">
        <f t="shared" si="86"/>
        <v>0</v>
      </c>
      <c r="CI44" s="11">
        <f t="shared" si="87"/>
        <v>0</v>
      </c>
      <c r="CJ44" s="11">
        <f t="shared" si="88"/>
        <v>0</v>
      </c>
      <c r="CK44" s="11">
        <f t="shared" si="89"/>
        <v>0</v>
      </c>
      <c r="CL44" s="11">
        <f t="shared" si="90"/>
        <v>0</v>
      </c>
      <c r="CM44" s="11">
        <f t="shared" si="91"/>
        <v>0</v>
      </c>
      <c r="CN44" s="11">
        <f t="shared" si="92"/>
        <v>0</v>
      </c>
      <c r="CO44" s="11">
        <f t="shared" si="93"/>
        <v>0</v>
      </c>
      <c r="CP44" s="11">
        <f t="shared" si="94"/>
        <v>8.3333333333333343E-2</v>
      </c>
      <c r="CQ44" s="3">
        <f t="shared" si="95"/>
        <v>0</v>
      </c>
      <c r="CR44" s="3">
        <f t="shared" si="96"/>
        <v>0.16286644951140067</v>
      </c>
      <c r="CS44" s="4">
        <f t="shared" si="97"/>
        <v>0.39032006245120998</v>
      </c>
    </row>
    <row r="45" spans="1:97" x14ac:dyDescent="0.2">
      <c r="A45" t="s">
        <v>22</v>
      </c>
      <c r="B45" s="3">
        <f t="shared" si="2"/>
        <v>2</v>
      </c>
      <c r="C45" s="3">
        <f t="shared" si="3"/>
        <v>7.9754601226993866</v>
      </c>
      <c r="D45" s="3">
        <f t="shared" si="4"/>
        <v>5.2631578947368416</v>
      </c>
      <c r="E45" s="3">
        <f t="shared" si="5"/>
        <v>0.20964360587002098</v>
      </c>
      <c r="F45" s="3">
        <f t="shared" si="6"/>
        <v>1.9607843137254901</v>
      </c>
      <c r="G45" s="3">
        <f t="shared" si="7"/>
        <v>0.61601642710472282</v>
      </c>
      <c r="H45" s="3">
        <f t="shared" si="8"/>
        <v>1.5151515151515151</v>
      </c>
      <c r="I45" s="3">
        <f t="shared" si="9"/>
        <v>0</v>
      </c>
      <c r="J45" s="3">
        <f t="shared" si="10"/>
        <v>0.6116207951070336</v>
      </c>
      <c r="K45" s="3">
        <f t="shared" si="11"/>
        <v>0.4815409309791332</v>
      </c>
      <c r="L45" s="3">
        <f t="shared" si="12"/>
        <v>6.1567164179104479</v>
      </c>
      <c r="M45" s="4">
        <f t="shared" si="13"/>
        <v>5.5858310626702998</v>
      </c>
      <c r="N45" s="3">
        <f t="shared" si="14"/>
        <v>0.89285714285714279</v>
      </c>
      <c r="O45" s="3">
        <f t="shared" si="15"/>
        <v>0.42194092827004215</v>
      </c>
      <c r="P45" s="3">
        <f t="shared" si="16"/>
        <v>0.15267175572519084</v>
      </c>
      <c r="Q45" s="3">
        <f t="shared" si="17"/>
        <v>7.7459333849728904E-2</v>
      </c>
      <c r="R45" s="3">
        <f t="shared" si="18"/>
        <v>0</v>
      </c>
      <c r="S45" s="3">
        <f t="shared" si="19"/>
        <v>0</v>
      </c>
      <c r="T45" s="3">
        <f t="shared" si="20"/>
        <v>0.54644808743169404</v>
      </c>
      <c r="U45" s="3">
        <f t="shared" si="21"/>
        <v>2.4390243902439024</v>
      </c>
      <c r="V45" s="3">
        <f t="shared" si="22"/>
        <v>0.29498525073746312</v>
      </c>
      <c r="W45" s="3">
        <f t="shared" si="23"/>
        <v>0.44444444444444442</v>
      </c>
      <c r="X45" s="3">
        <f t="shared" si="24"/>
        <v>0.11049723756906078</v>
      </c>
      <c r="Y45" s="4">
        <f t="shared" si="25"/>
        <v>0.24793388429752067</v>
      </c>
      <c r="Z45" s="3">
        <f t="shared" si="26"/>
        <v>1.2096774193548387</v>
      </c>
      <c r="AA45" s="3">
        <f t="shared" si="27"/>
        <v>9.9206349206349201E-2</v>
      </c>
      <c r="AB45" s="3">
        <f t="shared" si="28"/>
        <v>0.95320623916811087</v>
      </c>
      <c r="AC45" s="3">
        <f t="shared" si="29"/>
        <v>0.37313432835820892</v>
      </c>
      <c r="AD45" s="3">
        <f t="shared" si="30"/>
        <v>0.24479804161566704</v>
      </c>
      <c r="AE45" s="3">
        <f t="shared" si="31"/>
        <v>3.5834266517357225</v>
      </c>
      <c r="AF45" s="3">
        <f t="shared" si="32"/>
        <v>5.2427184466019421</v>
      </c>
      <c r="AG45" s="3">
        <f t="shared" si="33"/>
        <v>3.5714285714285712</v>
      </c>
      <c r="AH45" s="3">
        <f t="shared" si="34"/>
        <v>8</v>
      </c>
      <c r="AI45" s="3">
        <f t="shared" si="35"/>
        <v>1.1527377521613833</v>
      </c>
      <c r="AJ45" s="3">
        <f t="shared" si="36"/>
        <v>0.51325919589392643</v>
      </c>
      <c r="AK45" s="4">
        <f t="shared" si="37"/>
        <v>0.65466448445171854</v>
      </c>
      <c r="AL45" s="3">
        <f t="shared" si="38"/>
        <v>4.4603033006244429E-2</v>
      </c>
      <c r="AM45" s="3">
        <f t="shared" si="39"/>
        <v>0.58411214953271029</v>
      </c>
      <c r="AN45" s="3">
        <f t="shared" si="40"/>
        <v>0.67739204064352243</v>
      </c>
      <c r="AO45" s="3">
        <f t="shared" si="41"/>
        <v>0.13736263736263737</v>
      </c>
      <c r="AP45" s="3">
        <f t="shared" si="42"/>
        <v>9.5057034220532313E-2</v>
      </c>
      <c r="AQ45" s="3">
        <f t="shared" si="43"/>
        <v>0.42735042735042739</v>
      </c>
      <c r="AR45" s="3">
        <f t="shared" si="44"/>
        <v>0.10131712259371835</v>
      </c>
      <c r="AS45" s="3">
        <f t="shared" si="45"/>
        <v>2.8846153846153846</v>
      </c>
      <c r="AT45" s="3">
        <f t="shared" si="46"/>
        <v>0.32948929159802309</v>
      </c>
      <c r="AU45" s="3">
        <f t="shared" si="47"/>
        <v>1.0884353741496597</v>
      </c>
      <c r="AV45" s="3">
        <f t="shared" si="48"/>
        <v>2.8680688336520075</v>
      </c>
      <c r="AW45" s="4">
        <f t="shared" si="49"/>
        <v>8.1</v>
      </c>
      <c r="AX45" s="11">
        <f t="shared" si="50"/>
        <v>6.25</v>
      </c>
      <c r="AY45" s="11">
        <f t="shared" si="51"/>
        <v>0</v>
      </c>
      <c r="AZ45" s="11">
        <f t="shared" si="52"/>
        <v>0</v>
      </c>
      <c r="BA45" s="11">
        <f t="shared" si="53"/>
        <v>0</v>
      </c>
      <c r="BB45" s="11">
        <f t="shared" si="54"/>
        <v>2.2727272727272729</v>
      </c>
      <c r="BC45" s="11">
        <f t="shared" si="55"/>
        <v>0.76335877862595414</v>
      </c>
      <c r="BD45" s="11">
        <f t="shared" si="56"/>
        <v>0</v>
      </c>
      <c r="BE45" s="11">
        <f t="shared" si="57"/>
        <v>8.064516129032258</v>
      </c>
      <c r="BF45" s="11">
        <f t="shared" si="58"/>
        <v>3.125</v>
      </c>
      <c r="BG45" s="11">
        <f t="shared" si="59"/>
        <v>0</v>
      </c>
      <c r="BH45" s="11">
        <f t="shared" si="60"/>
        <v>0.69444444444444442</v>
      </c>
      <c r="BI45" s="13">
        <f t="shared" si="61"/>
        <v>1.0638297872340425</v>
      </c>
      <c r="BJ45" s="11">
        <f t="shared" si="62"/>
        <v>8.0206033848417952</v>
      </c>
      <c r="BK45" s="11">
        <f t="shared" si="63"/>
        <v>0.50955414012738853</v>
      </c>
      <c r="BL45" s="12">
        <f t="shared" si="64"/>
        <v>11.036468330134356</v>
      </c>
      <c r="BM45" s="11">
        <f t="shared" si="65"/>
        <v>2.8789161727349701</v>
      </c>
      <c r="BN45" s="11">
        <f t="shared" si="66"/>
        <v>0</v>
      </c>
      <c r="BO45" s="11">
        <f t="shared" si="67"/>
        <v>0.42826552462526768</v>
      </c>
      <c r="BP45" s="11">
        <f t="shared" si="68"/>
        <v>0.2012072434607646</v>
      </c>
      <c r="BQ45" s="11">
        <f t="shared" si="69"/>
        <v>3.8461538461538463</v>
      </c>
      <c r="BR45" s="11">
        <f t="shared" si="70"/>
        <v>0.4098360655737705</v>
      </c>
      <c r="BS45" s="11">
        <f t="shared" si="71"/>
        <v>0.64935064935064934</v>
      </c>
      <c r="BT45" s="11">
        <f t="shared" si="72"/>
        <v>0.8828250401284109</v>
      </c>
      <c r="BU45" s="13">
        <f t="shared" si="73"/>
        <v>3.4559643255295431</v>
      </c>
      <c r="BV45" s="11">
        <f t="shared" si="74"/>
        <v>0.40595399188092013</v>
      </c>
      <c r="BW45" s="11">
        <f t="shared" si="75"/>
        <v>0.32017075773745995</v>
      </c>
      <c r="BX45" s="11">
        <f t="shared" si="76"/>
        <v>0.546875</v>
      </c>
      <c r="BY45" s="11">
        <f t="shared" si="77"/>
        <v>1.1140819964349375</v>
      </c>
      <c r="BZ45" s="11">
        <f t="shared" si="78"/>
        <v>0.2288329519450801</v>
      </c>
      <c r="CA45" s="11">
        <f t="shared" si="79"/>
        <v>0.51546391752577314</v>
      </c>
      <c r="CB45" s="11">
        <f t="shared" si="80"/>
        <v>2.3450586264656614</v>
      </c>
      <c r="CC45" s="11">
        <f t="shared" si="81"/>
        <v>5.384615384615385</v>
      </c>
      <c r="CD45" s="11">
        <f t="shared" si="82"/>
        <v>0</v>
      </c>
      <c r="CE45" s="11">
        <f t="shared" si="83"/>
        <v>0.30120481927710846</v>
      </c>
      <c r="CF45" s="11">
        <f t="shared" si="84"/>
        <v>0.10427528675703858</v>
      </c>
      <c r="CG45" s="13">
        <f t="shared" si="85"/>
        <v>0.25461489497135581</v>
      </c>
      <c r="CH45" s="11">
        <f t="shared" si="86"/>
        <v>0.70126227208976155</v>
      </c>
      <c r="CI45" s="11">
        <f t="shared" si="87"/>
        <v>0.51546391752577314</v>
      </c>
      <c r="CJ45" s="12">
        <f t="shared" si="88"/>
        <v>13.590263691683571</v>
      </c>
      <c r="CK45" s="11">
        <f t="shared" si="89"/>
        <v>0.63613231552162841</v>
      </c>
      <c r="CL45" s="11">
        <f t="shared" si="90"/>
        <v>0.38910505836575876</v>
      </c>
      <c r="CM45" s="11">
        <f t="shared" si="91"/>
        <v>0.51880674448767827</v>
      </c>
      <c r="CN45" s="11">
        <f t="shared" si="92"/>
        <v>0.20040080160320639</v>
      </c>
      <c r="CO45" s="12">
        <f t="shared" si="93"/>
        <v>21.171171171171171</v>
      </c>
      <c r="CP45" s="11">
        <f t="shared" si="94"/>
        <v>0.33333333333333337</v>
      </c>
      <c r="CQ45" s="3">
        <f t="shared" si="95"/>
        <v>3.4543844109831712</v>
      </c>
      <c r="CR45" s="3">
        <f t="shared" si="96"/>
        <v>1.6286644951140066</v>
      </c>
      <c r="CS45" s="4">
        <f t="shared" si="97"/>
        <v>2.029664324746292</v>
      </c>
    </row>
    <row r="46" spans="1:97" x14ac:dyDescent="0.2">
      <c r="A46" t="s">
        <v>21</v>
      </c>
      <c r="B46" s="3">
        <f t="shared" si="2"/>
        <v>0</v>
      </c>
      <c r="C46" s="3">
        <f t="shared" si="3"/>
        <v>0</v>
      </c>
      <c r="D46" s="3">
        <f t="shared" si="4"/>
        <v>0</v>
      </c>
      <c r="E46" s="3">
        <f t="shared" si="5"/>
        <v>0</v>
      </c>
      <c r="F46" s="3">
        <f t="shared" si="6"/>
        <v>0</v>
      </c>
      <c r="G46" s="3">
        <f t="shared" si="7"/>
        <v>0</v>
      </c>
      <c r="H46" s="3">
        <f t="shared" si="8"/>
        <v>0</v>
      </c>
      <c r="I46" s="3">
        <f t="shared" si="9"/>
        <v>0</v>
      </c>
      <c r="J46" s="3">
        <f t="shared" si="10"/>
        <v>0</v>
      </c>
      <c r="K46" s="3">
        <f t="shared" si="11"/>
        <v>0</v>
      </c>
      <c r="L46" s="3">
        <f t="shared" si="12"/>
        <v>0</v>
      </c>
      <c r="M46" s="4">
        <f t="shared" si="13"/>
        <v>0</v>
      </c>
      <c r="N46" s="3">
        <f t="shared" si="14"/>
        <v>0</v>
      </c>
      <c r="O46" s="3">
        <f t="shared" si="15"/>
        <v>0</v>
      </c>
      <c r="P46" s="3">
        <f t="shared" si="16"/>
        <v>0</v>
      </c>
      <c r="Q46" s="3">
        <f t="shared" si="17"/>
        <v>0</v>
      </c>
      <c r="R46" s="3">
        <f t="shared" si="18"/>
        <v>0</v>
      </c>
      <c r="S46" s="3">
        <f t="shared" si="19"/>
        <v>0</v>
      </c>
      <c r="T46" s="3">
        <f t="shared" si="20"/>
        <v>0</v>
      </c>
      <c r="U46" s="3">
        <f t="shared" si="21"/>
        <v>0</v>
      </c>
      <c r="V46" s="3">
        <f t="shared" si="22"/>
        <v>0</v>
      </c>
      <c r="W46" s="3">
        <f t="shared" si="23"/>
        <v>0</v>
      </c>
      <c r="X46" s="3">
        <f t="shared" si="24"/>
        <v>0</v>
      </c>
      <c r="Y46" s="4">
        <f t="shared" si="25"/>
        <v>0</v>
      </c>
      <c r="Z46" s="3">
        <f t="shared" si="26"/>
        <v>0</v>
      </c>
      <c r="AA46" s="3">
        <f t="shared" si="27"/>
        <v>0</v>
      </c>
      <c r="AB46" s="3">
        <f t="shared" si="28"/>
        <v>0</v>
      </c>
      <c r="AC46" s="3">
        <f t="shared" si="29"/>
        <v>0</v>
      </c>
      <c r="AD46" s="3">
        <f t="shared" si="30"/>
        <v>0</v>
      </c>
      <c r="AE46" s="3">
        <f t="shared" si="31"/>
        <v>0</v>
      </c>
      <c r="AF46" s="3">
        <f t="shared" si="32"/>
        <v>0</v>
      </c>
      <c r="AG46" s="3">
        <f t="shared" si="33"/>
        <v>0</v>
      </c>
      <c r="AH46" s="3">
        <f t="shared" si="34"/>
        <v>0</v>
      </c>
      <c r="AI46" s="3">
        <f t="shared" si="35"/>
        <v>0</v>
      </c>
      <c r="AJ46" s="3">
        <f t="shared" si="36"/>
        <v>0</v>
      </c>
      <c r="AK46" s="4">
        <f t="shared" si="37"/>
        <v>0</v>
      </c>
      <c r="AL46" s="3">
        <f t="shared" si="38"/>
        <v>4.4603033006244429E-2</v>
      </c>
      <c r="AM46" s="3">
        <f t="shared" si="39"/>
        <v>0</v>
      </c>
      <c r="AN46" s="3">
        <f t="shared" si="40"/>
        <v>0</v>
      </c>
      <c r="AO46" s="3">
        <f t="shared" si="41"/>
        <v>0</v>
      </c>
      <c r="AP46" s="3">
        <f t="shared" si="42"/>
        <v>0</v>
      </c>
      <c r="AQ46" s="3">
        <f t="shared" si="43"/>
        <v>0</v>
      </c>
      <c r="AR46" s="3">
        <f t="shared" si="44"/>
        <v>0</v>
      </c>
      <c r="AS46" s="3">
        <f t="shared" si="45"/>
        <v>0</v>
      </c>
      <c r="AT46" s="3">
        <f t="shared" si="46"/>
        <v>0</v>
      </c>
      <c r="AU46" s="3">
        <f t="shared" si="47"/>
        <v>0</v>
      </c>
      <c r="AV46" s="3">
        <f t="shared" si="48"/>
        <v>0</v>
      </c>
      <c r="AW46" s="4">
        <f t="shared" si="49"/>
        <v>0</v>
      </c>
      <c r="AX46" s="11">
        <f t="shared" si="50"/>
        <v>0</v>
      </c>
      <c r="AY46" s="11">
        <f t="shared" si="51"/>
        <v>0</v>
      </c>
      <c r="AZ46" s="11">
        <f t="shared" si="52"/>
        <v>0</v>
      </c>
      <c r="BA46" s="11">
        <f t="shared" si="53"/>
        <v>0</v>
      </c>
      <c r="BB46" s="11">
        <f t="shared" si="54"/>
        <v>0</v>
      </c>
      <c r="BC46" s="11">
        <f t="shared" si="55"/>
        <v>0</v>
      </c>
      <c r="BD46" s="11">
        <f t="shared" si="56"/>
        <v>0</v>
      </c>
      <c r="BE46" s="11">
        <f t="shared" si="57"/>
        <v>0</v>
      </c>
      <c r="BF46" s="11">
        <f t="shared" si="58"/>
        <v>0</v>
      </c>
      <c r="BG46" s="11">
        <f t="shared" si="59"/>
        <v>0</v>
      </c>
      <c r="BH46" s="11">
        <f t="shared" si="60"/>
        <v>0</v>
      </c>
      <c r="BI46" s="13">
        <f t="shared" si="61"/>
        <v>0</v>
      </c>
      <c r="BJ46" s="11">
        <f t="shared" si="62"/>
        <v>0</v>
      </c>
      <c r="BK46" s="11">
        <f t="shared" si="63"/>
        <v>0</v>
      </c>
      <c r="BL46" s="11">
        <f t="shared" si="64"/>
        <v>0</v>
      </c>
      <c r="BM46" s="11">
        <f t="shared" si="65"/>
        <v>0</v>
      </c>
      <c r="BN46" s="11">
        <f t="shared" si="66"/>
        <v>0</v>
      </c>
      <c r="BO46" s="11">
        <f t="shared" si="67"/>
        <v>0</v>
      </c>
      <c r="BP46" s="11">
        <f t="shared" si="68"/>
        <v>0</v>
      </c>
      <c r="BQ46" s="11">
        <f t="shared" si="69"/>
        <v>0</v>
      </c>
      <c r="BR46" s="11">
        <f t="shared" si="70"/>
        <v>0</v>
      </c>
      <c r="BS46" s="11">
        <f t="shared" si="71"/>
        <v>0</v>
      </c>
      <c r="BT46" s="11">
        <f t="shared" si="72"/>
        <v>0</v>
      </c>
      <c r="BU46" s="13">
        <f t="shared" si="73"/>
        <v>0</v>
      </c>
      <c r="BV46" s="11">
        <f t="shared" si="74"/>
        <v>0</v>
      </c>
      <c r="BW46" s="11">
        <f t="shared" si="75"/>
        <v>0</v>
      </c>
      <c r="BX46" s="11">
        <f t="shared" si="76"/>
        <v>7.8125E-2</v>
      </c>
      <c r="BY46" s="11">
        <f t="shared" si="77"/>
        <v>0</v>
      </c>
      <c r="BZ46" s="11">
        <f t="shared" si="78"/>
        <v>0</v>
      </c>
      <c r="CA46" s="11">
        <f t="shared" si="79"/>
        <v>0</v>
      </c>
      <c r="CB46" s="11">
        <f t="shared" si="80"/>
        <v>0</v>
      </c>
      <c r="CC46" s="11">
        <f t="shared" si="81"/>
        <v>0</v>
      </c>
      <c r="CD46" s="11">
        <f t="shared" si="82"/>
        <v>0</v>
      </c>
      <c r="CE46" s="11">
        <f t="shared" si="83"/>
        <v>0</v>
      </c>
      <c r="CF46" s="11">
        <f t="shared" si="84"/>
        <v>0</v>
      </c>
      <c r="CG46" s="13">
        <f t="shared" si="85"/>
        <v>0</v>
      </c>
      <c r="CH46" s="11">
        <f t="shared" si="86"/>
        <v>0</v>
      </c>
      <c r="CI46" s="11">
        <f t="shared" si="87"/>
        <v>0</v>
      </c>
      <c r="CJ46" s="11">
        <f t="shared" si="88"/>
        <v>0</v>
      </c>
      <c r="CK46" s="11">
        <f t="shared" si="89"/>
        <v>0</v>
      </c>
      <c r="CL46" s="11">
        <f t="shared" si="90"/>
        <v>0</v>
      </c>
      <c r="CM46" s="11">
        <f t="shared" si="91"/>
        <v>0</v>
      </c>
      <c r="CN46" s="11">
        <f t="shared" si="92"/>
        <v>0</v>
      </c>
      <c r="CO46" s="11">
        <f t="shared" si="93"/>
        <v>0</v>
      </c>
      <c r="CP46" s="11">
        <f t="shared" si="94"/>
        <v>0</v>
      </c>
      <c r="CQ46" s="3">
        <f t="shared" si="95"/>
        <v>0</v>
      </c>
      <c r="CR46" s="3">
        <f t="shared" si="96"/>
        <v>0</v>
      </c>
      <c r="CS46" s="4">
        <f t="shared" si="97"/>
        <v>0</v>
      </c>
    </row>
    <row r="47" spans="1:97" x14ac:dyDescent="0.2">
      <c r="A47" t="s">
        <v>19</v>
      </c>
      <c r="B47" s="3">
        <f t="shared" si="2"/>
        <v>0</v>
      </c>
      <c r="C47" s="3">
        <f t="shared" si="3"/>
        <v>0</v>
      </c>
      <c r="D47" s="3">
        <f t="shared" si="4"/>
        <v>0</v>
      </c>
      <c r="E47" s="3">
        <f t="shared" si="5"/>
        <v>0</v>
      </c>
      <c r="F47" s="3">
        <f t="shared" si="6"/>
        <v>1.9607843137254901</v>
      </c>
      <c r="G47" s="3">
        <f t="shared" si="7"/>
        <v>0</v>
      </c>
      <c r="H47" s="3">
        <f t="shared" si="8"/>
        <v>0</v>
      </c>
      <c r="I47" s="3">
        <f t="shared" si="9"/>
        <v>0</v>
      </c>
      <c r="J47" s="3">
        <f t="shared" si="10"/>
        <v>0</v>
      </c>
      <c r="K47" s="3">
        <f t="shared" si="11"/>
        <v>0</v>
      </c>
      <c r="L47" s="3">
        <f t="shared" si="12"/>
        <v>0</v>
      </c>
      <c r="M47" s="4">
        <f t="shared" si="13"/>
        <v>0</v>
      </c>
      <c r="N47" s="3">
        <f t="shared" si="14"/>
        <v>0</v>
      </c>
      <c r="O47" s="3">
        <f t="shared" si="15"/>
        <v>0</v>
      </c>
      <c r="P47" s="3">
        <f t="shared" si="16"/>
        <v>0</v>
      </c>
      <c r="Q47" s="3">
        <f t="shared" si="17"/>
        <v>7.7459333849728904E-2</v>
      </c>
      <c r="R47" s="3">
        <f t="shared" si="18"/>
        <v>0</v>
      </c>
      <c r="S47" s="3">
        <f t="shared" si="19"/>
        <v>0</v>
      </c>
      <c r="T47" s="3">
        <f t="shared" si="20"/>
        <v>0</v>
      </c>
      <c r="U47" s="3">
        <f t="shared" si="21"/>
        <v>0</v>
      </c>
      <c r="V47" s="3">
        <f t="shared" si="22"/>
        <v>0</v>
      </c>
      <c r="W47" s="3">
        <f t="shared" si="23"/>
        <v>8.8888888888888892E-2</v>
      </c>
      <c r="X47" s="3">
        <f t="shared" si="24"/>
        <v>0</v>
      </c>
      <c r="Y47" s="4">
        <f t="shared" si="25"/>
        <v>0</v>
      </c>
      <c r="Z47" s="3">
        <f t="shared" si="26"/>
        <v>0</v>
      </c>
      <c r="AA47" s="3">
        <f t="shared" si="27"/>
        <v>0</v>
      </c>
      <c r="AB47" s="3">
        <f t="shared" si="28"/>
        <v>0</v>
      </c>
      <c r="AC47" s="3">
        <f t="shared" si="29"/>
        <v>0</v>
      </c>
      <c r="AD47" s="3">
        <f t="shared" si="30"/>
        <v>0</v>
      </c>
      <c r="AE47" s="3">
        <f t="shared" si="31"/>
        <v>0</v>
      </c>
      <c r="AF47" s="3">
        <f t="shared" si="32"/>
        <v>0</v>
      </c>
      <c r="AG47" s="3">
        <f t="shared" si="33"/>
        <v>0</v>
      </c>
      <c r="AH47" s="3">
        <f t="shared" si="34"/>
        <v>0</v>
      </c>
      <c r="AI47" s="3">
        <f t="shared" si="35"/>
        <v>0</v>
      </c>
      <c r="AJ47" s="3">
        <f t="shared" si="36"/>
        <v>0</v>
      </c>
      <c r="AK47" s="4">
        <f t="shared" si="37"/>
        <v>0</v>
      </c>
      <c r="AL47" s="3">
        <f t="shared" si="38"/>
        <v>0</v>
      </c>
      <c r="AM47" s="3">
        <f t="shared" si="39"/>
        <v>0</v>
      </c>
      <c r="AN47" s="3">
        <f t="shared" si="40"/>
        <v>0</v>
      </c>
      <c r="AO47" s="3">
        <f t="shared" si="41"/>
        <v>6.8681318681318687E-2</v>
      </c>
      <c r="AP47" s="3">
        <f t="shared" si="42"/>
        <v>0</v>
      </c>
      <c r="AQ47" s="3">
        <f t="shared" si="43"/>
        <v>0</v>
      </c>
      <c r="AR47" s="3">
        <f t="shared" si="44"/>
        <v>0</v>
      </c>
      <c r="AS47" s="3">
        <f t="shared" si="45"/>
        <v>0</v>
      </c>
      <c r="AT47" s="3">
        <f t="shared" si="46"/>
        <v>0</v>
      </c>
      <c r="AU47" s="3">
        <f t="shared" si="47"/>
        <v>0</v>
      </c>
      <c r="AV47" s="3">
        <f t="shared" si="48"/>
        <v>0</v>
      </c>
      <c r="AW47" s="4">
        <f t="shared" si="49"/>
        <v>0</v>
      </c>
      <c r="AX47" s="11">
        <f t="shared" si="50"/>
        <v>0</v>
      </c>
      <c r="AY47" s="11">
        <f t="shared" si="51"/>
        <v>0</v>
      </c>
      <c r="AZ47" s="11">
        <f t="shared" si="52"/>
        <v>0</v>
      </c>
      <c r="BA47" s="11">
        <f t="shared" si="53"/>
        <v>0</v>
      </c>
      <c r="BB47" s="11">
        <f t="shared" si="54"/>
        <v>0</v>
      </c>
      <c r="BC47" s="11">
        <f t="shared" si="55"/>
        <v>0</v>
      </c>
      <c r="BD47" s="11">
        <f t="shared" si="56"/>
        <v>0</v>
      </c>
      <c r="BE47" s="11">
        <f t="shared" si="57"/>
        <v>0</v>
      </c>
      <c r="BF47" s="11">
        <f t="shared" si="58"/>
        <v>0</v>
      </c>
      <c r="BG47" s="11">
        <f t="shared" si="59"/>
        <v>0</v>
      </c>
      <c r="BH47" s="11">
        <f t="shared" si="60"/>
        <v>0</v>
      </c>
      <c r="BI47" s="13">
        <f t="shared" si="61"/>
        <v>0</v>
      </c>
      <c r="BJ47" s="11">
        <f t="shared" si="62"/>
        <v>7.358351729212656E-2</v>
      </c>
      <c r="BK47" s="11">
        <f t="shared" si="63"/>
        <v>0</v>
      </c>
      <c r="BL47" s="11">
        <f t="shared" si="64"/>
        <v>0</v>
      </c>
      <c r="BM47" s="11">
        <f t="shared" si="65"/>
        <v>0</v>
      </c>
      <c r="BN47" s="11">
        <f t="shared" si="66"/>
        <v>0</v>
      </c>
      <c r="BO47" s="11">
        <f t="shared" si="67"/>
        <v>0</v>
      </c>
      <c r="BP47" s="11">
        <f t="shared" si="68"/>
        <v>0</v>
      </c>
      <c r="BQ47" s="11">
        <f t="shared" si="69"/>
        <v>0</v>
      </c>
      <c r="BR47" s="11">
        <f t="shared" si="70"/>
        <v>0</v>
      </c>
      <c r="BS47" s="11">
        <f t="shared" si="71"/>
        <v>0</v>
      </c>
      <c r="BT47" s="11">
        <f t="shared" si="72"/>
        <v>0</v>
      </c>
      <c r="BU47" s="13">
        <f t="shared" si="73"/>
        <v>0</v>
      </c>
      <c r="BV47" s="11">
        <f t="shared" si="74"/>
        <v>0</v>
      </c>
      <c r="BW47" s="11">
        <f t="shared" si="75"/>
        <v>0</v>
      </c>
      <c r="BX47" s="11">
        <f t="shared" si="76"/>
        <v>0</v>
      </c>
      <c r="BY47" s="11">
        <f t="shared" si="77"/>
        <v>0</v>
      </c>
      <c r="BZ47" s="11">
        <f t="shared" si="78"/>
        <v>0</v>
      </c>
      <c r="CA47" s="11">
        <f t="shared" si="79"/>
        <v>0</v>
      </c>
      <c r="CB47" s="11">
        <f t="shared" si="80"/>
        <v>0</v>
      </c>
      <c r="CC47" s="11">
        <f t="shared" si="81"/>
        <v>0</v>
      </c>
      <c r="CD47" s="11">
        <f t="shared" si="82"/>
        <v>0</v>
      </c>
      <c r="CE47" s="11">
        <f t="shared" si="83"/>
        <v>0</v>
      </c>
      <c r="CF47" s="11">
        <f t="shared" si="84"/>
        <v>0</v>
      </c>
      <c r="CG47" s="13">
        <f t="shared" si="85"/>
        <v>0</v>
      </c>
      <c r="CH47" s="11">
        <f t="shared" si="86"/>
        <v>0</v>
      </c>
      <c r="CI47" s="11">
        <f t="shared" si="87"/>
        <v>0.10309278350515465</v>
      </c>
      <c r="CJ47" s="11">
        <f t="shared" si="88"/>
        <v>0.10141987829614604</v>
      </c>
      <c r="CK47" s="11">
        <f t="shared" si="89"/>
        <v>0.1272264631043257</v>
      </c>
      <c r="CL47" s="11">
        <f t="shared" si="90"/>
        <v>0</v>
      </c>
      <c r="CM47" s="11">
        <f t="shared" si="91"/>
        <v>0</v>
      </c>
      <c r="CN47" s="11">
        <f t="shared" si="92"/>
        <v>0</v>
      </c>
      <c r="CO47" s="11">
        <f t="shared" si="93"/>
        <v>0</v>
      </c>
      <c r="CP47" s="11">
        <f t="shared" si="94"/>
        <v>0</v>
      </c>
      <c r="CQ47" s="3">
        <f t="shared" si="95"/>
        <v>0</v>
      </c>
      <c r="CR47" s="3">
        <f t="shared" si="96"/>
        <v>0</v>
      </c>
      <c r="CS47" s="4">
        <f t="shared" si="97"/>
        <v>0</v>
      </c>
    </row>
    <row r="48" spans="1:97" x14ac:dyDescent="0.2">
      <c r="A48" t="s">
        <v>137</v>
      </c>
      <c r="B48" s="3">
        <f t="shared" si="2"/>
        <v>0</v>
      </c>
      <c r="C48" s="3">
        <f t="shared" si="3"/>
        <v>0</v>
      </c>
      <c r="D48" s="3">
        <f t="shared" si="4"/>
        <v>0</v>
      </c>
      <c r="E48" s="3">
        <f t="shared" si="5"/>
        <v>0</v>
      </c>
      <c r="F48" s="3">
        <f t="shared" si="6"/>
        <v>0</v>
      </c>
      <c r="G48" s="3">
        <f t="shared" si="7"/>
        <v>0</v>
      </c>
      <c r="H48" s="3">
        <f t="shared" si="8"/>
        <v>0</v>
      </c>
      <c r="I48" s="3">
        <f t="shared" si="9"/>
        <v>0</v>
      </c>
      <c r="J48" s="3">
        <f t="shared" si="10"/>
        <v>0</v>
      </c>
      <c r="K48" s="3">
        <f t="shared" si="11"/>
        <v>0</v>
      </c>
      <c r="L48" s="3">
        <f t="shared" si="12"/>
        <v>0</v>
      </c>
      <c r="M48" s="4">
        <f t="shared" si="13"/>
        <v>0.13623978201634876</v>
      </c>
      <c r="N48" s="3">
        <f t="shared" si="14"/>
        <v>0</v>
      </c>
      <c r="O48" s="3">
        <f t="shared" si="15"/>
        <v>0</v>
      </c>
      <c r="P48" s="3">
        <f t="shared" si="16"/>
        <v>0</v>
      </c>
      <c r="Q48" s="3">
        <f t="shared" si="17"/>
        <v>0</v>
      </c>
      <c r="R48" s="3">
        <f t="shared" si="18"/>
        <v>0</v>
      </c>
      <c r="S48" s="3">
        <f t="shared" si="19"/>
        <v>0</v>
      </c>
      <c r="T48" s="3">
        <f t="shared" si="20"/>
        <v>0</v>
      </c>
      <c r="U48" s="3">
        <f t="shared" si="21"/>
        <v>0</v>
      </c>
      <c r="V48" s="3">
        <f t="shared" si="22"/>
        <v>0</v>
      </c>
      <c r="W48" s="3">
        <f t="shared" si="23"/>
        <v>0</v>
      </c>
      <c r="X48" s="3">
        <f t="shared" si="24"/>
        <v>0</v>
      </c>
      <c r="Y48" s="4">
        <f t="shared" si="25"/>
        <v>0</v>
      </c>
      <c r="Z48" s="3">
        <f t="shared" si="26"/>
        <v>0</v>
      </c>
      <c r="AA48" s="3">
        <f t="shared" si="27"/>
        <v>0</v>
      </c>
      <c r="AB48" s="3">
        <f t="shared" si="28"/>
        <v>0</v>
      </c>
      <c r="AC48" s="3">
        <f t="shared" si="29"/>
        <v>0</v>
      </c>
      <c r="AD48" s="3">
        <f t="shared" si="30"/>
        <v>0</v>
      </c>
      <c r="AE48" s="3">
        <f t="shared" si="31"/>
        <v>0</v>
      </c>
      <c r="AF48" s="3">
        <f t="shared" si="32"/>
        <v>0</v>
      </c>
      <c r="AG48" s="3">
        <f t="shared" si="33"/>
        <v>0</v>
      </c>
      <c r="AH48" s="3">
        <f t="shared" si="34"/>
        <v>0</v>
      </c>
      <c r="AI48" s="3">
        <f t="shared" si="35"/>
        <v>0</v>
      </c>
      <c r="AJ48" s="3">
        <f t="shared" si="36"/>
        <v>0</v>
      </c>
      <c r="AK48" s="4">
        <f t="shared" si="37"/>
        <v>0</v>
      </c>
      <c r="AL48" s="3">
        <f t="shared" si="38"/>
        <v>0</v>
      </c>
      <c r="AM48" s="3">
        <f t="shared" si="39"/>
        <v>0</v>
      </c>
      <c r="AN48" s="3">
        <f t="shared" si="40"/>
        <v>0</v>
      </c>
      <c r="AO48" s="3">
        <f t="shared" si="41"/>
        <v>0</v>
      </c>
      <c r="AP48" s="3">
        <f t="shared" si="42"/>
        <v>0</v>
      </c>
      <c r="AQ48" s="3">
        <f t="shared" si="43"/>
        <v>0</v>
      </c>
      <c r="AR48" s="3">
        <f t="shared" si="44"/>
        <v>0</v>
      </c>
      <c r="AS48" s="3">
        <f t="shared" si="45"/>
        <v>0</v>
      </c>
      <c r="AT48" s="3">
        <f t="shared" si="46"/>
        <v>0</v>
      </c>
      <c r="AU48" s="3">
        <f t="shared" si="47"/>
        <v>0</v>
      </c>
      <c r="AV48" s="3">
        <f t="shared" si="48"/>
        <v>0</v>
      </c>
      <c r="AW48" s="4">
        <f t="shared" si="49"/>
        <v>0.05</v>
      </c>
      <c r="AX48" s="11">
        <f t="shared" si="50"/>
        <v>0</v>
      </c>
      <c r="AY48" s="11">
        <f t="shared" si="51"/>
        <v>0</v>
      </c>
      <c r="AZ48" s="11">
        <f t="shared" si="52"/>
        <v>0</v>
      </c>
      <c r="BA48" s="11">
        <f t="shared" si="53"/>
        <v>0</v>
      </c>
      <c r="BB48" s="11">
        <f t="shared" si="54"/>
        <v>0</v>
      </c>
      <c r="BC48" s="11">
        <f t="shared" si="55"/>
        <v>0</v>
      </c>
      <c r="BD48" s="11">
        <f t="shared" si="56"/>
        <v>0</v>
      </c>
      <c r="BE48" s="11">
        <f t="shared" si="57"/>
        <v>0</v>
      </c>
      <c r="BF48" s="11">
        <f t="shared" si="58"/>
        <v>0</v>
      </c>
      <c r="BG48" s="11">
        <f t="shared" si="59"/>
        <v>0</v>
      </c>
      <c r="BH48" s="11">
        <f t="shared" si="60"/>
        <v>0</v>
      </c>
      <c r="BI48" s="13">
        <f t="shared" si="61"/>
        <v>0</v>
      </c>
      <c r="BJ48" s="11">
        <f t="shared" si="62"/>
        <v>0</v>
      </c>
      <c r="BK48" s="11">
        <f t="shared" si="63"/>
        <v>0</v>
      </c>
      <c r="BL48" s="11">
        <f t="shared" si="64"/>
        <v>0</v>
      </c>
      <c r="BM48" s="11">
        <f t="shared" si="65"/>
        <v>0</v>
      </c>
      <c r="BN48" s="11">
        <f t="shared" si="66"/>
        <v>0</v>
      </c>
      <c r="BO48" s="11">
        <f t="shared" si="67"/>
        <v>0</v>
      </c>
      <c r="BP48" s="11">
        <f t="shared" si="68"/>
        <v>0</v>
      </c>
      <c r="BQ48" s="11">
        <f t="shared" si="69"/>
        <v>0</v>
      </c>
      <c r="BR48" s="11">
        <f t="shared" si="70"/>
        <v>0</v>
      </c>
      <c r="BS48" s="11">
        <f t="shared" si="71"/>
        <v>0</v>
      </c>
      <c r="BT48" s="11">
        <f t="shared" si="72"/>
        <v>0</v>
      </c>
      <c r="BU48" s="13">
        <f t="shared" si="73"/>
        <v>0</v>
      </c>
      <c r="BV48" s="11">
        <f t="shared" si="74"/>
        <v>0</v>
      </c>
      <c r="BW48" s="11">
        <f t="shared" si="75"/>
        <v>0</v>
      </c>
      <c r="BX48" s="11">
        <f t="shared" si="76"/>
        <v>0</v>
      </c>
      <c r="BY48" s="11">
        <f t="shared" si="77"/>
        <v>0</v>
      </c>
      <c r="BZ48" s="11">
        <f t="shared" si="78"/>
        <v>0</v>
      </c>
      <c r="CA48" s="11">
        <f t="shared" si="79"/>
        <v>0</v>
      </c>
      <c r="CB48" s="11">
        <f t="shared" si="80"/>
        <v>0</v>
      </c>
      <c r="CC48" s="11">
        <f t="shared" si="81"/>
        <v>0</v>
      </c>
      <c r="CD48" s="11">
        <f t="shared" si="82"/>
        <v>0</v>
      </c>
      <c r="CE48" s="11">
        <f t="shared" si="83"/>
        <v>0</v>
      </c>
      <c r="CF48" s="11">
        <f t="shared" si="84"/>
        <v>0</v>
      </c>
      <c r="CG48" s="13">
        <f t="shared" si="85"/>
        <v>0</v>
      </c>
      <c r="CH48" s="11">
        <f t="shared" si="86"/>
        <v>0</v>
      </c>
      <c r="CI48" s="11">
        <f t="shared" si="87"/>
        <v>0</v>
      </c>
      <c r="CJ48" s="11">
        <f t="shared" si="88"/>
        <v>0</v>
      </c>
      <c r="CK48" s="11">
        <f t="shared" si="89"/>
        <v>0</v>
      </c>
      <c r="CL48" s="11">
        <f t="shared" si="90"/>
        <v>0</v>
      </c>
      <c r="CM48" s="11">
        <f t="shared" si="91"/>
        <v>0</v>
      </c>
      <c r="CN48" s="11">
        <f t="shared" si="92"/>
        <v>0</v>
      </c>
      <c r="CO48" s="11">
        <f t="shared" si="93"/>
        <v>0</v>
      </c>
      <c r="CP48" s="11">
        <f t="shared" si="94"/>
        <v>0</v>
      </c>
      <c r="CQ48" s="3">
        <f t="shared" si="95"/>
        <v>0</v>
      </c>
      <c r="CR48" s="3">
        <f t="shared" si="96"/>
        <v>0</v>
      </c>
      <c r="CS48" s="4">
        <f t="shared" si="97"/>
        <v>0</v>
      </c>
    </row>
    <row r="49" spans="1:97" x14ac:dyDescent="0.2">
      <c r="A49" t="s">
        <v>18</v>
      </c>
      <c r="B49" s="12">
        <f t="shared" si="2"/>
        <v>17</v>
      </c>
      <c r="C49" s="3">
        <f t="shared" si="3"/>
        <v>2.4539877300613497</v>
      </c>
      <c r="D49" s="3">
        <f t="shared" si="4"/>
        <v>2.3516237402015676</v>
      </c>
      <c r="E49" s="12">
        <f t="shared" si="5"/>
        <v>11.530398322851152</v>
      </c>
      <c r="F49" s="12">
        <f t="shared" si="6"/>
        <v>20.588235294117645</v>
      </c>
      <c r="G49" s="12">
        <f t="shared" si="7"/>
        <v>10.472279260780287</v>
      </c>
      <c r="H49" s="12">
        <f t="shared" si="8"/>
        <v>18.181818181818183</v>
      </c>
      <c r="I49" s="3">
        <f t="shared" si="9"/>
        <v>7.1428571428571423</v>
      </c>
      <c r="J49" s="3">
        <f t="shared" si="10"/>
        <v>4.8929663608562688</v>
      </c>
      <c r="K49" s="3">
        <f t="shared" si="11"/>
        <v>5.4574638844301768</v>
      </c>
      <c r="L49" s="3">
        <f t="shared" si="12"/>
        <v>1.6791044776119404</v>
      </c>
      <c r="M49" s="14">
        <f t="shared" si="13"/>
        <v>13.215258855585832</v>
      </c>
      <c r="N49" s="12">
        <f t="shared" si="14"/>
        <v>75</v>
      </c>
      <c r="O49" s="12">
        <f t="shared" si="15"/>
        <v>49.367088607594937</v>
      </c>
      <c r="P49" s="12">
        <f t="shared" si="16"/>
        <v>35.648854961832058</v>
      </c>
      <c r="Q49" s="12">
        <f t="shared" si="17"/>
        <v>90.704879938032533</v>
      </c>
      <c r="R49" s="12">
        <f t="shared" si="18"/>
        <v>82.862190812720854</v>
      </c>
      <c r="S49" s="12">
        <f t="shared" si="19"/>
        <v>88.797364085667212</v>
      </c>
      <c r="T49" s="12">
        <f t="shared" si="20"/>
        <v>51.912568306010932</v>
      </c>
      <c r="U49" s="12">
        <f t="shared" si="21"/>
        <v>48.780487804878049</v>
      </c>
      <c r="V49" s="12">
        <f t="shared" si="22"/>
        <v>32.448377581120944</v>
      </c>
      <c r="W49" s="12">
        <f t="shared" si="23"/>
        <v>84.8</v>
      </c>
      <c r="X49" s="12">
        <f t="shared" si="24"/>
        <v>78.895027624309392</v>
      </c>
      <c r="Y49" s="14">
        <f t="shared" si="25"/>
        <v>84.462809917355372</v>
      </c>
      <c r="Z49" s="12">
        <f t="shared" si="26"/>
        <v>75</v>
      </c>
      <c r="AA49" s="3">
        <f t="shared" si="27"/>
        <v>4.7619047619047619</v>
      </c>
      <c r="AB49" s="12">
        <f t="shared" si="28"/>
        <v>66.031195840554588</v>
      </c>
      <c r="AC49" s="12">
        <f t="shared" si="29"/>
        <v>22.263681592039802</v>
      </c>
      <c r="AD49" s="12">
        <f t="shared" si="30"/>
        <v>67.074663402692778</v>
      </c>
      <c r="AE49" s="12">
        <f t="shared" si="31"/>
        <v>13.773796192609183</v>
      </c>
      <c r="AF49" s="12">
        <f t="shared" si="32"/>
        <v>11.262135922330096</v>
      </c>
      <c r="AG49" s="12">
        <f t="shared" si="33"/>
        <v>26.785714285714285</v>
      </c>
      <c r="AH49" s="12">
        <f t="shared" si="34"/>
        <v>10.666666666666668</v>
      </c>
      <c r="AI49" s="12">
        <f t="shared" si="35"/>
        <v>17.723342939481267</v>
      </c>
      <c r="AJ49" s="3">
        <f t="shared" si="36"/>
        <v>5.0470487596236095</v>
      </c>
      <c r="AK49" s="14">
        <f t="shared" si="37"/>
        <v>11.538461538461538</v>
      </c>
      <c r="AL49" s="12">
        <f t="shared" si="38"/>
        <v>78.189116859946466</v>
      </c>
      <c r="AM49" s="12">
        <f t="shared" si="39"/>
        <v>75.233644859813083</v>
      </c>
      <c r="AN49" s="12">
        <f t="shared" si="40"/>
        <v>38.187976291278574</v>
      </c>
      <c r="AO49" s="12">
        <f t="shared" si="41"/>
        <v>81.662087912087912</v>
      </c>
      <c r="AP49" s="12">
        <f t="shared" si="42"/>
        <v>81.368821292775664</v>
      </c>
      <c r="AQ49" s="12">
        <f t="shared" si="43"/>
        <v>74.287749287749278</v>
      </c>
      <c r="AR49" s="12">
        <f t="shared" si="44"/>
        <v>87.740628166160079</v>
      </c>
      <c r="AS49" s="12">
        <f t="shared" si="45"/>
        <v>50.96153846153846</v>
      </c>
      <c r="AT49" s="12">
        <f t="shared" si="46"/>
        <v>46.952224052718286</v>
      </c>
      <c r="AU49" s="12">
        <f t="shared" si="47"/>
        <v>74.331065759637198</v>
      </c>
      <c r="AV49" s="12">
        <f t="shared" si="48"/>
        <v>46.271510516252391</v>
      </c>
      <c r="AW49" s="14">
        <f t="shared" si="49"/>
        <v>28.15</v>
      </c>
      <c r="AX49" s="12">
        <f t="shared" si="50"/>
        <v>12.5</v>
      </c>
      <c r="AY49" s="11">
        <f t="shared" si="51"/>
        <v>2.9411764705882351</v>
      </c>
      <c r="AZ49" s="11">
        <f t="shared" si="52"/>
        <v>2.8846153846153846</v>
      </c>
      <c r="BA49" s="12">
        <f t="shared" si="53"/>
        <v>11.224489795918368</v>
      </c>
      <c r="BB49" s="11">
        <f t="shared" si="54"/>
        <v>0</v>
      </c>
      <c r="BC49" s="11">
        <f t="shared" si="55"/>
        <v>3.8167938931297711</v>
      </c>
      <c r="BD49" s="11">
        <f t="shared" si="56"/>
        <v>9.0909090909090917</v>
      </c>
      <c r="BE49" s="12">
        <f t="shared" si="57"/>
        <v>54.838709677419352</v>
      </c>
      <c r="BF49" s="11">
        <f t="shared" si="58"/>
        <v>0</v>
      </c>
      <c r="BG49" s="11">
        <f t="shared" si="59"/>
        <v>3.3557046979865772</v>
      </c>
      <c r="BH49" s="11">
        <f t="shared" si="60"/>
        <v>4.1666666666666661</v>
      </c>
      <c r="BI49" s="13">
        <f t="shared" si="61"/>
        <v>6.3829787234042552</v>
      </c>
      <c r="BJ49" s="11">
        <f t="shared" si="62"/>
        <v>2.1339220014716704</v>
      </c>
      <c r="BK49" s="11">
        <f t="shared" si="63"/>
        <v>0.76433121019108285</v>
      </c>
      <c r="BL49" s="11">
        <f t="shared" si="64"/>
        <v>2.3992322456813819</v>
      </c>
      <c r="BM49" s="11">
        <f t="shared" si="65"/>
        <v>3.4716342082980525</v>
      </c>
      <c r="BN49" s="11">
        <f t="shared" si="66"/>
        <v>4.7445255474452548</v>
      </c>
      <c r="BO49" s="11">
        <f t="shared" si="67"/>
        <v>5.5674518201284791</v>
      </c>
      <c r="BP49" s="11">
        <f t="shared" si="68"/>
        <v>2.0120724346076457</v>
      </c>
      <c r="BQ49" s="11">
        <f t="shared" si="69"/>
        <v>0.96153846153846156</v>
      </c>
      <c r="BR49" s="11">
        <f t="shared" si="70"/>
        <v>2.3224043715846996</v>
      </c>
      <c r="BS49" s="11">
        <f t="shared" si="71"/>
        <v>2.8138528138528138</v>
      </c>
      <c r="BT49" s="11">
        <f t="shared" si="72"/>
        <v>1.043338683788122</v>
      </c>
      <c r="BU49" s="13">
        <f t="shared" si="73"/>
        <v>3.5674470457079153</v>
      </c>
      <c r="BV49" s="12">
        <f t="shared" si="74"/>
        <v>42.895805142083901</v>
      </c>
      <c r="BW49" s="11">
        <f t="shared" si="75"/>
        <v>9.925293489861259</v>
      </c>
      <c r="BX49" s="12">
        <f t="shared" si="76"/>
        <v>72.578125</v>
      </c>
      <c r="BY49" s="12">
        <f t="shared" si="77"/>
        <v>76.292335115864532</v>
      </c>
      <c r="BZ49" s="12">
        <f t="shared" si="78"/>
        <v>69.221967963386732</v>
      </c>
      <c r="CA49" s="12">
        <f t="shared" si="79"/>
        <v>76.80412371134021</v>
      </c>
      <c r="CB49" s="12">
        <f t="shared" si="80"/>
        <v>24.623115577889447</v>
      </c>
      <c r="CC49" s="12">
        <f t="shared" si="81"/>
        <v>33.846153846153847</v>
      </c>
      <c r="CD49" s="12">
        <f t="shared" si="82"/>
        <v>21.396895787139687</v>
      </c>
      <c r="CE49" s="12">
        <f t="shared" si="83"/>
        <v>24.548192771084338</v>
      </c>
      <c r="CF49" s="12">
        <f t="shared" si="84"/>
        <v>20.646506777893638</v>
      </c>
      <c r="CG49" s="14">
        <f t="shared" si="85"/>
        <v>81.60407383831955</v>
      </c>
      <c r="CH49" s="12">
        <f t="shared" si="86"/>
        <v>68.022440392706869</v>
      </c>
      <c r="CI49" s="12">
        <f t="shared" si="87"/>
        <v>10.206185567010309</v>
      </c>
      <c r="CJ49" s="12">
        <f t="shared" si="88"/>
        <v>13.488843813387424</v>
      </c>
      <c r="CK49" s="12">
        <f t="shared" si="89"/>
        <v>26.335877862595421</v>
      </c>
      <c r="CL49" s="12">
        <f t="shared" si="90"/>
        <v>14.915693904020753</v>
      </c>
      <c r="CM49" s="12">
        <f t="shared" si="91"/>
        <v>10.830090791180286</v>
      </c>
      <c r="CN49" s="12">
        <f t="shared" si="92"/>
        <v>15.030060120240481</v>
      </c>
      <c r="CO49" s="12">
        <f t="shared" si="93"/>
        <v>17.117117117117118</v>
      </c>
      <c r="CP49" s="12">
        <f t="shared" si="94"/>
        <v>67.416666666666671</v>
      </c>
      <c r="CQ49" s="12">
        <f t="shared" si="95"/>
        <v>46.147032772364923</v>
      </c>
      <c r="CR49" s="12">
        <f t="shared" si="96"/>
        <v>15.472312703583063</v>
      </c>
      <c r="CS49" s="14">
        <f t="shared" si="97"/>
        <v>71.038251366120221</v>
      </c>
    </row>
    <row r="50" spans="1:97" x14ac:dyDescent="0.2">
      <c r="A50" t="s">
        <v>17</v>
      </c>
      <c r="B50" s="3">
        <f t="shared" si="2"/>
        <v>0</v>
      </c>
      <c r="C50" s="3">
        <f t="shared" si="3"/>
        <v>0</v>
      </c>
      <c r="D50" s="3">
        <f t="shared" si="4"/>
        <v>0</v>
      </c>
      <c r="E50" s="3">
        <f t="shared" si="5"/>
        <v>0</v>
      </c>
      <c r="F50" s="3">
        <f t="shared" si="6"/>
        <v>0</v>
      </c>
      <c r="G50" s="3">
        <f t="shared" si="7"/>
        <v>0</v>
      </c>
      <c r="H50" s="3">
        <f t="shared" si="8"/>
        <v>0</v>
      </c>
      <c r="I50" s="3">
        <f t="shared" si="9"/>
        <v>0</v>
      </c>
      <c r="J50" s="3">
        <f t="shared" si="10"/>
        <v>0</v>
      </c>
      <c r="K50" s="3">
        <f t="shared" si="11"/>
        <v>0</v>
      </c>
      <c r="L50" s="3">
        <f t="shared" si="12"/>
        <v>0</v>
      </c>
      <c r="M50" s="4">
        <f t="shared" si="13"/>
        <v>0</v>
      </c>
      <c r="N50" s="3">
        <f t="shared" si="14"/>
        <v>0</v>
      </c>
      <c r="O50" s="3">
        <f t="shared" si="15"/>
        <v>0</v>
      </c>
      <c r="P50" s="3">
        <f t="shared" si="16"/>
        <v>0</v>
      </c>
      <c r="Q50" s="3">
        <f t="shared" si="17"/>
        <v>0</v>
      </c>
      <c r="R50" s="3">
        <f t="shared" si="18"/>
        <v>0</v>
      </c>
      <c r="S50" s="3">
        <f t="shared" si="19"/>
        <v>0</v>
      </c>
      <c r="T50" s="3">
        <f t="shared" si="20"/>
        <v>0.54644808743169404</v>
      </c>
      <c r="U50" s="3">
        <f t="shared" si="21"/>
        <v>0</v>
      </c>
      <c r="V50" s="3">
        <f t="shared" si="22"/>
        <v>0</v>
      </c>
      <c r="W50" s="3">
        <f t="shared" si="23"/>
        <v>0</v>
      </c>
      <c r="X50" s="3">
        <f t="shared" si="24"/>
        <v>0</v>
      </c>
      <c r="Y50" s="4">
        <f t="shared" si="25"/>
        <v>0.16528925619834711</v>
      </c>
      <c r="Z50" s="3">
        <f t="shared" si="26"/>
        <v>0</v>
      </c>
      <c r="AA50" s="3">
        <f t="shared" si="27"/>
        <v>0</v>
      </c>
      <c r="AB50" s="3">
        <f t="shared" si="28"/>
        <v>0</v>
      </c>
      <c r="AC50" s="3">
        <f t="shared" si="29"/>
        <v>0</v>
      </c>
      <c r="AD50" s="3">
        <f t="shared" si="30"/>
        <v>0</v>
      </c>
      <c r="AE50" s="3">
        <f t="shared" si="31"/>
        <v>0</v>
      </c>
      <c r="AF50" s="3">
        <f t="shared" si="32"/>
        <v>0</v>
      </c>
      <c r="AG50" s="3">
        <f t="shared" si="33"/>
        <v>0</v>
      </c>
      <c r="AH50" s="3">
        <f t="shared" si="34"/>
        <v>0</v>
      </c>
      <c r="AI50" s="3">
        <f t="shared" si="35"/>
        <v>0</v>
      </c>
      <c r="AJ50" s="3">
        <f t="shared" si="36"/>
        <v>0</v>
      </c>
      <c r="AK50" s="4">
        <f t="shared" si="37"/>
        <v>0</v>
      </c>
      <c r="AL50" s="3">
        <f t="shared" si="38"/>
        <v>0</v>
      </c>
      <c r="AM50" s="3">
        <f t="shared" si="39"/>
        <v>0</v>
      </c>
      <c r="AN50" s="3">
        <f t="shared" si="40"/>
        <v>0</v>
      </c>
      <c r="AO50" s="3">
        <f t="shared" si="41"/>
        <v>6.8681318681318687E-2</v>
      </c>
      <c r="AP50" s="3">
        <f t="shared" si="42"/>
        <v>0</v>
      </c>
      <c r="AQ50" s="3">
        <f t="shared" si="43"/>
        <v>0</v>
      </c>
      <c r="AR50" s="3">
        <f t="shared" si="44"/>
        <v>0</v>
      </c>
      <c r="AS50" s="3">
        <f t="shared" si="45"/>
        <v>0</v>
      </c>
      <c r="AT50" s="3">
        <f t="shared" si="46"/>
        <v>0</v>
      </c>
      <c r="AU50" s="3">
        <f t="shared" si="47"/>
        <v>0</v>
      </c>
      <c r="AV50" s="3">
        <f t="shared" si="48"/>
        <v>0</v>
      </c>
      <c r="AW50" s="4">
        <f t="shared" si="49"/>
        <v>0.05</v>
      </c>
      <c r="AX50" s="11">
        <f t="shared" si="50"/>
        <v>0</v>
      </c>
      <c r="AY50" s="11">
        <f t="shared" si="51"/>
        <v>0</v>
      </c>
      <c r="AZ50" s="11">
        <f t="shared" si="52"/>
        <v>0</v>
      </c>
      <c r="BA50" s="11">
        <f t="shared" si="53"/>
        <v>0</v>
      </c>
      <c r="BB50" s="11">
        <f t="shared" si="54"/>
        <v>0</v>
      </c>
      <c r="BC50" s="11">
        <f t="shared" si="55"/>
        <v>0</v>
      </c>
      <c r="BD50" s="11">
        <f t="shared" si="56"/>
        <v>0</v>
      </c>
      <c r="BE50" s="11">
        <f t="shared" si="57"/>
        <v>0</v>
      </c>
      <c r="BF50" s="11">
        <f t="shared" si="58"/>
        <v>0</v>
      </c>
      <c r="BG50" s="11">
        <f t="shared" si="59"/>
        <v>0</v>
      </c>
      <c r="BH50" s="11">
        <f t="shared" si="60"/>
        <v>0</v>
      </c>
      <c r="BI50" s="13">
        <f t="shared" si="61"/>
        <v>0</v>
      </c>
      <c r="BJ50" s="11">
        <f t="shared" si="62"/>
        <v>0</v>
      </c>
      <c r="BK50" s="11">
        <f t="shared" si="63"/>
        <v>0</v>
      </c>
      <c r="BL50" s="11">
        <f t="shared" si="64"/>
        <v>0</v>
      </c>
      <c r="BM50" s="11">
        <f t="shared" si="65"/>
        <v>0</v>
      </c>
      <c r="BN50" s="11">
        <f t="shared" si="66"/>
        <v>0</v>
      </c>
      <c r="BO50" s="11">
        <f t="shared" si="67"/>
        <v>0</v>
      </c>
      <c r="BP50" s="11">
        <f t="shared" si="68"/>
        <v>0</v>
      </c>
      <c r="BQ50" s="11">
        <f t="shared" si="69"/>
        <v>0</v>
      </c>
      <c r="BR50" s="11">
        <f t="shared" si="70"/>
        <v>0</v>
      </c>
      <c r="BS50" s="11">
        <f t="shared" si="71"/>
        <v>0</v>
      </c>
      <c r="BT50" s="11">
        <f t="shared" si="72"/>
        <v>0</v>
      </c>
      <c r="BU50" s="13">
        <f t="shared" si="73"/>
        <v>0</v>
      </c>
      <c r="BV50" s="11">
        <f t="shared" si="74"/>
        <v>0</v>
      </c>
      <c r="BW50" s="11">
        <f t="shared" si="75"/>
        <v>0</v>
      </c>
      <c r="BX50" s="11">
        <f t="shared" si="76"/>
        <v>0</v>
      </c>
      <c r="BY50" s="11">
        <f t="shared" si="77"/>
        <v>0</v>
      </c>
      <c r="BZ50" s="11">
        <f t="shared" si="78"/>
        <v>0</v>
      </c>
      <c r="CA50" s="11">
        <f t="shared" si="79"/>
        <v>0</v>
      </c>
      <c r="CB50" s="11">
        <f t="shared" si="80"/>
        <v>0</v>
      </c>
      <c r="CC50" s="11">
        <f t="shared" si="81"/>
        <v>0</v>
      </c>
      <c r="CD50" s="11">
        <f t="shared" si="82"/>
        <v>0</v>
      </c>
      <c r="CE50" s="11">
        <f t="shared" si="83"/>
        <v>0</v>
      </c>
      <c r="CF50" s="11">
        <f t="shared" si="84"/>
        <v>0</v>
      </c>
      <c r="CG50" s="13">
        <f t="shared" si="85"/>
        <v>0</v>
      </c>
      <c r="CH50" s="11">
        <f t="shared" si="86"/>
        <v>0</v>
      </c>
      <c r="CI50" s="11">
        <f t="shared" si="87"/>
        <v>0</v>
      </c>
      <c r="CJ50" s="11">
        <f t="shared" si="88"/>
        <v>0</v>
      </c>
      <c r="CK50" s="11">
        <f t="shared" si="89"/>
        <v>0</v>
      </c>
      <c r="CL50" s="11">
        <f t="shared" si="90"/>
        <v>0</v>
      </c>
      <c r="CM50" s="11">
        <f t="shared" si="91"/>
        <v>0</v>
      </c>
      <c r="CN50" s="11">
        <f t="shared" si="92"/>
        <v>0</v>
      </c>
      <c r="CO50" s="11">
        <f t="shared" si="93"/>
        <v>0</v>
      </c>
      <c r="CP50" s="11">
        <f t="shared" si="94"/>
        <v>0</v>
      </c>
      <c r="CQ50" s="3">
        <f t="shared" si="95"/>
        <v>0</v>
      </c>
      <c r="CR50" s="3">
        <f t="shared" si="96"/>
        <v>0</v>
      </c>
      <c r="CS50" s="4">
        <f t="shared" si="97"/>
        <v>7.8064012490242002E-2</v>
      </c>
    </row>
    <row r="51" spans="1:97" x14ac:dyDescent="0.2">
      <c r="A51" t="s">
        <v>16</v>
      </c>
      <c r="B51" s="3">
        <f t="shared" si="2"/>
        <v>1</v>
      </c>
      <c r="C51" s="3">
        <f t="shared" si="3"/>
        <v>0</v>
      </c>
      <c r="D51" s="3">
        <f t="shared" si="4"/>
        <v>0</v>
      </c>
      <c r="E51" s="3">
        <f t="shared" si="5"/>
        <v>0</v>
      </c>
      <c r="F51" s="3">
        <f t="shared" si="6"/>
        <v>0</v>
      </c>
      <c r="G51" s="3">
        <f t="shared" si="7"/>
        <v>0.20533880903490762</v>
      </c>
      <c r="H51" s="3">
        <f t="shared" si="8"/>
        <v>0</v>
      </c>
      <c r="I51" s="3">
        <f t="shared" si="9"/>
        <v>0</v>
      </c>
      <c r="J51" s="3">
        <f t="shared" si="10"/>
        <v>0</v>
      </c>
      <c r="K51" s="3">
        <f t="shared" si="11"/>
        <v>0</v>
      </c>
      <c r="L51" s="3">
        <f t="shared" si="12"/>
        <v>0.18656716417910446</v>
      </c>
      <c r="M51" s="4">
        <f t="shared" si="13"/>
        <v>0.27247956403269752</v>
      </c>
      <c r="N51" s="3">
        <f t="shared" si="14"/>
        <v>0</v>
      </c>
      <c r="O51" s="3">
        <f t="shared" si="15"/>
        <v>0</v>
      </c>
      <c r="P51" s="3">
        <f t="shared" si="16"/>
        <v>7.6335877862595422E-2</v>
      </c>
      <c r="Q51" s="3">
        <f t="shared" si="17"/>
        <v>0</v>
      </c>
      <c r="R51" s="3">
        <f t="shared" si="18"/>
        <v>0</v>
      </c>
      <c r="S51" s="3">
        <f t="shared" si="19"/>
        <v>0</v>
      </c>
      <c r="T51" s="3">
        <f t="shared" si="20"/>
        <v>0</v>
      </c>
      <c r="U51" s="3">
        <f t="shared" si="21"/>
        <v>2.4390243902439024</v>
      </c>
      <c r="V51" s="3">
        <f t="shared" si="22"/>
        <v>0</v>
      </c>
      <c r="W51" s="3">
        <f t="shared" si="23"/>
        <v>0.17777777777777778</v>
      </c>
      <c r="X51" s="3">
        <f t="shared" si="24"/>
        <v>0.11049723756906078</v>
      </c>
      <c r="Y51" s="4">
        <f t="shared" si="25"/>
        <v>0</v>
      </c>
      <c r="Z51" s="3">
        <f t="shared" si="26"/>
        <v>0.26881720430107531</v>
      </c>
      <c r="AA51" s="3">
        <f t="shared" si="27"/>
        <v>0</v>
      </c>
      <c r="AB51" s="3">
        <f t="shared" si="28"/>
        <v>0</v>
      </c>
      <c r="AC51" s="3">
        <f t="shared" si="29"/>
        <v>0</v>
      </c>
      <c r="AD51" s="3">
        <f t="shared" si="30"/>
        <v>0</v>
      </c>
      <c r="AE51" s="3">
        <f t="shared" si="31"/>
        <v>0</v>
      </c>
      <c r="AF51" s="3">
        <f t="shared" si="32"/>
        <v>0</v>
      </c>
      <c r="AG51" s="3">
        <f t="shared" si="33"/>
        <v>0</v>
      </c>
      <c r="AH51" s="3">
        <f t="shared" si="34"/>
        <v>0</v>
      </c>
      <c r="AI51" s="3">
        <f t="shared" si="35"/>
        <v>0.43227665706051877</v>
      </c>
      <c r="AJ51" s="3">
        <f t="shared" si="36"/>
        <v>0</v>
      </c>
      <c r="AK51" s="4">
        <f t="shared" si="37"/>
        <v>0</v>
      </c>
      <c r="AL51" s="3">
        <f t="shared" si="38"/>
        <v>4.4603033006244429E-2</v>
      </c>
      <c r="AM51" s="3">
        <f t="shared" si="39"/>
        <v>0</v>
      </c>
      <c r="AN51" s="3">
        <f t="shared" si="40"/>
        <v>0</v>
      </c>
      <c r="AO51" s="3">
        <f t="shared" si="41"/>
        <v>0</v>
      </c>
      <c r="AP51" s="3">
        <f t="shared" si="42"/>
        <v>0</v>
      </c>
      <c r="AQ51" s="3">
        <f t="shared" si="43"/>
        <v>0</v>
      </c>
      <c r="AR51" s="3">
        <f t="shared" si="44"/>
        <v>0</v>
      </c>
      <c r="AS51" s="3">
        <f t="shared" si="45"/>
        <v>0</v>
      </c>
      <c r="AT51" s="3">
        <f t="shared" si="46"/>
        <v>0.16474464579901155</v>
      </c>
      <c r="AU51" s="3">
        <f t="shared" si="47"/>
        <v>4.5351473922902494E-2</v>
      </c>
      <c r="AV51" s="3">
        <f t="shared" si="48"/>
        <v>0</v>
      </c>
      <c r="AW51" s="4">
        <f t="shared" si="49"/>
        <v>0</v>
      </c>
      <c r="AX51" s="11">
        <f t="shared" si="50"/>
        <v>0</v>
      </c>
      <c r="AY51" s="11">
        <f t="shared" si="51"/>
        <v>0</v>
      </c>
      <c r="AZ51" s="11">
        <f t="shared" si="52"/>
        <v>0.96153846153846156</v>
      </c>
      <c r="BA51" s="11">
        <f t="shared" si="53"/>
        <v>0</v>
      </c>
      <c r="BB51" s="11">
        <f t="shared" si="54"/>
        <v>0</v>
      </c>
      <c r="BC51" s="11">
        <f t="shared" si="55"/>
        <v>0</v>
      </c>
      <c r="BD51" s="11">
        <f t="shared" si="56"/>
        <v>0</v>
      </c>
      <c r="BE51" s="11">
        <f t="shared" si="57"/>
        <v>0</v>
      </c>
      <c r="BF51" s="11">
        <f t="shared" si="58"/>
        <v>0</v>
      </c>
      <c r="BG51" s="11">
        <f t="shared" si="59"/>
        <v>0</v>
      </c>
      <c r="BH51" s="11">
        <f t="shared" si="60"/>
        <v>0.69444444444444442</v>
      </c>
      <c r="BI51" s="13">
        <f t="shared" si="61"/>
        <v>0</v>
      </c>
      <c r="BJ51" s="11">
        <f t="shared" si="62"/>
        <v>7.358351729212656E-2</v>
      </c>
      <c r="BK51" s="11">
        <f t="shared" si="63"/>
        <v>0</v>
      </c>
      <c r="BL51" s="11">
        <f t="shared" si="64"/>
        <v>9.5969289827255277E-2</v>
      </c>
      <c r="BM51" s="11">
        <f t="shared" si="65"/>
        <v>0.33869602032176122</v>
      </c>
      <c r="BN51" s="11">
        <f t="shared" si="66"/>
        <v>0.18248175182481752</v>
      </c>
      <c r="BO51" s="11">
        <f t="shared" si="67"/>
        <v>0.10706638115631692</v>
      </c>
      <c r="BP51" s="11">
        <f t="shared" si="68"/>
        <v>0</v>
      </c>
      <c r="BQ51" s="11">
        <f t="shared" si="69"/>
        <v>0</v>
      </c>
      <c r="BR51" s="11">
        <f t="shared" si="70"/>
        <v>0.27322404371584702</v>
      </c>
      <c r="BS51" s="11">
        <f t="shared" si="71"/>
        <v>0.10822510822510822</v>
      </c>
      <c r="BT51" s="11">
        <f t="shared" si="72"/>
        <v>0</v>
      </c>
      <c r="BU51" s="13">
        <f t="shared" si="73"/>
        <v>0</v>
      </c>
      <c r="BV51" s="11">
        <f t="shared" si="74"/>
        <v>0.40595399188092013</v>
      </c>
      <c r="BW51" s="11">
        <f t="shared" si="75"/>
        <v>0.10672358591248667</v>
      </c>
      <c r="BX51" s="11">
        <f t="shared" si="76"/>
        <v>0</v>
      </c>
      <c r="BY51" s="11">
        <f t="shared" si="77"/>
        <v>8.9126559714795009E-2</v>
      </c>
      <c r="BZ51" s="11">
        <f t="shared" si="78"/>
        <v>0.11441647597254005</v>
      </c>
      <c r="CA51" s="11">
        <f t="shared" si="79"/>
        <v>7.3637702503681887E-2</v>
      </c>
      <c r="CB51" s="11">
        <f t="shared" si="80"/>
        <v>0.16750418760469013</v>
      </c>
      <c r="CC51" s="11">
        <f t="shared" si="81"/>
        <v>0</v>
      </c>
      <c r="CD51" s="11">
        <f t="shared" si="82"/>
        <v>0</v>
      </c>
      <c r="CE51" s="11">
        <f t="shared" si="83"/>
        <v>0</v>
      </c>
      <c r="CF51" s="11">
        <f t="shared" si="84"/>
        <v>0.10427528675703858</v>
      </c>
      <c r="CG51" s="13">
        <f t="shared" si="85"/>
        <v>6.3653723742838952E-2</v>
      </c>
      <c r="CH51" s="11">
        <f t="shared" si="86"/>
        <v>0</v>
      </c>
      <c r="CI51" s="11">
        <f t="shared" si="87"/>
        <v>0.10309278350515465</v>
      </c>
      <c r="CJ51" s="11">
        <f t="shared" si="88"/>
        <v>0.10141987829614604</v>
      </c>
      <c r="CK51" s="11">
        <f t="shared" si="89"/>
        <v>0.38167938931297707</v>
      </c>
      <c r="CL51" s="11">
        <f t="shared" si="90"/>
        <v>0.12970168612191957</v>
      </c>
      <c r="CM51" s="11">
        <f t="shared" si="91"/>
        <v>6.4850843060959784E-2</v>
      </c>
      <c r="CN51" s="11">
        <f t="shared" si="92"/>
        <v>0</v>
      </c>
      <c r="CO51" s="11">
        <f t="shared" si="93"/>
        <v>0.45045045045045046</v>
      </c>
      <c r="CP51" s="11">
        <f t="shared" si="94"/>
        <v>0</v>
      </c>
      <c r="CQ51" s="3">
        <f t="shared" si="95"/>
        <v>0.26572187776793621</v>
      </c>
      <c r="CR51" s="3">
        <f t="shared" si="96"/>
        <v>0</v>
      </c>
      <c r="CS51" s="4">
        <f t="shared" si="97"/>
        <v>0.39032006245120998</v>
      </c>
    </row>
    <row r="52" spans="1:97" x14ac:dyDescent="0.2">
      <c r="A52" t="s">
        <v>144</v>
      </c>
      <c r="B52" s="3">
        <f t="shared" si="2"/>
        <v>0</v>
      </c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0</v>
      </c>
      <c r="G52" s="3">
        <f t="shared" si="7"/>
        <v>0</v>
      </c>
      <c r="H52" s="3">
        <f t="shared" si="8"/>
        <v>0</v>
      </c>
      <c r="I52" s="3">
        <f t="shared" si="9"/>
        <v>3.5714285714285712</v>
      </c>
      <c r="J52" s="3">
        <f t="shared" si="10"/>
        <v>0</v>
      </c>
      <c r="K52" s="3">
        <f t="shared" si="11"/>
        <v>0</v>
      </c>
      <c r="L52" s="3">
        <f t="shared" si="12"/>
        <v>0</v>
      </c>
      <c r="M52" s="4">
        <f t="shared" si="13"/>
        <v>0</v>
      </c>
      <c r="N52" s="3">
        <f t="shared" si="14"/>
        <v>0.17857142857142858</v>
      </c>
      <c r="O52" s="3">
        <f t="shared" si="15"/>
        <v>0</v>
      </c>
      <c r="P52" s="3">
        <f t="shared" si="16"/>
        <v>0</v>
      </c>
      <c r="Q52" s="3">
        <f t="shared" si="17"/>
        <v>0</v>
      </c>
      <c r="R52" s="3">
        <f t="shared" si="18"/>
        <v>0</v>
      </c>
      <c r="S52" s="3">
        <f t="shared" si="19"/>
        <v>0</v>
      </c>
      <c r="T52" s="3">
        <f t="shared" si="20"/>
        <v>0</v>
      </c>
      <c r="U52" s="3">
        <f t="shared" si="21"/>
        <v>0</v>
      </c>
      <c r="V52" s="3">
        <f t="shared" si="22"/>
        <v>0</v>
      </c>
      <c r="W52" s="3">
        <f t="shared" si="23"/>
        <v>0</v>
      </c>
      <c r="X52" s="3">
        <f t="shared" si="24"/>
        <v>0</v>
      </c>
      <c r="Y52" s="4">
        <f t="shared" si="25"/>
        <v>8.2644628099173556E-2</v>
      </c>
      <c r="Z52" s="3">
        <f t="shared" si="26"/>
        <v>0.26881720430107531</v>
      </c>
      <c r="AA52" s="3">
        <f t="shared" si="27"/>
        <v>0</v>
      </c>
      <c r="AB52" s="3">
        <f t="shared" si="28"/>
        <v>8.6655112651646438E-2</v>
      </c>
      <c r="AC52" s="3">
        <f t="shared" si="29"/>
        <v>0.37313432835820892</v>
      </c>
      <c r="AD52" s="3">
        <f t="shared" si="30"/>
        <v>0</v>
      </c>
      <c r="AE52" s="3">
        <f t="shared" si="31"/>
        <v>0.11198208286674133</v>
      </c>
      <c r="AF52" s="3">
        <f t="shared" si="32"/>
        <v>0</v>
      </c>
      <c r="AG52" s="3">
        <f t="shared" si="33"/>
        <v>0</v>
      </c>
      <c r="AH52" s="3">
        <f t="shared" si="34"/>
        <v>0</v>
      </c>
      <c r="AI52" s="3">
        <f t="shared" si="35"/>
        <v>0</v>
      </c>
      <c r="AJ52" s="3">
        <f t="shared" si="36"/>
        <v>0</v>
      </c>
      <c r="AK52" s="4">
        <f t="shared" si="37"/>
        <v>8.1833060556464818E-2</v>
      </c>
      <c r="AL52" s="3">
        <f t="shared" si="38"/>
        <v>0</v>
      </c>
      <c r="AM52" s="3">
        <f t="shared" si="39"/>
        <v>0</v>
      </c>
      <c r="AN52" s="3">
        <f t="shared" si="40"/>
        <v>0</v>
      </c>
      <c r="AO52" s="3">
        <f t="shared" si="41"/>
        <v>6.8681318681318687E-2</v>
      </c>
      <c r="AP52" s="3">
        <f t="shared" si="42"/>
        <v>9.5057034220532313E-2</v>
      </c>
      <c r="AQ52" s="3">
        <f t="shared" si="43"/>
        <v>0</v>
      </c>
      <c r="AR52" s="3">
        <f t="shared" si="44"/>
        <v>0</v>
      </c>
      <c r="AS52" s="3">
        <f t="shared" si="45"/>
        <v>0</v>
      </c>
      <c r="AT52" s="3">
        <f t="shared" si="46"/>
        <v>0.16474464579901155</v>
      </c>
      <c r="AU52" s="3">
        <f t="shared" si="47"/>
        <v>4.5351473922902494E-2</v>
      </c>
      <c r="AV52" s="3">
        <f t="shared" si="48"/>
        <v>9.5602294455066919E-2</v>
      </c>
      <c r="AW52" s="4">
        <f t="shared" si="49"/>
        <v>0.05</v>
      </c>
      <c r="AX52" s="11">
        <f t="shared" si="50"/>
        <v>0</v>
      </c>
      <c r="AY52" s="11">
        <f t="shared" si="51"/>
        <v>0</v>
      </c>
      <c r="AZ52" s="11">
        <f t="shared" si="52"/>
        <v>0</v>
      </c>
      <c r="BA52" s="11">
        <f t="shared" si="53"/>
        <v>0</v>
      </c>
      <c r="BB52" s="11">
        <f t="shared" si="54"/>
        <v>0</v>
      </c>
      <c r="BC52" s="11">
        <f t="shared" si="55"/>
        <v>0</v>
      </c>
      <c r="BD52" s="11">
        <f t="shared" si="56"/>
        <v>0</v>
      </c>
      <c r="BE52" s="11">
        <f t="shared" si="57"/>
        <v>0</v>
      </c>
      <c r="BF52" s="11">
        <f t="shared" si="58"/>
        <v>0</v>
      </c>
      <c r="BG52" s="11">
        <f t="shared" si="59"/>
        <v>0</v>
      </c>
      <c r="BH52" s="11">
        <f t="shared" si="60"/>
        <v>0</v>
      </c>
      <c r="BI52" s="13">
        <f t="shared" si="61"/>
        <v>0</v>
      </c>
      <c r="BJ52" s="11">
        <f t="shared" si="62"/>
        <v>0.29433406916850624</v>
      </c>
      <c r="BK52" s="11">
        <f t="shared" si="63"/>
        <v>0.12738853503184713</v>
      </c>
      <c r="BL52" s="11">
        <f t="shared" si="64"/>
        <v>0</v>
      </c>
      <c r="BM52" s="11">
        <f t="shared" si="65"/>
        <v>0</v>
      </c>
      <c r="BN52" s="11">
        <f t="shared" si="66"/>
        <v>0</v>
      </c>
      <c r="BO52" s="11">
        <f t="shared" si="67"/>
        <v>0</v>
      </c>
      <c r="BP52" s="11">
        <f t="shared" si="68"/>
        <v>0</v>
      </c>
      <c r="BQ52" s="11">
        <f t="shared" si="69"/>
        <v>0</v>
      </c>
      <c r="BR52" s="11">
        <f t="shared" si="70"/>
        <v>0</v>
      </c>
      <c r="BS52" s="11">
        <f t="shared" si="71"/>
        <v>0</v>
      </c>
      <c r="BT52" s="11">
        <f t="shared" si="72"/>
        <v>0</v>
      </c>
      <c r="BU52" s="13">
        <f t="shared" si="73"/>
        <v>0.11148272017837235</v>
      </c>
      <c r="BV52" s="11">
        <f t="shared" si="74"/>
        <v>0</v>
      </c>
      <c r="BW52" s="11">
        <f t="shared" si="75"/>
        <v>0</v>
      </c>
      <c r="BX52" s="11">
        <f t="shared" si="76"/>
        <v>0</v>
      </c>
      <c r="BY52" s="11">
        <f t="shared" si="77"/>
        <v>4.4563279857397504E-2</v>
      </c>
      <c r="BZ52" s="11">
        <f t="shared" si="78"/>
        <v>0.11441647597254005</v>
      </c>
      <c r="CA52" s="11">
        <f t="shared" si="79"/>
        <v>0</v>
      </c>
      <c r="CB52" s="11">
        <f t="shared" si="80"/>
        <v>0</v>
      </c>
      <c r="CC52" s="11">
        <f t="shared" si="81"/>
        <v>0</v>
      </c>
      <c r="CD52" s="11">
        <f t="shared" si="82"/>
        <v>0</v>
      </c>
      <c r="CE52" s="11">
        <f t="shared" si="83"/>
        <v>0</v>
      </c>
      <c r="CF52" s="11">
        <f t="shared" si="84"/>
        <v>0</v>
      </c>
      <c r="CG52" s="13">
        <f t="shared" si="85"/>
        <v>0.1273074474856779</v>
      </c>
      <c r="CH52" s="11">
        <f t="shared" si="86"/>
        <v>7.0126227208976155E-2</v>
      </c>
      <c r="CI52" s="11">
        <f t="shared" si="87"/>
        <v>0</v>
      </c>
      <c r="CJ52" s="11">
        <f t="shared" si="88"/>
        <v>0.10141987829614604</v>
      </c>
      <c r="CK52" s="11">
        <f t="shared" si="89"/>
        <v>0.1272264631043257</v>
      </c>
      <c r="CL52" s="11">
        <f t="shared" si="90"/>
        <v>0</v>
      </c>
      <c r="CM52" s="11">
        <f t="shared" si="91"/>
        <v>0</v>
      </c>
      <c r="CN52" s="11">
        <f t="shared" si="92"/>
        <v>0</v>
      </c>
      <c r="CO52" s="11">
        <f t="shared" si="93"/>
        <v>0.45045045045045046</v>
      </c>
      <c r="CP52" s="11">
        <f t="shared" si="94"/>
        <v>0</v>
      </c>
      <c r="CQ52" s="3">
        <f t="shared" si="95"/>
        <v>0</v>
      </c>
      <c r="CR52" s="3">
        <f t="shared" si="96"/>
        <v>0</v>
      </c>
      <c r="CS52" s="4">
        <f t="shared" si="97"/>
        <v>0</v>
      </c>
    </row>
    <row r="53" spans="1:97" x14ac:dyDescent="0.2">
      <c r="A53" t="s">
        <v>15</v>
      </c>
      <c r="B53" s="3">
        <f t="shared" si="2"/>
        <v>8</v>
      </c>
      <c r="C53" s="3">
        <f t="shared" si="3"/>
        <v>0.61349693251533743</v>
      </c>
      <c r="D53" s="3">
        <f t="shared" si="4"/>
        <v>1.0078387458006719</v>
      </c>
      <c r="E53" s="3">
        <f t="shared" si="5"/>
        <v>0.83857442348008393</v>
      </c>
      <c r="F53" s="3">
        <f t="shared" si="6"/>
        <v>3.9215686274509802</v>
      </c>
      <c r="G53" s="3">
        <f t="shared" si="7"/>
        <v>1.0266940451745379</v>
      </c>
      <c r="H53" s="3">
        <f t="shared" si="8"/>
        <v>1.5151515151515151</v>
      </c>
      <c r="I53" s="3">
        <f t="shared" si="9"/>
        <v>3.5714285714285712</v>
      </c>
      <c r="J53" s="3">
        <f t="shared" si="10"/>
        <v>0.91743119266055051</v>
      </c>
      <c r="K53" s="3">
        <f t="shared" si="11"/>
        <v>0.96308186195826639</v>
      </c>
      <c r="L53" s="3">
        <f t="shared" si="12"/>
        <v>0.55970149253731338</v>
      </c>
      <c r="M53" s="4">
        <f t="shared" si="13"/>
        <v>1.0899182561307901</v>
      </c>
      <c r="N53" s="3">
        <f t="shared" si="14"/>
        <v>0.7142857142857143</v>
      </c>
      <c r="O53" s="3">
        <f t="shared" si="15"/>
        <v>0</v>
      </c>
      <c r="P53" s="3">
        <f t="shared" si="16"/>
        <v>0.45801526717557256</v>
      </c>
      <c r="Q53" s="3">
        <f t="shared" si="17"/>
        <v>0.5422153369481022</v>
      </c>
      <c r="R53" s="3">
        <f t="shared" si="18"/>
        <v>1.2367491166077738</v>
      </c>
      <c r="S53" s="3">
        <f t="shared" si="19"/>
        <v>0.32948929159802309</v>
      </c>
      <c r="T53" s="3">
        <f t="shared" si="20"/>
        <v>1.0928961748633881</v>
      </c>
      <c r="U53" s="3">
        <f t="shared" si="21"/>
        <v>0</v>
      </c>
      <c r="V53" s="3">
        <f t="shared" si="22"/>
        <v>0.29498525073746312</v>
      </c>
      <c r="W53" s="3">
        <f t="shared" si="23"/>
        <v>0.71111111111111114</v>
      </c>
      <c r="X53" s="3">
        <f t="shared" si="24"/>
        <v>0.22099447513812157</v>
      </c>
      <c r="Y53" s="4">
        <f t="shared" si="25"/>
        <v>0.33057851239669422</v>
      </c>
      <c r="Z53" s="3">
        <f t="shared" si="26"/>
        <v>1.478494623655914</v>
      </c>
      <c r="AA53" s="3">
        <f t="shared" si="27"/>
        <v>0.49603174603174599</v>
      </c>
      <c r="AB53" s="3">
        <f t="shared" si="28"/>
        <v>0.95320623916811087</v>
      </c>
      <c r="AC53" s="3">
        <f t="shared" si="29"/>
        <v>2.4875621890547266</v>
      </c>
      <c r="AD53" s="3">
        <f t="shared" si="30"/>
        <v>1.101591187270502</v>
      </c>
      <c r="AE53" s="3">
        <f t="shared" si="31"/>
        <v>1.4557670772676372</v>
      </c>
      <c r="AF53" s="3">
        <f t="shared" si="32"/>
        <v>1.3592233009708738</v>
      </c>
      <c r="AG53" s="3">
        <f t="shared" si="33"/>
        <v>0</v>
      </c>
      <c r="AH53" s="3">
        <f t="shared" si="34"/>
        <v>0.88888888888888884</v>
      </c>
      <c r="AI53" s="3">
        <f t="shared" si="35"/>
        <v>1.2968299711815563</v>
      </c>
      <c r="AJ53" s="3">
        <f t="shared" si="36"/>
        <v>0.34217279726261762</v>
      </c>
      <c r="AK53" s="4">
        <f t="shared" si="37"/>
        <v>1.2274959083469721</v>
      </c>
      <c r="AL53" s="3">
        <f t="shared" si="38"/>
        <v>0.71364852809991086</v>
      </c>
      <c r="AM53" s="3">
        <f t="shared" si="39"/>
        <v>0.23364485981308408</v>
      </c>
      <c r="AN53" s="3">
        <f t="shared" si="40"/>
        <v>0.76206604572396275</v>
      </c>
      <c r="AO53" s="3">
        <f t="shared" si="41"/>
        <v>0.82417582417582425</v>
      </c>
      <c r="AP53" s="3">
        <f t="shared" si="42"/>
        <v>0.57034220532319391</v>
      </c>
      <c r="AQ53" s="3">
        <f t="shared" si="43"/>
        <v>0.42735042735042739</v>
      </c>
      <c r="AR53" s="3">
        <f t="shared" si="44"/>
        <v>0.2026342451874367</v>
      </c>
      <c r="AS53" s="3">
        <f t="shared" si="45"/>
        <v>1.9230769230769231</v>
      </c>
      <c r="AT53" s="3">
        <f t="shared" si="46"/>
        <v>0.65897858319604619</v>
      </c>
      <c r="AU53" s="3">
        <f t="shared" si="47"/>
        <v>0.27210884353741494</v>
      </c>
      <c r="AV53" s="3">
        <f t="shared" si="48"/>
        <v>0.19120458891013384</v>
      </c>
      <c r="AW53" s="4">
        <f t="shared" si="49"/>
        <v>0.54999999999999993</v>
      </c>
      <c r="AX53" s="11">
        <f t="shared" si="50"/>
        <v>6.25</v>
      </c>
      <c r="AY53" s="11">
        <f t="shared" si="51"/>
        <v>0</v>
      </c>
      <c r="AZ53" s="11">
        <f t="shared" si="52"/>
        <v>0.96153846153846156</v>
      </c>
      <c r="BA53" s="11">
        <f t="shared" si="53"/>
        <v>2.0408163265306123</v>
      </c>
      <c r="BB53" s="11">
        <f t="shared" si="54"/>
        <v>4.5454545454545459</v>
      </c>
      <c r="BC53" s="11">
        <f t="shared" si="55"/>
        <v>1.5267175572519083</v>
      </c>
      <c r="BD53" s="11">
        <f t="shared" si="56"/>
        <v>0</v>
      </c>
      <c r="BE53" s="11">
        <f t="shared" si="57"/>
        <v>0</v>
      </c>
      <c r="BF53" s="11">
        <f t="shared" si="58"/>
        <v>0</v>
      </c>
      <c r="BG53" s="11">
        <f t="shared" si="59"/>
        <v>0.67114093959731547</v>
      </c>
      <c r="BH53" s="11">
        <f t="shared" si="60"/>
        <v>0.69444444444444442</v>
      </c>
      <c r="BI53" s="13">
        <f t="shared" si="61"/>
        <v>1.0638297872340425</v>
      </c>
      <c r="BJ53" s="11">
        <f t="shared" si="62"/>
        <v>0.88300220750551872</v>
      </c>
      <c r="BK53" s="11">
        <f t="shared" si="63"/>
        <v>0.50955414012738853</v>
      </c>
      <c r="BL53" s="11">
        <f t="shared" si="64"/>
        <v>1.3435700575815739</v>
      </c>
      <c r="BM53" s="11">
        <f t="shared" si="65"/>
        <v>1.6088060965283657</v>
      </c>
      <c r="BN53" s="11">
        <f t="shared" si="66"/>
        <v>1.4598540145985401</v>
      </c>
      <c r="BO53" s="11">
        <f t="shared" si="67"/>
        <v>1.3918629550321198</v>
      </c>
      <c r="BP53" s="11">
        <f t="shared" si="68"/>
        <v>1.6096579476861168</v>
      </c>
      <c r="BQ53" s="11">
        <f t="shared" si="69"/>
        <v>0.96153846153846156</v>
      </c>
      <c r="BR53" s="11">
        <f t="shared" si="70"/>
        <v>0.68306010928961747</v>
      </c>
      <c r="BS53" s="11">
        <f t="shared" si="71"/>
        <v>2.5974025974025974</v>
      </c>
      <c r="BT53" s="11">
        <f t="shared" si="72"/>
        <v>0.80256821829855529</v>
      </c>
      <c r="BU53" s="13">
        <f t="shared" si="73"/>
        <v>2.229654403567447</v>
      </c>
      <c r="BV53" s="11">
        <f t="shared" si="74"/>
        <v>1.3531799729364005</v>
      </c>
      <c r="BW53" s="11">
        <f t="shared" si="75"/>
        <v>0.85378868729989332</v>
      </c>
      <c r="BX53" s="11">
        <f t="shared" si="76"/>
        <v>1.328125</v>
      </c>
      <c r="BY53" s="11">
        <f t="shared" si="77"/>
        <v>1.0249554367201426</v>
      </c>
      <c r="BZ53" s="11">
        <f t="shared" si="78"/>
        <v>0.91533180778032042</v>
      </c>
      <c r="CA53" s="11">
        <f t="shared" si="79"/>
        <v>1.251840942562592</v>
      </c>
      <c r="CB53" s="11">
        <f t="shared" si="80"/>
        <v>0.67001675041876052</v>
      </c>
      <c r="CC53" s="11">
        <f t="shared" si="81"/>
        <v>2.3076923076923079</v>
      </c>
      <c r="CD53" s="11">
        <f t="shared" si="82"/>
        <v>0.66518847006651882</v>
      </c>
      <c r="CE53" s="11">
        <f t="shared" si="83"/>
        <v>1.6566265060240966</v>
      </c>
      <c r="CF53" s="11">
        <f t="shared" si="84"/>
        <v>0.83420229405630864</v>
      </c>
      <c r="CG53" s="13">
        <f t="shared" si="85"/>
        <v>1.1457670273711011</v>
      </c>
      <c r="CH53" s="11">
        <f t="shared" si="86"/>
        <v>1.1921458625525947</v>
      </c>
      <c r="CI53" s="11">
        <f t="shared" si="87"/>
        <v>0.61855670103092786</v>
      </c>
      <c r="CJ53" s="11">
        <f t="shared" si="88"/>
        <v>0.91277890466531442</v>
      </c>
      <c r="CK53" s="11">
        <f t="shared" si="89"/>
        <v>2.2900763358778624</v>
      </c>
      <c r="CL53" s="11">
        <f t="shared" si="90"/>
        <v>1.4267185473411155</v>
      </c>
      <c r="CM53" s="11">
        <f t="shared" si="91"/>
        <v>0.51880674448767827</v>
      </c>
      <c r="CN53" s="11">
        <f t="shared" si="92"/>
        <v>0.60120240480961928</v>
      </c>
      <c r="CO53" s="11">
        <f t="shared" si="93"/>
        <v>0.45045045045045046</v>
      </c>
      <c r="CP53" s="11">
        <f t="shared" si="94"/>
        <v>0.41666666666666669</v>
      </c>
      <c r="CQ53" s="3">
        <f t="shared" si="95"/>
        <v>1.2400354295837024</v>
      </c>
      <c r="CR53" s="3">
        <f t="shared" si="96"/>
        <v>0.48859934853420189</v>
      </c>
      <c r="CS53" s="4">
        <f t="shared" si="97"/>
        <v>1.5612802498048399</v>
      </c>
    </row>
    <row r="54" spans="1:97" x14ac:dyDescent="0.2">
      <c r="A54" t="s">
        <v>13</v>
      </c>
      <c r="B54" s="3">
        <f t="shared" si="2"/>
        <v>1</v>
      </c>
      <c r="C54" s="3">
        <f t="shared" si="3"/>
        <v>0</v>
      </c>
      <c r="D54" s="3">
        <f t="shared" si="4"/>
        <v>0.11198208286674133</v>
      </c>
      <c r="E54" s="3">
        <f t="shared" si="5"/>
        <v>0</v>
      </c>
      <c r="F54" s="3">
        <f t="shared" si="6"/>
        <v>0</v>
      </c>
      <c r="G54" s="3">
        <f t="shared" si="7"/>
        <v>0</v>
      </c>
      <c r="H54" s="3">
        <f t="shared" si="8"/>
        <v>0</v>
      </c>
      <c r="I54" s="3">
        <f t="shared" si="9"/>
        <v>0</v>
      </c>
      <c r="J54" s="3">
        <f t="shared" si="10"/>
        <v>0</v>
      </c>
      <c r="K54" s="3">
        <f t="shared" si="11"/>
        <v>0</v>
      </c>
      <c r="L54" s="3">
        <f t="shared" si="12"/>
        <v>0.18656716417910446</v>
      </c>
      <c r="M54" s="4">
        <f t="shared" si="13"/>
        <v>0</v>
      </c>
      <c r="N54" s="3">
        <f t="shared" si="14"/>
        <v>0</v>
      </c>
      <c r="O54" s="3">
        <f t="shared" si="15"/>
        <v>0</v>
      </c>
      <c r="P54" s="3">
        <f t="shared" si="16"/>
        <v>0</v>
      </c>
      <c r="Q54" s="3">
        <f t="shared" si="17"/>
        <v>7.7459333849728904E-2</v>
      </c>
      <c r="R54" s="3">
        <f t="shared" si="18"/>
        <v>0</v>
      </c>
      <c r="S54" s="3">
        <f t="shared" si="19"/>
        <v>0</v>
      </c>
      <c r="T54" s="3">
        <f t="shared" si="20"/>
        <v>0</v>
      </c>
      <c r="U54" s="3">
        <f t="shared" si="21"/>
        <v>0</v>
      </c>
      <c r="V54" s="3">
        <f t="shared" si="22"/>
        <v>0</v>
      </c>
      <c r="W54" s="3">
        <f t="shared" si="23"/>
        <v>0</v>
      </c>
      <c r="X54" s="3">
        <f t="shared" si="24"/>
        <v>0</v>
      </c>
      <c r="Y54" s="4">
        <f t="shared" si="25"/>
        <v>0</v>
      </c>
      <c r="Z54" s="3">
        <f t="shared" si="26"/>
        <v>0</v>
      </c>
      <c r="AA54" s="3">
        <f t="shared" si="27"/>
        <v>0</v>
      </c>
      <c r="AB54" s="3">
        <f t="shared" si="28"/>
        <v>8.6655112651646438E-2</v>
      </c>
      <c r="AC54" s="3">
        <f t="shared" si="29"/>
        <v>0.12437810945273632</v>
      </c>
      <c r="AD54" s="3">
        <f t="shared" si="30"/>
        <v>0</v>
      </c>
      <c r="AE54" s="3">
        <f t="shared" si="31"/>
        <v>0.11198208286674133</v>
      </c>
      <c r="AF54" s="3">
        <f t="shared" si="32"/>
        <v>0</v>
      </c>
      <c r="AG54" s="3">
        <f t="shared" si="33"/>
        <v>0</v>
      </c>
      <c r="AH54" s="3">
        <f t="shared" si="34"/>
        <v>0</v>
      </c>
      <c r="AI54" s="3">
        <f t="shared" si="35"/>
        <v>0.14409221902017291</v>
      </c>
      <c r="AJ54" s="3">
        <f t="shared" si="36"/>
        <v>0</v>
      </c>
      <c r="AK54" s="4">
        <f t="shared" si="37"/>
        <v>0</v>
      </c>
      <c r="AL54" s="3">
        <f t="shared" si="38"/>
        <v>0</v>
      </c>
      <c r="AM54" s="3">
        <f t="shared" si="39"/>
        <v>0</v>
      </c>
      <c r="AN54" s="3">
        <f t="shared" si="40"/>
        <v>0</v>
      </c>
      <c r="AO54" s="3">
        <f t="shared" si="41"/>
        <v>0</v>
      </c>
      <c r="AP54" s="3">
        <f t="shared" si="42"/>
        <v>0</v>
      </c>
      <c r="AQ54" s="3">
        <f t="shared" si="43"/>
        <v>7.1225071225071226E-2</v>
      </c>
      <c r="AR54" s="3">
        <f t="shared" si="44"/>
        <v>0</v>
      </c>
      <c r="AS54" s="3">
        <f t="shared" si="45"/>
        <v>0</v>
      </c>
      <c r="AT54" s="3">
        <f t="shared" si="46"/>
        <v>0</v>
      </c>
      <c r="AU54" s="3">
        <f t="shared" si="47"/>
        <v>4.5351473922902494E-2</v>
      </c>
      <c r="AV54" s="3">
        <f t="shared" si="48"/>
        <v>0</v>
      </c>
      <c r="AW54" s="4">
        <f t="shared" si="49"/>
        <v>0.05</v>
      </c>
      <c r="AX54" s="11">
        <f t="shared" si="50"/>
        <v>0</v>
      </c>
      <c r="AY54" s="11">
        <f t="shared" si="51"/>
        <v>0</v>
      </c>
      <c r="AZ54" s="11">
        <f t="shared" si="52"/>
        <v>0</v>
      </c>
      <c r="BA54" s="11">
        <f t="shared" si="53"/>
        <v>0</v>
      </c>
      <c r="BB54" s="11">
        <f t="shared" si="54"/>
        <v>0</v>
      </c>
      <c r="BC54" s="11">
        <f t="shared" si="55"/>
        <v>0</v>
      </c>
      <c r="BD54" s="11">
        <f t="shared" si="56"/>
        <v>0</v>
      </c>
      <c r="BE54" s="11">
        <f t="shared" si="57"/>
        <v>0</v>
      </c>
      <c r="BF54" s="11">
        <f t="shared" si="58"/>
        <v>0</v>
      </c>
      <c r="BG54" s="11">
        <f t="shared" si="59"/>
        <v>0</v>
      </c>
      <c r="BH54" s="11">
        <f t="shared" si="60"/>
        <v>0</v>
      </c>
      <c r="BI54" s="13">
        <f t="shared" si="61"/>
        <v>0</v>
      </c>
      <c r="BJ54" s="11">
        <f t="shared" si="62"/>
        <v>0.22075055187637968</v>
      </c>
      <c r="BK54" s="11">
        <f t="shared" si="63"/>
        <v>0</v>
      </c>
      <c r="BL54" s="11">
        <f t="shared" si="64"/>
        <v>0</v>
      </c>
      <c r="BM54" s="11">
        <f t="shared" si="65"/>
        <v>0</v>
      </c>
      <c r="BN54" s="11">
        <f t="shared" si="66"/>
        <v>0.18248175182481752</v>
      </c>
      <c r="BO54" s="11">
        <f t="shared" si="67"/>
        <v>0</v>
      </c>
      <c r="BP54" s="11">
        <f t="shared" si="68"/>
        <v>0.2012072434607646</v>
      </c>
      <c r="BQ54" s="11">
        <f t="shared" si="69"/>
        <v>0</v>
      </c>
      <c r="BR54" s="11">
        <f t="shared" si="70"/>
        <v>0.27322404371584702</v>
      </c>
      <c r="BS54" s="11">
        <f t="shared" si="71"/>
        <v>0.10822510822510822</v>
      </c>
      <c r="BT54" s="11">
        <f t="shared" si="72"/>
        <v>0</v>
      </c>
      <c r="BU54" s="13">
        <f t="shared" si="73"/>
        <v>0</v>
      </c>
      <c r="BV54" s="11">
        <f t="shared" si="74"/>
        <v>0</v>
      </c>
      <c r="BW54" s="11">
        <f t="shared" si="75"/>
        <v>0</v>
      </c>
      <c r="BX54" s="11">
        <f t="shared" si="76"/>
        <v>0.15625</v>
      </c>
      <c r="BY54" s="11">
        <f t="shared" si="77"/>
        <v>0</v>
      </c>
      <c r="BZ54" s="11">
        <f t="shared" si="78"/>
        <v>0</v>
      </c>
      <c r="CA54" s="11">
        <f t="shared" si="79"/>
        <v>0</v>
      </c>
      <c r="CB54" s="11">
        <f t="shared" si="80"/>
        <v>0</v>
      </c>
      <c r="CC54" s="11">
        <f t="shared" si="81"/>
        <v>0</v>
      </c>
      <c r="CD54" s="11">
        <f t="shared" si="82"/>
        <v>0</v>
      </c>
      <c r="CE54" s="11">
        <f t="shared" si="83"/>
        <v>0.15060240963855423</v>
      </c>
      <c r="CF54" s="11">
        <f t="shared" si="84"/>
        <v>0</v>
      </c>
      <c r="CG54" s="13">
        <f t="shared" si="85"/>
        <v>0</v>
      </c>
      <c r="CH54" s="11">
        <f t="shared" si="86"/>
        <v>0</v>
      </c>
      <c r="CI54" s="11">
        <f t="shared" si="87"/>
        <v>0</v>
      </c>
      <c r="CJ54" s="11">
        <f t="shared" si="88"/>
        <v>0</v>
      </c>
      <c r="CK54" s="11">
        <f t="shared" si="89"/>
        <v>0</v>
      </c>
      <c r="CL54" s="11">
        <f t="shared" si="90"/>
        <v>0</v>
      </c>
      <c r="CM54" s="11">
        <f t="shared" si="91"/>
        <v>0</v>
      </c>
      <c r="CN54" s="11">
        <f t="shared" si="92"/>
        <v>0</v>
      </c>
      <c r="CO54" s="11">
        <f t="shared" si="93"/>
        <v>0</v>
      </c>
      <c r="CP54" s="11">
        <f t="shared" si="94"/>
        <v>0</v>
      </c>
      <c r="CQ54" s="3">
        <f t="shared" si="95"/>
        <v>8.8573959255978746E-2</v>
      </c>
      <c r="CR54" s="3">
        <f t="shared" si="96"/>
        <v>0</v>
      </c>
      <c r="CS54" s="4">
        <f t="shared" si="97"/>
        <v>0</v>
      </c>
    </row>
    <row r="55" spans="1:97" x14ac:dyDescent="0.2">
      <c r="A55" t="s">
        <v>11</v>
      </c>
      <c r="B55" s="3">
        <f t="shared" si="2"/>
        <v>6</v>
      </c>
      <c r="C55" s="3">
        <f t="shared" si="3"/>
        <v>6.1349693251533743</v>
      </c>
      <c r="D55" s="12">
        <f t="shared" si="4"/>
        <v>11.310190369540873</v>
      </c>
      <c r="E55" s="3">
        <f t="shared" si="5"/>
        <v>1.4675052410901468</v>
      </c>
      <c r="F55" s="3">
        <f t="shared" si="6"/>
        <v>2.9411764705882351</v>
      </c>
      <c r="G55" s="12">
        <f t="shared" si="7"/>
        <v>12.73100616016427</v>
      </c>
      <c r="H55" s="3">
        <f t="shared" si="8"/>
        <v>6.0606060606060606</v>
      </c>
      <c r="I55" s="3">
        <f t="shared" si="9"/>
        <v>7.1428571428571423</v>
      </c>
      <c r="J55" s="12">
        <f t="shared" si="10"/>
        <v>13.149847094801222</v>
      </c>
      <c r="K55" s="3">
        <f t="shared" si="11"/>
        <v>11.717495987158909</v>
      </c>
      <c r="L55" s="3">
        <f t="shared" si="12"/>
        <v>4.2910447761194028</v>
      </c>
      <c r="M55" s="4">
        <f t="shared" si="13"/>
        <v>1.0899182561307901</v>
      </c>
      <c r="N55" s="3">
        <f t="shared" si="14"/>
        <v>1.25</v>
      </c>
      <c r="O55" s="3">
        <f t="shared" si="15"/>
        <v>2.5316455696202533</v>
      </c>
      <c r="P55" s="3">
        <f t="shared" si="16"/>
        <v>7.0992366412213741</v>
      </c>
      <c r="Q55" s="3">
        <f t="shared" si="17"/>
        <v>0.46475600309837334</v>
      </c>
      <c r="R55" s="3">
        <f t="shared" si="18"/>
        <v>1.9434628975265018</v>
      </c>
      <c r="S55" s="3">
        <f t="shared" si="19"/>
        <v>0.82372322899505768</v>
      </c>
      <c r="T55" s="3">
        <f t="shared" si="20"/>
        <v>1.639344262295082</v>
      </c>
      <c r="U55" s="3">
        <f t="shared" si="21"/>
        <v>0</v>
      </c>
      <c r="V55" s="3">
        <f t="shared" si="22"/>
        <v>2.359882005899705</v>
      </c>
      <c r="W55" s="3">
        <f t="shared" si="23"/>
        <v>0.8</v>
      </c>
      <c r="X55" s="3">
        <f t="shared" si="24"/>
        <v>1.5469613259668509</v>
      </c>
      <c r="Y55" s="4">
        <f t="shared" si="25"/>
        <v>0.33057851239669422</v>
      </c>
      <c r="Z55" s="3">
        <f t="shared" si="26"/>
        <v>0.13440860215053765</v>
      </c>
      <c r="AA55" s="3">
        <f t="shared" si="27"/>
        <v>0.3968253968253968</v>
      </c>
      <c r="AB55" s="3">
        <f t="shared" si="28"/>
        <v>0.6932409012131715</v>
      </c>
      <c r="AC55" s="3">
        <f t="shared" si="29"/>
        <v>0.49751243781094528</v>
      </c>
      <c r="AD55" s="3">
        <f t="shared" si="30"/>
        <v>0.12239902080783352</v>
      </c>
      <c r="AE55" s="3">
        <f t="shared" si="31"/>
        <v>1.1198208286674132</v>
      </c>
      <c r="AF55" s="3">
        <f t="shared" si="32"/>
        <v>4.8543689320388346</v>
      </c>
      <c r="AG55" s="3">
        <f t="shared" si="33"/>
        <v>1.7857142857142856</v>
      </c>
      <c r="AH55" s="3">
        <f t="shared" si="34"/>
        <v>1.1111111111111112</v>
      </c>
      <c r="AI55" s="3">
        <f t="shared" si="35"/>
        <v>0.86455331412103753</v>
      </c>
      <c r="AJ55" s="3">
        <f t="shared" si="36"/>
        <v>0.68434559452523525</v>
      </c>
      <c r="AK55" s="4">
        <f t="shared" si="37"/>
        <v>0.57283142389525366</v>
      </c>
      <c r="AL55" s="3">
        <f t="shared" si="38"/>
        <v>0.35682426404995543</v>
      </c>
      <c r="AM55" s="3">
        <f t="shared" si="39"/>
        <v>0</v>
      </c>
      <c r="AN55" s="3">
        <f t="shared" si="40"/>
        <v>6.3505503810330222</v>
      </c>
      <c r="AO55" s="3">
        <f t="shared" si="41"/>
        <v>0.48076923076923078</v>
      </c>
      <c r="AP55" s="3">
        <f t="shared" si="42"/>
        <v>0.57034220532319391</v>
      </c>
      <c r="AQ55" s="3">
        <f t="shared" si="43"/>
        <v>2.1367521367521367</v>
      </c>
      <c r="AR55" s="3">
        <f t="shared" si="44"/>
        <v>0.40526849037487339</v>
      </c>
      <c r="AS55" s="3">
        <f t="shared" si="45"/>
        <v>3.8461538461538463</v>
      </c>
      <c r="AT55" s="3">
        <f t="shared" si="46"/>
        <v>1.1532125205930808</v>
      </c>
      <c r="AU55" s="3">
        <f t="shared" si="47"/>
        <v>1.4058956916099774</v>
      </c>
      <c r="AV55" s="3">
        <f t="shared" si="48"/>
        <v>0</v>
      </c>
      <c r="AW55" s="4">
        <f t="shared" si="49"/>
        <v>0.2</v>
      </c>
      <c r="AX55" s="11">
        <f t="shared" si="50"/>
        <v>6.25</v>
      </c>
      <c r="AY55" s="11">
        <f t="shared" si="51"/>
        <v>0</v>
      </c>
      <c r="AZ55" s="11">
        <f t="shared" si="52"/>
        <v>0.96153846153846156</v>
      </c>
      <c r="BA55" s="11">
        <f t="shared" si="53"/>
        <v>0</v>
      </c>
      <c r="BB55" s="11">
        <f t="shared" si="54"/>
        <v>0</v>
      </c>
      <c r="BC55" s="11">
        <f t="shared" si="55"/>
        <v>6.8702290076335881</v>
      </c>
      <c r="BD55" s="11">
        <f t="shared" si="56"/>
        <v>0</v>
      </c>
      <c r="BE55" s="11">
        <f t="shared" si="57"/>
        <v>0</v>
      </c>
      <c r="BF55" s="11">
        <f t="shared" si="58"/>
        <v>25</v>
      </c>
      <c r="BG55" s="11">
        <f t="shared" si="59"/>
        <v>0</v>
      </c>
      <c r="BH55" s="11">
        <f t="shared" si="60"/>
        <v>3.4722222222222223</v>
      </c>
      <c r="BI55" s="13">
        <f t="shared" si="61"/>
        <v>0</v>
      </c>
      <c r="BJ55" s="11">
        <f t="shared" si="62"/>
        <v>6.4017660044150109</v>
      </c>
      <c r="BK55" s="11">
        <f t="shared" si="63"/>
        <v>6.8789808917197455</v>
      </c>
      <c r="BL55" s="11">
        <f t="shared" si="64"/>
        <v>3.0710172744721689</v>
      </c>
      <c r="BM55" s="11">
        <f t="shared" si="65"/>
        <v>1.0160880609652836</v>
      </c>
      <c r="BN55" s="11">
        <f t="shared" si="66"/>
        <v>2.0072992700729926</v>
      </c>
      <c r="BO55" s="11">
        <f t="shared" si="67"/>
        <v>1.9271948608137044</v>
      </c>
      <c r="BP55" s="11">
        <f t="shared" si="68"/>
        <v>7.8470824949698192</v>
      </c>
      <c r="BQ55" s="11">
        <f t="shared" si="69"/>
        <v>4.8076923076923084</v>
      </c>
      <c r="BR55" s="11">
        <f t="shared" si="70"/>
        <v>12.295081967213115</v>
      </c>
      <c r="BS55" s="11">
        <f t="shared" si="71"/>
        <v>3.2467532467532463</v>
      </c>
      <c r="BT55" s="11">
        <f t="shared" si="72"/>
        <v>4.9759229534510432</v>
      </c>
      <c r="BU55" s="13">
        <f t="shared" si="73"/>
        <v>7.4693422519509474</v>
      </c>
      <c r="BV55" s="11">
        <f t="shared" si="74"/>
        <v>2.7063599458728009</v>
      </c>
      <c r="BW55" s="11">
        <f t="shared" si="75"/>
        <v>0.32017075773745995</v>
      </c>
      <c r="BX55" s="11">
        <f t="shared" si="76"/>
        <v>1.09375</v>
      </c>
      <c r="BY55" s="11">
        <f t="shared" si="77"/>
        <v>0.22281639928698754</v>
      </c>
      <c r="BZ55" s="11">
        <f t="shared" si="78"/>
        <v>0.45766590389016021</v>
      </c>
      <c r="CA55" s="11">
        <f t="shared" si="79"/>
        <v>0.51546391752577314</v>
      </c>
      <c r="CB55" s="12">
        <f t="shared" si="80"/>
        <v>11.892797319932999</v>
      </c>
      <c r="CC55" s="11">
        <f t="shared" si="81"/>
        <v>0.76923076923076927</v>
      </c>
      <c r="CD55" s="11">
        <f t="shared" si="82"/>
        <v>1.2195121951219512</v>
      </c>
      <c r="CE55" s="11">
        <f t="shared" si="83"/>
        <v>0.45180722891566261</v>
      </c>
      <c r="CF55" s="11">
        <f t="shared" si="84"/>
        <v>1.3555787278415017</v>
      </c>
      <c r="CG55" s="13">
        <f t="shared" si="85"/>
        <v>0.57288351368555057</v>
      </c>
      <c r="CH55" s="11">
        <f t="shared" si="86"/>
        <v>0.42075736325385693</v>
      </c>
      <c r="CI55" s="11">
        <f t="shared" si="87"/>
        <v>0.51546391752577314</v>
      </c>
      <c r="CJ55" s="12">
        <f t="shared" si="88"/>
        <v>10.750507099391481</v>
      </c>
      <c r="CK55" s="11">
        <f t="shared" si="89"/>
        <v>1.1450381679389312</v>
      </c>
      <c r="CL55" s="11">
        <f t="shared" si="90"/>
        <v>0.25940337224383914</v>
      </c>
      <c r="CM55" s="11">
        <f t="shared" si="91"/>
        <v>8.4954604409857328</v>
      </c>
      <c r="CN55" s="11">
        <f t="shared" si="92"/>
        <v>0.80160320641282556</v>
      </c>
      <c r="CO55" s="11">
        <f t="shared" si="93"/>
        <v>0.45045045045045046</v>
      </c>
      <c r="CP55" s="11">
        <f t="shared" si="94"/>
        <v>0.58333333333333337</v>
      </c>
      <c r="CQ55" s="3">
        <f t="shared" si="95"/>
        <v>0.88573959255978751</v>
      </c>
      <c r="CR55" s="3">
        <f t="shared" si="96"/>
        <v>1.9543973941368076</v>
      </c>
      <c r="CS55" s="4">
        <f t="shared" si="97"/>
        <v>0.156128024980484</v>
      </c>
    </row>
    <row r="56" spans="1:97" x14ac:dyDescent="0.2">
      <c r="A56" t="s">
        <v>10</v>
      </c>
      <c r="B56" s="3">
        <f t="shared" si="2"/>
        <v>1</v>
      </c>
      <c r="C56" s="3">
        <f t="shared" si="3"/>
        <v>0</v>
      </c>
      <c r="D56" s="3">
        <f t="shared" si="4"/>
        <v>0.11198208286674133</v>
      </c>
      <c r="E56" s="3">
        <f t="shared" si="5"/>
        <v>0</v>
      </c>
      <c r="F56" s="3">
        <f t="shared" si="6"/>
        <v>0</v>
      </c>
      <c r="G56" s="3">
        <f t="shared" si="7"/>
        <v>0.20533880903490762</v>
      </c>
      <c r="H56" s="3">
        <f t="shared" si="8"/>
        <v>0</v>
      </c>
      <c r="I56" s="3">
        <f t="shared" si="9"/>
        <v>0</v>
      </c>
      <c r="J56" s="3">
        <f t="shared" si="10"/>
        <v>0</v>
      </c>
      <c r="K56" s="3">
        <f t="shared" si="11"/>
        <v>0.16051364365971107</v>
      </c>
      <c r="L56" s="3">
        <f t="shared" si="12"/>
        <v>0</v>
      </c>
      <c r="M56" s="4">
        <f t="shared" si="13"/>
        <v>0</v>
      </c>
      <c r="N56" s="3">
        <f t="shared" si="14"/>
        <v>8.0357142857142865</v>
      </c>
      <c r="O56" s="3">
        <f t="shared" si="15"/>
        <v>0</v>
      </c>
      <c r="P56" s="3">
        <f t="shared" si="16"/>
        <v>0.53435114503816794</v>
      </c>
      <c r="Q56" s="3">
        <f t="shared" si="17"/>
        <v>1.0069713400464757</v>
      </c>
      <c r="R56" s="3">
        <f t="shared" si="18"/>
        <v>0.88339222614840995</v>
      </c>
      <c r="S56" s="3">
        <f t="shared" si="19"/>
        <v>0.74135090609555188</v>
      </c>
      <c r="T56" s="3">
        <f t="shared" si="20"/>
        <v>0</v>
      </c>
      <c r="U56" s="3">
        <f t="shared" si="21"/>
        <v>4.8780487804878048</v>
      </c>
      <c r="V56" s="3">
        <f t="shared" si="22"/>
        <v>0.29498525073746312</v>
      </c>
      <c r="W56" s="3">
        <f t="shared" si="23"/>
        <v>1.3333333333333335</v>
      </c>
      <c r="X56" s="3">
        <f t="shared" si="24"/>
        <v>0.77348066298342544</v>
      </c>
      <c r="Y56" s="4">
        <f t="shared" si="25"/>
        <v>0.74380165289256195</v>
      </c>
      <c r="Z56" s="3">
        <f t="shared" si="26"/>
        <v>2.1505376344086025</v>
      </c>
      <c r="AA56" s="3">
        <f t="shared" si="27"/>
        <v>0.29761904761904762</v>
      </c>
      <c r="AB56" s="3">
        <f t="shared" si="28"/>
        <v>7.1923743500866557</v>
      </c>
      <c r="AC56" s="3">
        <f t="shared" si="29"/>
        <v>1.1194029850746268</v>
      </c>
      <c r="AD56" s="3">
        <f t="shared" si="30"/>
        <v>3.3047735618115053</v>
      </c>
      <c r="AE56" s="3">
        <f t="shared" si="31"/>
        <v>0.67189249720044786</v>
      </c>
      <c r="AF56" s="3">
        <f t="shared" si="32"/>
        <v>0</v>
      </c>
      <c r="AG56" s="3">
        <f t="shared" si="33"/>
        <v>0</v>
      </c>
      <c r="AH56" s="3">
        <f t="shared" si="34"/>
        <v>0.22222222222222221</v>
      </c>
      <c r="AI56" s="3">
        <f t="shared" si="35"/>
        <v>0.72046109510086453</v>
      </c>
      <c r="AJ56" s="3">
        <f t="shared" si="36"/>
        <v>0.51325919589392643</v>
      </c>
      <c r="AK56" s="4">
        <f t="shared" si="37"/>
        <v>0.65466448445171854</v>
      </c>
      <c r="AL56" s="12">
        <f t="shared" si="38"/>
        <v>10.526315789473683</v>
      </c>
      <c r="AM56" s="3">
        <f t="shared" si="39"/>
        <v>1.6355140186915886</v>
      </c>
      <c r="AN56" s="3">
        <f t="shared" si="40"/>
        <v>1.4394580863674851</v>
      </c>
      <c r="AO56" s="3">
        <f t="shared" si="41"/>
        <v>1.7170329670329672</v>
      </c>
      <c r="AP56" s="3">
        <f t="shared" si="42"/>
        <v>4.1825095057034218</v>
      </c>
      <c r="AQ56" s="3">
        <f t="shared" si="43"/>
        <v>3.133903133903134</v>
      </c>
      <c r="AR56" s="3">
        <f t="shared" si="44"/>
        <v>0.91185410334346495</v>
      </c>
      <c r="AS56" s="3">
        <f t="shared" si="45"/>
        <v>1.9230769230769231</v>
      </c>
      <c r="AT56" s="3">
        <f t="shared" si="46"/>
        <v>4.7775947281713345</v>
      </c>
      <c r="AU56" s="3">
        <f t="shared" si="47"/>
        <v>6.666666666666667</v>
      </c>
      <c r="AV56" s="3">
        <f t="shared" si="48"/>
        <v>5.5449330783938811</v>
      </c>
      <c r="AW56" s="4">
        <f t="shared" si="49"/>
        <v>1.05</v>
      </c>
      <c r="AX56" s="11">
        <f t="shared" si="50"/>
        <v>3.125</v>
      </c>
      <c r="AY56" s="11">
        <f t="shared" si="51"/>
        <v>0</v>
      </c>
      <c r="AZ56" s="11">
        <f t="shared" si="52"/>
        <v>0</v>
      </c>
      <c r="BA56" s="11">
        <f t="shared" si="53"/>
        <v>0</v>
      </c>
      <c r="BB56" s="11">
        <f t="shared" si="54"/>
        <v>0</v>
      </c>
      <c r="BC56" s="11">
        <f t="shared" si="55"/>
        <v>0</v>
      </c>
      <c r="BD56" s="11">
        <f t="shared" si="56"/>
        <v>0</v>
      </c>
      <c r="BE56" s="11">
        <f t="shared" si="57"/>
        <v>0</v>
      </c>
      <c r="BF56" s="11">
        <f t="shared" si="58"/>
        <v>0</v>
      </c>
      <c r="BG56" s="11">
        <f t="shared" si="59"/>
        <v>0</v>
      </c>
      <c r="BH56" s="11">
        <f t="shared" si="60"/>
        <v>0</v>
      </c>
      <c r="BI56" s="13">
        <f t="shared" si="61"/>
        <v>0</v>
      </c>
      <c r="BJ56" s="11">
        <f t="shared" si="62"/>
        <v>0.44150110375275936</v>
      </c>
      <c r="BK56" s="11">
        <f t="shared" si="63"/>
        <v>0.12738853503184713</v>
      </c>
      <c r="BL56" s="11">
        <f t="shared" si="64"/>
        <v>0.38387715930902111</v>
      </c>
      <c r="BM56" s="11">
        <f t="shared" si="65"/>
        <v>0</v>
      </c>
      <c r="BN56" s="11">
        <f t="shared" si="66"/>
        <v>0.36496350364963503</v>
      </c>
      <c r="BO56" s="11">
        <f t="shared" si="67"/>
        <v>0</v>
      </c>
      <c r="BP56" s="11">
        <f t="shared" si="68"/>
        <v>0.2012072434607646</v>
      </c>
      <c r="BQ56" s="11">
        <f t="shared" si="69"/>
        <v>0</v>
      </c>
      <c r="BR56" s="11">
        <f t="shared" si="70"/>
        <v>0</v>
      </c>
      <c r="BS56" s="11">
        <f t="shared" si="71"/>
        <v>0.10822510822510822</v>
      </c>
      <c r="BT56" s="11">
        <f t="shared" si="72"/>
        <v>0</v>
      </c>
      <c r="BU56" s="13">
        <f t="shared" si="73"/>
        <v>0.33444816053511706</v>
      </c>
      <c r="BV56" s="11">
        <f t="shared" si="74"/>
        <v>3.3829499323410013</v>
      </c>
      <c r="BW56" s="11">
        <f t="shared" si="75"/>
        <v>0.32017075773745995</v>
      </c>
      <c r="BX56" s="11">
        <f t="shared" si="76"/>
        <v>1.015625</v>
      </c>
      <c r="BY56" s="11">
        <f t="shared" si="77"/>
        <v>0.31194295900178254</v>
      </c>
      <c r="BZ56" s="11">
        <f t="shared" si="78"/>
        <v>2.1739130434782608</v>
      </c>
      <c r="CA56" s="11">
        <f t="shared" si="79"/>
        <v>0.95729013254786455</v>
      </c>
      <c r="CB56" s="11">
        <f t="shared" si="80"/>
        <v>0.16750418760469013</v>
      </c>
      <c r="CC56" s="11">
        <f t="shared" si="81"/>
        <v>0.76923076923076927</v>
      </c>
      <c r="CD56" s="11">
        <f t="shared" si="82"/>
        <v>0.22172949002217296</v>
      </c>
      <c r="CE56" s="11">
        <f t="shared" si="83"/>
        <v>0.52710843373493976</v>
      </c>
      <c r="CF56" s="11">
        <f t="shared" si="84"/>
        <v>0.52137643378519283</v>
      </c>
      <c r="CG56" s="13">
        <f t="shared" si="85"/>
        <v>2.5461489497135581</v>
      </c>
      <c r="CH56" s="12">
        <f t="shared" si="86"/>
        <v>18.723702664796633</v>
      </c>
      <c r="CI56" s="11">
        <f t="shared" si="87"/>
        <v>0.10309278350515465</v>
      </c>
      <c r="CJ56" s="11">
        <f t="shared" si="88"/>
        <v>0.6085192697768762</v>
      </c>
      <c r="CK56" s="11">
        <f t="shared" si="89"/>
        <v>1.6539440203562339</v>
      </c>
      <c r="CL56" s="11">
        <f t="shared" si="90"/>
        <v>1.8158236057068744</v>
      </c>
      <c r="CM56" s="11">
        <f t="shared" si="91"/>
        <v>0.8430609597924773</v>
      </c>
      <c r="CN56" s="11">
        <f t="shared" si="92"/>
        <v>0.60120240480961928</v>
      </c>
      <c r="CO56" s="11">
        <f t="shared" si="93"/>
        <v>1.8018018018018018</v>
      </c>
      <c r="CP56" s="11">
        <f t="shared" si="94"/>
        <v>2.25</v>
      </c>
      <c r="CQ56" s="3">
        <f t="shared" si="95"/>
        <v>0.79716563330380874</v>
      </c>
      <c r="CR56" s="3">
        <f t="shared" si="96"/>
        <v>0.81433224755700329</v>
      </c>
      <c r="CS56" s="4">
        <f t="shared" si="97"/>
        <v>2.810304449648712</v>
      </c>
    </row>
    <row r="57" spans="1:97" x14ac:dyDescent="0.2">
      <c r="A57" t="s">
        <v>9</v>
      </c>
      <c r="B57" s="3">
        <f t="shared" si="2"/>
        <v>12</v>
      </c>
      <c r="C57" s="12">
        <f t="shared" si="3"/>
        <v>15.950920245398773</v>
      </c>
      <c r="D57" s="3">
        <f t="shared" si="4"/>
        <v>1.4557670772676372</v>
      </c>
      <c r="E57" s="12">
        <f t="shared" si="5"/>
        <v>31.865828092243188</v>
      </c>
      <c r="F57" s="12">
        <f t="shared" si="6"/>
        <v>10.784313725490197</v>
      </c>
      <c r="G57" s="12">
        <f t="shared" si="7"/>
        <v>21.560574948665298</v>
      </c>
      <c r="H57" s="3">
        <f t="shared" si="8"/>
        <v>6.0606060606060606</v>
      </c>
      <c r="I57" s="12">
        <f t="shared" si="9"/>
        <v>17.857142857142858</v>
      </c>
      <c r="J57" s="3">
        <f t="shared" si="10"/>
        <v>5.5045871559633035</v>
      </c>
      <c r="K57" s="3">
        <f t="shared" si="11"/>
        <v>8.8282504012841088</v>
      </c>
      <c r="L57" s="12">
        <f t="shared" si="12"/>
        <v>19.589552238805972</v>
      </c>
      <c r="M57" s="14">
        <f t="shared" si="13"/>
        <v>16.485013623978201</v>
      </c>
      <c r="N57" s="3">
        <f t="shared" si="14"/>
        <v>2.6785714285714284</v>
      </c>
      <c r="O57" s="3">
        <f t="shared" si="15"/>
        <v>8.0168776371308024</v>
      </c>
      <c r="P57" s="3">
        <f t="shared" si="16"/>
        <v>6.1068702290076331</v>
      </c>
      <c r="Q57" s="3">
        <f t="shared" si="17"/>
        <v>1.0844306738962044</v>
      </c>
      <c r="R57" s="3">
        <f t="shared" si="18"/>
        <v>3.3568904593639579</v>
      </c>
      <c r="S57" s="3">
        <f t="shared" si="19"/>
        <v>1.8121911037891267</v>
      </c>
      <c r="T57" s="3">
        <f t="shared" si="20"/>
        <v>6.0109289617486334</v>
      </c>
      <c r="U57" s="3">
        <f t="shared" si="21"/>
        <v>4.8780487804878048</v>
      </c>
      <c r="V57" s="12">
        <f t="shared" si="22"/>
        <v>10.32448377581121</v>
      </c>
      <c r="W57" s="3">
        <f t="shared" si="23"/>
        <v>1.1555555555555554</v>
      </c>
      <c r="X57" s="3">
        <f t="shared" si="24"/>
        <v>2.6519337016574585</v>
      </c>
      <c r="Y57" s="4">
        <f t="shared" si="25"/>
        <v>1.1570247933884297</v>
      </c>
      <c r="Z57" s="3">
        <f t="shared" si="26"/>
        <v>3.6290322580645165</v>
      </c>
      <c r="AA57" s="12">
        <f t="shared" si="27"/>
        <v>15.476190476190476</v>
      </c>
      <c r="AB57" s="3">
        <f t="shared" si="28"/>
        <v>2.1663778162911611</v>
      </c>
      <c r="AC57" s="3">
        <f t="shared" si="29"/>
        <v>6.5920398009950256</v>
      </c>
      <c r="AD57" s="3">
        <f t="shared" si="30"/>
        <v>4.4063647490820079</v>
      </c>
      <c r="AE57" s="12">
        <f t="shared" si="31"/>
        <v>13.5498320268757</v>
      </c>
      <c r="AF57" s="12">
        <f t="shared" si="32"/>
        <v>24.466019417475728</v>
      </c>
      <c r="AG57" s="12">
        <f t="shared" si="33"/>
        <v>16.071428571428573</v>
      </c>
      <c r="AH57" s="3">
        <f t="shared" si="34"/>
        <v>9.1111111111111107</v>
      </c>
      <c r="AI57" s="3">
        <f t="shared" si="35"/>
        <v>2.7377521613832854</v>
      </c>
      <c r="AJ57" s="12">
        <f t="shared" si="36"/>
        <v>10.778443113772456</v>
      </c>
      <c r="AK57" s="4">
        <f t="shared" si="37"/>
        <v>1.800327332242226</v>
      </c>
      <c r="AL57" s="3">
        <f t="shared" si="38"/>
        <v>2.8545941123996434</v>
      </c>
      <c r="AM57" s="3">
        <f t="shared" si="39"/>
        <v>2.4532710280373831</v>
      </c>
      <c r="AN57" s="12">
        <f t="shared" si="40"/>
        <v>11.17696867061812</v>
      </c>
      <c r="AO57" s="3">
        <f t="shared" si="41"/>
        <v>3.3653846153846154</v>
      </c>
      <c r="AP57" s="3">
        <f t="shared" si="42"/>
        <v>3.6121673003802277</v>
      </c>
      <c r="AQ57" s="3">
        <f t="shared" si="43"/>
        <v>3.774928774928775</v>
      </c>
      <c r="AR57" s="3">
        <f t="shared" si="44"/>
        <v>1.1144883485309016</v>
      </c>
      <c r="AS57" s="3">
        <f t="shared" si="45"/>
        <v>8.6538461538461533</v>
      </c>
      <c r="AT57" s="12">
        <f t="shared" si="46"/>
        <v>13.673805601317957</v>
      </c>
      <c r="AU57" s="3">
        <f t="shared" si="47"/>
        <v>0.54421768707482987</v>
      </c>
      <c r="AV57" s="3">
        <f t="shared" si="48"/>
        <v>5.353728489483748</v>
      </c>
      <c r="AW57" s="4">
        <f t="shared" si="49"/>
        <v>8.4500000000000011</v>
      </c>
      <c r="AX57" s="12">
        <f t="shared" si="50"/>
        <v>15.625</v>
      </c>
      <c r="AY57" s="11">
        <f t="shared" si="51"/>
        <v>5.8823529411764701</v>
      </c>
      <c r="AZ57" s="12">
        <f t="shared" si="52"/>
        <v>11.538461538461538</v>
      </c>
      <c r="BA57" s="12">
        <f t="shared" si="53"/>
        <v>25.510204081632654</v>
      </c>
      <c r="BB57" s="12">
        <f t="shared" si="54"/>
        <v>22.727272727272727</v>
      </c>
      <c r="BC57" s="11">
        <f t="shared" si="55"/>
        <v>1.5267175572519083</v>
      </c>
      <c r="BD57" s="11">
        <f t="shared" si="56"/>
        <v>0</v>
      </c>
      <c r="BE57" s="12">
        <f t="shared" si="57"/>
        <v>11.29032258064516</v>
      </c>
      <c r="BF57" s="12">
        <f t="shared" si="58"/>
        <v>12.5</v>
      </c>
      <c r="BG57" s="12">
        <f t="shared" si="59"/>
        <v>13.422818791946309</v>
      </c>
      <c r="BH57" s="12">
        <f t="shared" si="60"/>
        <v>14.583333333333334</v>
      </c>
      <c r="BI57" s="14">
        <f t="shared" si="61"/>
        <v>22.340425531914892</v>
      </c>
      <c r="BJ57" s="12">
        <f t="shared" si="62"/>
        <v>13.09786607799853</v>
      </c>
      <c r="BK57" s="11">
        <f t="shared" si="63"/>
        <v>4.3312101910828025</v>
      </c>
      <c r="BL57" s="12">
        <f t="shared" si="64"/>
        <v>15.930902111324377</v>
      </c>
      <c r="BM57" s="12">
        <f t="shared" si="65"/>
        <v>24.047417442845045</v>
      </c>
      <c r="BN57" s="11">
        <f t="shared" si="66"/>
        <v>4.3795620437956204</v>
      </c>
      <c r="BO57" s="11">
        <f t="shared" si="67"/>
        <v>5.1391862955032117</v>
      </c>
      <c r="BP57" s="11">
        <f t="shared" si="68"/>
        <v>16.096579476861166</v>
      </c>
      <c r="BQ57" s="12">
        <f t="shared" si="69"/>
        <v>11.538461538461538</v>
      </c>
      <c r="BR57" s="12">
        <f t="shared" si="70"/>
        <v>19.808743169398905</v>
      </c>
      <c r="BS57" s="12">
        <f t="shared" si="71"/>
        <v>11.363636363636363</v>
      </c>
      <c r="BT57" s="12">
        <f t="shared" si="72"/>
        <v>17.174959871589085</v>
      </c>
      <c r="BU57" s="14">
        <f t="shared" si="73"/>
        <v>14.381270903010032</v>
      </c>
      <c r="BV57" s="12">
        <f t="shared" si="74"/>
        <v>12.584573748308525</v>
      </c>
      <c r="BW57" s="12">
        <f t="shared" si="75"/>
        <v>13.127001067235858</v>
      </c>
      <c r="BX57" s="11">
        <f t="shared" si="76"/>
        <v>4.21875</v>
      </c>
      <c r="BY57" s="11">
        <f t="shared" si="77"/>
        <v>5.3921568627450984</v>
      </c>
      <c r="BZ57" s="11">
        <f t="shared" si="78"/>
        <v>3.4324942791762014</v>
      </c>
      <c r="CA57" s="11">
        <f t="shared" si="79"/>
        <v>3.0927835051546393</v>
      </c>
      <c r="CB57" s="11">
        <f t="shared" si="80"/>
        <v>1.5075376884422109</v>
      </c>
      <c r="CC57" s="12">
        <f t="shared" si="81"/>
        <v>15.384615384615385</v>
      </c>
      <c r="CD57" s="11">
        <f t="shared" si="82"/>
        <v>2.106430155210643</v>
      </c>
      <c r="CE57" s="11">
        <f t="shared" si="83"/>
        <v>1.8825301204819278</v>
      </c>
      <c r="CF57" s="12">
        <f t="shared" si="84"/>
        <v>21.584984358706986</v>
      </c>
      <c r="CG57" s="13">
        <f t="shared" si="85"/>
        <v>1.7823042647994909</v>
      </c>
      <c r="CH57" s="11">
        <f t="shared" si="86"/>
        <v>3.9971949509116409</v>
      </c>
      <c r="CI57" s="12">
        <f t="shared" si="87"/>
        <v>24.845360824742269</v>
      </c>
      <c r="CJ57" s="12">
        <f t="shared" si="88"/>
        <v>14.908722109533468</v>
      </c>
      <c r="CK57" s="11">
        <f t="shared" si="89"/>
        <v>4.0712468193384224</v>
      </c>
      <c r="CL57" s="12">
        <f t="shared" si="90"/>
        <v>35.538261997405968</v>
      </c>
      <c r="CM57" s="12">
        <f t="shared" si="91"/>
        <v>12.062256809338521</v>
      </c>
      <c r="CN57" s="11">
        <f t="shared" si="92"/>
        <v>2.4048096192384771</v>
      </c>
      <c r="CO57" s="11">
        <f t="shared" si="93"/>
        <v>1.8018018018018018</v>
      </c>
      <c r="CP57" s="11">
        <f t="shared" si="94"/>
        <v>2.9166666666666665</v>
      </c>
      <c r="CQ57" s="3">
        <f t="shared" si="95"/>
        <v>2.745792736935341</v>
      </c>
      <c r="CR57" s="12">
        <f t="shared" si="96"/>
        <v>14.495114006514658</v>
      </c>
      <c r="CS57" s="4">
        <f t="shared" si="97"/>
        <v>4.6057767369242786</v>
      </c>
    </row>
    <row r="58" spans="1:97" x14ac:dyDescent="0.2">
      <c r="A58" t="s">
        <v>8</v>
      </c>
      <c r="B58" s="3">
        <f t="shared" si="2"/>
        <v>0</v>
      </c>
      <c r="C58" s="3">
        <f t="shared" si="3"/>
        <v>0</v>
      </c>
      <c r="D58" s="3">
        <f t="shared" si="4"/>
        <v>0.11198208286674133</v>
      </c>
      <c r="E58" s="3">
        <f t="shared" si="5"/>
        <v>0</v>
      </c>
      <c r="F58" s="3">
        <f t="shared" si="6"/>
        <v>0</v>
      </c>
      <c r="G58" s="3">
        <f t="shared" si="7"/>
        <v>0</v>
      </c>
      <c r="H58" s="3">
        <f t="shared" si="8"/>
        <v>0</v>
      </c>
      <c r="I58" s="3">
        <f t="shared" si="9"/>
        <v>0</v>
      </c>
      <c r="J58" s="3">
        <f t="shared" si="10"/>
        <v>0</v>
      </c>
      <c r="K58" s="3">
        <f t="shared" si="11"/>
        <v>0</v>
      </c>
      <c r="L58" s="3">
        <f t="shared" si="12"/>
        <v>0.74626865671641784</v>
      </c>
      <c r="M58" s="4">
        <f t="shared" si="13"/>
        <v>0</v>
      </c>
      <c r="N58" s="3">
        <f t="shared" si="14"/>
        <v>0</v>
      </c>
      <c r="O58" s="3">
        <f t="shared" si="15"/>
        <v>0</v>
      </c>
      <c r="P58" s="3">
        <f t="shared" si="16"/>
        <v>0</v>
      </c>
      <c r="Q58" s="3">
        <f t="shared" si="17"/>
        <v>0</v>
      </c>
      <c r="R58" s="3">
        <f t="shared" si="18"/>
        <v>0</v>
      </c>
      <c r="S58" s="3">
        <f t="shared" si="19"/>
        <v>0</v>
      </c>
      <c r="T58" s="3">
        <f t="shared" si="20"/>
        <v>0</v>
      </c>
      <c r="U58" s="3">
        <f t="shared" si="21"/>
        <v>0</v>
      </c>
      <c r="V58" s="3">
        <f t="shared" si="22"/>
        <v>0</v>
      </c>
      <c r="W58" s="3">
        <f t="shared" si="23"/>
        <v>0</v>
      </c>
      <c r="X58" s="3">
        <f t="shared" si="24"/>
        <v>0</v>
      </c>
      <c r="Y58" s="4">
        <f t="shared" si="25"/>
        <v>8.2644628099173556E-2</v>
      </c>
      <c r="Z58" s="3">
        <f t="shared" si="26"/>
        <v>0</v>
      </c>
      <c r="AA58" s="3">
        <f t="shared" si="27"/>
        <v>0</v>
      </c>
      <c r="AB58" s="3">
        <f t="shared" si="28"/>
        <v>0</v>
      </c>
      <c r="AC58" s="3">
        <f t="shared" si="29"/>
        <v>0</v>
      </c>
      <c r="AD58" s="3">
        <f t="shared" si="30"/>
        <v>0</v>
      </c>
      <c r="AE58" s="3">
        <f t="shared" si="31"/>
        <v>0.11198208286674133</v>
      </c>
      <c r="AF58" s="3">
        <f t="shared" si="32"/>
        <v>0</v>
      </c>
      <c r="AG58" s="3">
        <f t="shared" si="33"/>
        <v>0</v>
      </c>
      <c r="AH58" s="3">
        <f t="shared" si="34"/>
        <v>0.22222222222222221</v>
      </c>
      <c r="AI58" s="3">
        <f t="shared" si="35"/>
        <v>0.14409221902017291</v>
      </c>
      <c r="AJ58" s="3">
        <f t="shared" si="36"/>
        <v>8.5543199315654406E-2</v>
      </c>
      <c r="AK58" s="4">
        <f t="shared" si="37"/>
        <v>0.24549918166939444</v>
      </c>
      <c r="AL58" s="3">
        <f t="shared" si="38"/>
        <v>0</v>
      </c>
      <c r="AM58" s="3">
        <f t="shared" si="39"/>
        <v>0</v>
      </c>
      <c r="AN58" s="3">
        <f t="shared" si="40"/>
        <v>8.4674005080440304E-2</v>
      </c>
      <c r="AO58" s="3">
        <f t="shared" si="41"/>
        <v>0</v>
      </c>
      <c r="AP58" s="3">
        <f t="shared" si="42"/>
        <v>0</v>
      </c>
      <c r="AQ58" s="3">
        <f t="shared" si="43"/>
        <v>0</v>
      </c>
      <c r="AR58" s="3">
        <f t="shared" si="44"/>
        <v>0.10131712259371835</v>
      </c>
      <c r="AS58" s="3">
        <f t="shared" si="45"/>
        <v>0</v>
      </c>
      <c r="AT58" s="3">
        <f t="shared" si="46"/>
        <v>0</v>
      </c>
      <c r="AU58" s="3">
        <f t="shared" si="47"/>
        <v>4.5351473922902494E-2</v>
      </c>
      <c r="AV58" s="3">
        <f t="shared" si="48"/>
        <v>0</v>
      </c>
      <c r="AW58" s="4">
        <f t="shared" si="49"/>
        <v>0.15</v>
      </c>
      <c r="AX58" s="11">
        <f t="shared" si="50"/>
        <v>0</v>
      </c>
      <c r="AY58" s="11">
        <f t="shared" si="51"/>
        <v>0</v>
      </c>
      <c r="AZ58" s="11">
        <f t="shared" si="52"/>
        <v>0</v>
      </c>
      <c r="BA58" s="11">
        <f t="shared" si="53"/>
        <v>0</v>
      </c>
      <c r="BB58" s="11">
        <f t="shared" si="54"/>
        <v>0</v>
      </c>
      <c r="BC58" s="11">
        <f t="shared" si="55"/>
        <v>0.76335877862595414</v>
      </c>
      <c r="BD58" s="11">
        <f t="shared" si="56"/>
        <v>0</v>
      </c>
      <c r="BE58" s="11">
        <f t="shared" si="57"/>
        <v>0</v>
      </c>
      <c r="BF58" s="11">
        <f t="shared" si="58"/>
        <v>0</v>
      </c>
      <c r="BG58" s="11">
        <f t="shared" si="59"/>
        <v>0.67114093959731547</v>
      </c>
      <c r="BH58" s="11">
        <f t="shared" si="60"/>
        <v>0</v>
      </c>
      <c r="BI58" s="13">
        <f t="shared" si="61"/>
        <v>0</v>
      </c>
      <c r="BJ58" s="11">
        <f t="shared" si="62"/>
        <v>0.14716703458425312</v>
      </c>
      <c r="BK58" s="11">
        <f t="shared" si="63"/>
        <v>0.12738853503184713</v>
      </c>
      <c r="BL58" s="11">
        <f t="shared" si="64"/>
        <v>9.5969289827255277E-2</v>
      </c>
      <c r="BM58" s="11">
        <f t="shared" si="65"/>
        <v>8.4674005080440304E-2</v>
      </c>
      <c r="BN58" s="11">
        <f t="shared" si="66"/>
        <v>0</v>
      </c>
      <c r="BO58" s="11">
        <f t="shared" si="67"/>
        <v>0.21413276231263384</v>
      </c>
      <c r="BP58" s="11">
        <f t="shared" si="68"/>
        <v>0</v>
      </c>
      <c r="BQ58" s="11">
        <f t="shared" si="69"/>
        <v>0.96153846153846156</v>
      </c>
      <c r="BR58" s="11">
        <f t="shared" si="70"/>
        <v>0</v>
      </c>
      <c r="BS58" s="11">
        <f t="shared" si="71"/>
        <v>0.10822510822510822</v>
      </c>
      <c r="BT58" s="11">
        <f t="shared" si="72"/>
        <v>0</v>
      </c>
      <c r="BU58" s="13">
        <f t="shared" si="73"/>
        <v>0.33444816053511706</v>
      </c>
      <c r="BV58" s="11">
        <f t="shared" si="74"/>
        <v>0</v>
      </c>
      <c r="BW58" s="11">
        <f t="shared" si="75"/>
        <v>0</v>
      </c>
      <c r="BX58" s="11">
        <f t="shared" si="76"/>
        <v>0</v>
      </c>
      <c r="BY58" s="11">
        <f t="shared" si="77"/>
        <v>0</v>
      </c>
      <c r="BZ58" s="11">
        <f t="shared" si="78"/>
        <v>0</v>
      </c>
      <c r="CA58" s="11">
        <f t="shared" si="79"/>
        <v>0</v>
      </c>
      <c r="CB58" s="11">
        <f t="shared" si="80"/>
        <v>0</v>
      </c>
      <c r="CC58" s="11">
        <f t="shared" si="81"/>
        <v>0</v>
      </c>
      <c r="CD58" s="11">
        <f t="shared" si="82"/>
        <v>0</v>
      </c>
      <c r="CE58" s="11">
        <f t="shared" si="83"/>
        <v>0</v>
      </c>
      <c r="CF58" s="11">
        <f t="shared" si="84"/>
        <v>0</v>
      </c>
      <c r="CG58" s="13">
        <f t="shared" si="85"/>
        <v>0</v>
      </c>
      <c r="CH58" s="11">
        <f t="shared" si="86"/>
        <v>0</v>
      </c>
      <c r="CI58" s="11">
        <f t="shared" si="87"/>
        <v>0</v>
      </c>
      <c r="CJ58" s="11">
        <f t="shared" si="88"/>
        <v>0</v>
      </c>
      <c r="CK58" s="11">
        <f t="shared" si="89"/>
        <v>0</v>
      </c>
      <c r="CL58" s="11">
        <f t="shared" si="90"/>
        <v>0.12970168612191957</v>
      </c>
      <c r="CM58" s="11">
        <f t="shared" si="91"/>
        <v>0</v>
      </c>
      <c r="CN58" s="11">
        <f t="shared" si="92"/>
        <v>0</v>
      </c>
      <c r="CO58" s="11">
        <f t="shared" si="93"/>
        <v>0</v>
      </c>
      <c r="CP58" s="11">
        <f t="shared" si="94"/>
        <v>8.3333333333333343E-2</v>
      </c>
      <c r="CQ58" s="3">
        <f t="shared" si="95"/>
        <v>0</v>
      </c>
      <c r="CR58" s="3">
        <f t="shared" si="96"/>
        <v>0</v>
      </c>
      <c r="CS58" s="4">
        <f t="shared" si="97"/>
        <v>0</v>
      </c>
    </row>
    <row r="59" spans="1:97" x14ac:dyDescent="0.2">
      <c r="A59" t="s">
        <v>143</v>
      </c>
      <c r="B59" s="3">
        <f t="shared" si="2"/>
        <v>0</v>
      </c>
      <c r="C59" s="3">
        <f t="shared" si="3"/>
        <v>0</v>
      </c>
      <c r="D59" s="3">
        <f t="shared" si="4"/>
        <v>0</v>
      </c>
      <c r="E59" s="3">
        <f t="shared" si="5"/>
        <v>0</v>
      </c>
      <c r="F59" s="3">
        <f t="shared" si="6"/>
        <v>0</v>
      </c>
      <c r="G59" s="3">
        <f t="shared" si="7"/>
        <v>0</v>
      </c>
      <c r="H59" s="3">
        <f t="shared" si="8"/>
        <v>0</v>
      </c>
      <c r="I59" s="3">
        <f t="shared" si="9"/>
        <v>0</v>
      </c>
      <c r="J59" s="3">
        <f t="shared" si="10"/>
        <v>0</v>
      </c>
      <c r="K59" s="3">
        <f t="shared" si="11"/>
        <v>0</v>
      </c>
      <c r="L59" s="3">
        <f t="shared" si="12"/>
        <v>0</v>
      </c>
      <c r="M59" s="4">
        <f t="shared" si="13"/>
        <v>0</v>
      </c>
      <c r="N59" s="3">
        <f t="shared" si="14"/>
        <v>0</v>
      </c>
      <c r="O59" s="3">
        <f t="shared" si="15"/>
        <v>0</v>
      </c>
      <c r="P59" s="3">
        <f t="shared" si="16"/>
        <v>0</v>
      </c>
      <c r="Q59" s="3">
        <f t="shared" si="17"/>
        <v>0</v>
      </c>
      <c r="R59" s="3">
        <f t="shared" si="18"/>
        <v>0</v>
      </c>
      <c r="S59" s="3">
        <f t="shared" si="19"/>
        <v>0</v>
      </c>
      <c r="T59" s="3">
        <f t="shared" si="20"/>
        <v>0</v>
      </c>
      <c r="U59" s="3">
        <f t="shared" si="21"/>
        <v>0</v>
      </c>
      <c r="V59" s="3">
        <f t="shared" si="22"/>
        <v>0</v>
      </c>
      <c r="W59" s="3">
        <f t="shared" si="23"/>
        <v>0</v>
      </c>
      <c r="X59" s="3">
        <f t="shared" si="24"/>
        <v>0</v>
      </c>
      <c r="Y59" s="4">
        <f t="shared" si="25"/>
        <v>0</v>
      </c>
      <c r="Z59" s="3">
        <f t="shared" si="26"/>
        <v>0</v>
      </c>
      <c r="AA59" s="3">
        <f t="shared" si="27"/>
        <v>0</v>
      </c>
      <c r="AB59" s="3">
        <f t="shared" si="28"/>
        <v>0</v>
      </c>
      <c r="AC59" s="3">
        <f t="shared" si="29"/>
        <v>0</v>
      </c>
      <c r="AD59" s="3">
        <f t="shared" si="30"/>
        <v>0</v>
      </c>
      <c r="AE59" s="3">
        <f t="shared" si="31"/>
        <v>0</v>
      </c>
      <c r="AF59" s="3">
        <f t="shared" si="32"/>
        <v>0</v>
      </c>
      <c r="AG59" s="3">
        <f t="shared" si="33"/>
        <v>0</v>
      </c>
      <c r="AH59" s="3">
        <f t="shared" si="34"/>
        <v>0</v>
      </c>
      <c r="AI59" s="3">
        <f t="shared" si="35"/>
        <v>0</v>
      </c>
      <c r="AJ59" s="3">
        <f t="shared" si="36"/>
        <v>0</v>
      </c>
      <c r="AK59" s="4">
        <f t="shared" si="37"/>
        <v>0</v>
      </c>
      <c r="AL59" s="3">
        <f t="shared" si="38"/>
        <v>0</v>
      </c>
      <c r="AM59" s="3">
        <f t="shared" si="39"/>
        <v>0</v>
      </c>
      <c r="AN59" s="3">
        <f t="shared" si="40"/>
        <v>0</v>
      </c>
      <c r="AO59" s="3">
        <f t="shared" si="41"/>
        <v>0</v>
      </c>
      <c r="AP59" s="3">
        <f t="shared" si="42"/>
        <v>0</v>
      </c>
      <c r="AQ59" s="3">
        <f t="shared" si="43"/>
        <v>0</v>
      </c>
      <c r="AR59" s="3">
        <f t="shared" si="44"/>
        <v>0</v>
      </c>
      <c r="AS59" s="3">
        <f t="shared" si="45"/>
        <v>0</v>
      </c>
      <c r="AT59" s="3">
        <f t="shared" si="46"/>
        <v>0</v>
      </c>
      <c r="AU59" s="3">
        <f t="shared" si="47"/>
        <v>0</v>
      </c>
      <c r="AV59" s="3">
        <f t="shared" si="48"/>
        <v>0</v>
      </c>
      <c r="AW59" s="4">
        <f t="shared" si="49"/>
        <v>0.05</v>
      </c>
      <c r="AX59" s="11">
        <f t="shared" si="50"/>
        <v>0</v>
      </c>
      <c r="AY59" s="11">
        <f t="shared" si="51"/>
        <v>0</v>
      </c>
      <c r="AZ59" s="11">
        <f t="shared" si="52"/>
        <v>0</v>
      </c>
      <c r="BA59" s="11">
        <f t="shared" si="53"/>
        <v>0</v>
      </c>
      <c r="BB59" s="11">
        <f t="shared" si="54"/>
        <v>0</v>
      </c>
      <c r="BC59" s="11">
        <f t="shared" si="55"/>
        <v>0</v>
      </c>
      <c r="BD59" s="11">
        <f t="shared" si="56"/>
        <v>0</v>
      </c>
      <c r="BE59" s="11">
        <f t="shared" si="57"/>
        <v>0</v>
      </c>
      <c r="BF59" s="11">
        <f t="shared" si="58"/>
        <v>0</v>
      </c>
      <c r="BG59" s="11">
        <f t="shared" si="59"/>
        <v>0</v>
      </c>
      <c r="BH59" s="11">
        <f t="shared" si="60"/>
        <v>0</v>
      </c>
      <c r="BI59" s="13">
        <f t="shared" si="61"/>
        <v>0</v>
      </c>
      <c r="BJ59" s="11">
        <f t="shared" si="62"/>
        <v>0</v>
      </c>
      <c r="BK59" s="11">
        <f t="shared" si="63"/>
        <v>0</v>
      </c>
      <c r="BL59" s="11">
        <f t="shared" si="64"/>
        <v>0</v>
      </c>
      <c r="BM59" s="11">
        <f t="shared" si="65"/>
        <v>0</v>
      </c>
      <c r="BN59" s="11">
        <f t="shared" si="66"/>
        <v>0</v>
      </c>
      <c r="BO59" s="11">
        <f t="shared" si="67"/>
        <v>0</v>
      </c>
      <c r="BP59" s="11">
        <f t="shared" si="68"/>
        <v>0</v>
      </c>
      <c r="BQ59" s="11">
        <f t="shared" si="69"/>
        <v>0</v>
      </c>
      <c r="BR59" s="11">
        <f t="shared" si="70"/>
        <v>0</v>
      </c>
      <c r="BS59" s="11">
        <f t="shared" si="71"/>
        <v>0</v>
      </c>
      <c r="BT59" s="11">
        <f t="shared" si="72"/>
        <v>0</v>
      </c>
      <c r="BU59" s="13">
        <f t="shared" si="73"/>
        <v>0</v>
      </c>
      <c r="BV59" s="11">
        <f t="shared" si="74"/>
        <v>0</v>
      </c>
      <c r="BW59" s="11">
        <f t="shared" si="75"/>
        <v>0</v>
      </c>
      <c r="BX59" s="11">
        <f t="shared" si="76"/>
        <v>0</v>
      </c>
      <c r="BY59" s="11">
        <f t="shared" si="77"/>
        <v>0</v>
      </c>
      <c r="BZ59" s="11">
        <f t="shared" si="78"/>
        <v>0</v>
      </c>
      <c r="CA59" s="11">
        <f t="shared" si="79"/>
        <v>0</v>
      </c>
      <c r="CB59" s="11">
        <f t="shared" si="80"/>
        <v>0</v>
      </c>
      <c r="CC59" s="11">
        <f t="shared" si="81"/>
        <v>0</v>
      </c>
      <c r="CD59" s="11">
        <f t="shared" si="82"/>
        <v>0</v>
      </c>
      <c r="CE59" s="11">
        <f t="shared" si="83"/>
        <v>0</v>
      </c>
      <c r="CF59" s="11">
        <f t="shared" si="84"/>
        <v>0</v>
      </c>
      <c r="CG59" s="13">
        <f t="shared" si="85"/>
        <v>0</v>
      </c>
      <c r="CH59" s="11">
        <f t="shared" si="86"/>
        <v>0</v>
      </c>
      <c r="CI59" s="11">
        <f t="shared" si="87"/>
        <v>0</v>
      </c>
      <c r="CJ59" s="11">
        <f t="shared" si="88"/>
        <v>0</v>
      </c>
      <c r="CK59" s="11">
        <f t="shared" si="89"/>
        <v>0</v>
      </c>
      <c r="CL59" s="11">
        <f t="shared" si="90"/>
        <v>0</v>
      </c>
      <c r="CM59" s="11">
        <f t="shared" si="91"/>
        <v>0</v>
      </c>
      <c r="CN59" s="11">
        <f t="shared" si="92"/>
        <v>0</v>
      </c>
      <c r="CO59" s="11">
        <f t="shared" si="93"/>
        <v>0</v>
      </c>
      <c r="CP59" s="11">
        <f t="shared" si="94"/>
        <v>0</v>
      </c>
      <c r="CQ59" s="3">
        <f t="shared" si="95"/>
        <v>0</v>
      </c>
      <c r="CR59" s="3">
        <f t="shared" si="96"/>
        <v>0.16286644951140067</v>
      </c>
      <c r="CS59" s="4">
        <f t="shared" si="97"/>
        <v>0</v>
      </c>
    </row>
    <row r="60" spans="1:97" x14ac:dyDescent="0.2">
      <c r="A60" t="s">
        <v>134</v>
      </c>
      <c r="B60" s="3">
        <f t="shared" si="2"/>
        <v>3</v>
      </c>
      <c r="C60" s="3">
        <f t="shared" si="3"/>
        <v>0</v>
      </c>
      <c r="D60" s="3">
        <f t="shared" si="4"/>
        <v>0</v>
      </c>
      <c r="E60" s="3">
        <f t="shared" si="5"/>
        <v>0</v>
      </c>
      <c r="F60" s="3">
        <f t="shared" si="6"/>
        <v>0</v>
      </c>
      <c r="G60" s="3">
        <f t="shared" si="7"/>
        <v>0</v>
      </c>
      <c r="H60" s="3">
        <f t="shared" si="8"/>
        <v>0</v>
      </c>
      <c r="I60" s="3">
        <f t="shared" si="9"/>
        <v>0</v>
      </c>
      <c r="J60" s="3">
        <f t="shared" si="10"/>
        <v>0</v>
      </c>
      <c r="K60" s="3">
        <f t="shared" si="11"/>
        <v>0</v>
      </c>
      <c r="L60" s="3">
        <f t="shared" si="12"/>
        <v>0</v>
      </c>
      <c r="M60" s="4">
        <f t="shared" si="13"/>
        <v>0</v>
      </c>
      <c r="N60" s="3">
        <f t="shared" si="14"/>
        <v>0.35714285714285715</v>
      </c>
      <c r="O60" s="3">
        <f t="shared" si="15"/>
        <v>0</v>
      </c>
      <c r="P60" s="3">
        <f t="shared" si="16"/>
        <v>0</v>
      </c>
      <c r="Q60" s="3">
        <f t="shared" si="17"/>
        <v>0</v>
      </c>
      <c r="R60" s="3">
        <f t="shared" si="18"/>
        <v>0</v>
      </c>
      <c r="S60" s="3">
        <f t="shared" si="19"/>
        <v>0</v>
      </c>
      <c r="T60" s="3">
        <f t="shared" si="20"/>
        <v>0</v>
      </c>
      <c r="U60" s="3">
        <f t="shared" si="21"/>
        <v>0</v>
      </c>
      <c r="V60" s="3">
        <f t="shared" si="22"/>
        <v>0</v>
      </c>
      <c r="W60" s="3">
        <f t="shared" si="23"/>
        <v>0</v>
      </c>
      <c r="X60" s="3">
        <f t="shared" si="24"/>
        <v>0</v>
      </c>
      <c r="Y60" s="4">
        <f t="shared" si="25"/>
        <v>0</v>
      </c>
      <c r="Z60" s="3">
        <f t="shared" si="26"/>
        <v>0</v>
      </c>
      <c r="AA60" s="3">
        <f t="shared" si="27"/>
        <v>0</v>
      </c>
      <c r="AB60" s="3">
        <f t="shared" si="28"/>
        <v>0</v>
      </c>
      <c r="AC60" s="3">
        <f t="shared" si="29"/>
        <v>0</v>
      </c>
      <c r="AD60" s="3">
        <f t="shared" si="30"/>
        <v>0</v>
      </c>
      <c r="AE60" s="3">
        <f t="shared" si="31"/>
        <v>0</v>
      </c>
      <c r="AF60" s="3">
        <f t="shared" si="32"/>
        <v>0</v>
      </c>
      <c r="AG60" s="3">
        <f t="shared" si="33"/>
        <v>0</v>
      </c>
      <c r="AH60" s="3">
        <f t="shared" si="34"/>
        <v>0</v>
      </c>
      <c r="AI60" s="3">
        <f t="shared" si="35"/>
        <v>0</v>
      </c>
      <c r="AJ60" s="3">
        <f t="shared" si="36"/>
        <v>0</v>
      </c>
      <c r="AK60" s="4">
        <f t="shared" si="37"/>
        <v>0</v>
      </c>
      <c r="AL60" s="3">
        <f t="shared" si="38"/>
        <v>8.9206066012488858E-2</v>
      </c>
      <c r="AM60" s="3">
        <f t="shared" si="39"/>
        <v>0</v>
      </c>
      <c r="AN60" s="3">
        <f t="shared" si="40"/>
        <v>0</v>
      </c>
      <c r="AO60" s="3">
        <f t="shared" si="41"/>
        <v>0</v>
      </c>
      <c r="AP60" s="3">
        <f t="shared" si="42"/>
        <v>0</v>
      </c>
      <c r="AQ60" s="3">
        <f t="shared" si="43"/>
        <v>0</v>
      </c>
      <c r="AR60" s="3">
        <f t="shared" si="44"/>
        <v>0.10131712259371835</v>
      </c>
      <c r="AS60" s="3">
        <f t="shared" si="45"/>
        <v>0</v>
      </c>
      <c r="AT60" s="3">
        <f t="shared" si="46"/>
        <v>0</v>
      </c>
      <c r="AU60" s="3">
        <f t="shared" si="47"/>
        <v>0</v>
      </c>
      <c r="AV60" s="3">
        <f t="shared" si="48"/>
        <v>0</v>
      </c>
      <c r="AW60" s="4">
        <f t="shared" si="49"/>
        <v>0</v>
      </c>
      <c r="AX60" s="11">
        <f t="shared" si="50"/>
        <v>0</v>
      </c>
      <c r="AY60" s="11">
        <f t="shared" si="51"/>
        <v>0</v>
      </c>
      <c r="AZ60" s="11">
        <f t="shared" si="52"/>
        <v>0</v>
      </c>
      <c r="BA60" s="11">
        <f t="shared" si="53"/>
        <v>0</v>
      </c>
      <c r="BB60" s="11">
        <f t="shared" si="54"/>
        <v>0</v>
      </c>
      <c r="BC60" s="11">
        <f t="shared" si="55"/>
        <v>0</v>
      </c>
      <c r="BD60" s="11">
        <f t="shared" si="56"/>
        <v>0</v>
      </c>
      <c r="BE60" s="11">
        <f t="shared" si="57"/>
        <v>0</v>
      </c>
      <c r="BF60" s="11">
        <f t="shared" si="58"/>
        <v>0</v>
      </c>
      <c r="BG60" s="11">
        <f t="shared" si="59"/>
        <v>0</v>
      </c>
      <c r="BH60" s="11">
        <f t="shared" si="60"/>
        <v>0</v>
      </c>
      <c r="BI60" s="13">
        <f t="shared" si="61"/>
        <v>0</v>
      </c>
      <c r="BJ60" s="11">
        <f t="shared" si="62"/>
        <v>0</v>
      </c>
      <c r="BK60" s="11">
        <f t="shared" si="63"/>
        <v>0</v>
      </c>
      <c r="BL60" s="11">
        <f t="shared" si="64"/>
        <v>0</v>
      </c>
      <c r="BM60" s="11">
        <f t="shared" si="65"/>
        <v>0</v>
      </c>
      <c r="BN60" s="11">
        <f t="shared" si="66"/>
        <v>0</v>
      </c>
      <c r="BO60" s="11">
        <f t="shared" si="67"/>
        <v>0</v>
      </c>
      <c r="BP60" s="11">
        <f t="shared" si="68"/>
        <v>0</v>
      </c>
      <c r="BQ60" s="11">
        <f t="shared" si="69"/>
        <v>0</v>
      </c>
      <c r="BR60" s="11">
        <f t="shared" si="70"/>
        <v>0</v>
      </c>
      <c r="BS60" s="11">
        <f t="shared" si="71"/>
        <v>0</v>
      </c>
      <c r="BT60" s="11">
        <f t="shared" si="72"/>
        <v>0</v>
      </c>
      <c r="BU60" s="13">
        <f t="shared" si="73"/>
        <v>0</v>
      </c>
      <c r="BV60" s="11">
        <f t="shared" si="74"/>
        <v>0</v>
      </c>
      <c r="BW60" s="11">
        <f t="shared" si="75"/>
        <v>0</v>
      </c>
      <c r="BX60" s="11">
        <f t="shared" si="76"/>
        <v>0</v>
      </c>
      <c r="BY60" s="11">
        <f t="shared" si="77"/>
        <v>0</v>
      </c>
      <c r="BZ60" s="11">
        <f t="shared" si="78"/>
        <v>0</v>
      </c>
      <c r="CA60" s="11">
        <f t="shared" si="79"/>
        <v>0</v>
      </c>
      <c r="CB60" s="11">
        <f t="shared" si="80"/>
        <v>0</v>
      </c>
      <c r="CC60" s="11">
        <f t="shared" si="81"/>
        <v>0</v>
      </c>
      <c r="CD60" s="11">
        <f t="shared" si="82"/>
        <v>0</v>
      </c>
      <c r="CE60" s="11">
        <f t="shared" si="83"/>
        <v>0</v>
      </c>
      <c r="CF60" s="11">
        <f t="shared" si="84"/>
        <v>0</v>
      </c>
      <c r="CG60" s="13">
        <f t="shared" si="85"/>
        <v>0</v>
      </c>
      <c r="CH60" s="11">
        <f t="shared" si="86"/>
        <v>7.0126227208976155E-2</v>
      </c>
      <c r="CI60" s="11">
        <f t="shared" si="87"/>
        <v>0</v>
      </c>
      <c r="CJ60" s="11">
        <f t="shared" si="88"/>
        <v>0</v>
      </c>
      <c r="CK60" s="11">
        <f t="shared" si="89"/>
        <v>0</v>
      </c>
      <c r="CL60" s="11">
        <f t="shared" si="90"/>
        <v>0</v>
      </c>
      <c r="CM60" s="11">
        <f t="shared" si="91"/>
        <v>0</v>
      </c>
      <c r="CN60" s="11">
        <f t="shared" si="92"/>
        <v>0</v>
      </c>
      <c r="CO60" s="11">
        <f t="shared" si="93"/>
        <v>0</v>
      </c>
      <c r="CP60" s="11">
        <f t="shared" si="94"/>
        <v>8.3333333333333343E-2</v>
      </c>
      <c r="CQ60" s="3">
        <f t="shared" si="95"/>
        <v>0</v>
      </c>
      <c r="CR60" s="3">
        <f t="shared" si="96"/>
        <v>0</v>
      </c>
      <c r="CS60" s="4">
        <f t="shared" si="97"/>
        <v>0</v>
      </c>
    </row>
    <row r="61" spans="1:97" x14ac:dyDescent="0.2">
      <c r="A61" t="s">
        <v>142</v>
      </c>
      <c r="B61" s="3">
        <f t="shared" si="2"/>
        <v>0</v>
      </c>
      <c r="C61" s="3">
        <f t="shared" si="3"/>
        <v>0</v>
      </c>
      <c r="D61" s="3">
        <f t="shared" si="4"/>
        <v>0</v>
      </c>
      <c r="E61" s="3">
        <f t="shared" si="5"/>
        <v>0</v>
      </c>
      <c r="F61" s="3">
        <f t="shared" si="6"/>
        <v>0</v>
      </c>
      <c r="G61" s="3">
        <f t="shared" si="7"/>
        <v>0</v>
      </c>
      <c r="H61" s="3">
        <f t="shared" si="8"/>
        <v>1.5151515151515151</v>
      </c>
      <c r="I61" s="3">
        <f t="shared" si="9"/>
        <v>0</v>
      </c>
      <c r="J61" s="3">
        <f t="shared" si="10"/>
        <v>0</v>
      </c>
      <c r="K61" s="3">
        <f t="shared" si="11"/>
        <v>0</v>
      </c>
      <c r="L61" s="3">
        <f t="shared" si="12"/>
        <v>0</v>
      </c>
      <c r="M61" s="4">
        <f t="shared" si="13"/>
        <v>0</v>
      </c>
      <c r="N61" s="3">
        <f t="shared" si="14"/>
        <v>0</v>
      </c>
      <c r="O61" s="3">
        <f t="shared" si="15"/>
        <v>0</v>
      </c>
      <c r="P61" s="3">
        <f t="shared" si="16"/>
        <v>0</v>
      </c>
      <c r="Q61" s="3">
        <f t="shared" si="17"/>
        <v>0</v>
      </c>
      <c r="R61" s="3">
        <f t="shared" si="18"/>
        <v>0</v>
      </c>
      <c r="S61" s="3">
        <f t="shared" si="19"/>
        <v>0</v>
      </c>
      <c r="T61" s="3">
        <f t="shared" si="20"/>
        <v>0</v>
      </c>
      <c r="U61" s="3">
        <f t="shared" si="21"/>
        <v>0</v>
      </c>
      <c r="V61" s="3">
        <f t="shared" si="22"/>
        <v>0</v>
      </c>
      <c r="W61" s="3">
        <f t="shared" si="23"/>
        <v>0</v>
      </c>
      <c r="X61" s="3">
        <f t="shared" si="24"/>
        <v>0</v>
      </c>
      <c r="Y61" s="4">
        <f t="shared" si="25"/>
        <v>0</v>
      </c>
      <c r="Z61" s="3">
        <f t="shared" si="26"/>
        <v>0</v>
      </c>
      <c r="AA61" s="3">
        <f t="shared" si="27"/>
        <v>0</v>
      </c>
      <c r="AB61" s="3">
        <f t="shared" si="28"/>
        <v>0</v>
      </c>
      <c r="AC61" s="3">
        <f t="shared" si="29"/>
        <v>0</v>
      </c>
      <c r="AD61" s="3">
        <f t="shared" si="30"/>
        <v>0</v>
      </c>
      <c r="AE61" s="3">
        <f t="shared" si="31"/>
        <v>0</v>
      </c>
      <c r="AF61" s="3">
        <f t="shared" si="32"/>
        <v>0</v>
      </c>
      <c r="AG61" s="3">
        <f t="shared" si="33"/>
        <v>0</v>
      </c>
      <c r="AH61" s="3">
        <f t="shared" si="34"/>
        <v>0</v>
      </c>
      <c r="AI61" s="3">
        <f t="shared" si="35"/>
        <v>0</v>
      </c>
      <c r="AJ61" s="3">
        <f t="shared" si="36"/>
        <v>8.5543199315654406E-2</v>
      </c>
      <c r="AK61" s="4">
        <f t="shared" si="37"/>
        <v>0</v>
      </c>
      <c r="AL61" s="3">
        <f t="shared" si="38"/>
        <v>4.4603033006244429E-2</v>
      </c>
      <c r="AM61" s="3">
        <f t="shared" si="39"/>
        <v>0</v>
      </c>
      <c r="AN61" s="3">
        <f t="shared" si="40"/>
        <v>0</v>
      </c>
      <c r="AO61" s="3">
        <f t="shared" si="41"/>
        <v>0</v>
      </c>
      <c r="AP61" s="3">
        <f t="shared" si="42"/>
        <v>0</v>
      </c>
      <c r="AQ61" s="3">
        <f t="shared" si="43"/>
        <v>0</v>
      </c>
      <c r="AR61" s="3">
        <f t="shared" si="44"/>
        <v>0.10131712259371835</v>
      </c>
      <c r="AS61" s="3">
        <f t="shared" si="45"/>
        <v>0</v>
      </c>
      <c r="AT61" s="3">
        <f t="shared" si="46"/>
        <v>0</v>
      </c>
      <c r="AU61" s="3">
        <f t="shared" si="47"/>
        <v>0</v>
      </c>
      <c r="AV61" s="3">
        <f t="shared" si="48"/>
        <v>0</v>
      </c>
      <c r="AW61" s="4">
        <f t="shared" si="49"/>
        <v>0</v>
      </c>
      <c r="AX61" s="11">
        <f t="shared" si="50"/>
        <v>0</v>
      </c>
      <c r="AY61" s="11">
        <f t="shared" si="51"/>
        <v>0</v>
      </c>
      <c r="AZ61" s="11">
        <f t="shared" si="52"/>
        <v>0</v>
      </c>
      <c r="BA61" s="11">
        <f t="shared" si="53"/>
        <v>0</v>
      </c>
      <c r="BB61" s="11">
        <f t="shared" si="54"/>
        <v>0</v>
      </c>
      <c r="BC61" s="11">
        <f t="shared" si="55"/>
        <v>0</v>
      </c>
      <c r="BD61" s="11">
        <f t="shared" si="56"/>
        <v>0</v>
      </c>
      <c r="BE61" s="11">
        <f t="shared" si="57"/>
        <v>0</v>
      </c>
      <c r="BF61" s="11">
        <f t="shared" si="58"/>
        <v>0</v>
      </c>
      <c r="BG61" s="11">
        <f t="shared" si="59"/>
        <v>0</v>
      </c>
      <c r="BH61" s="11">
        <f t="shared" si="60"/>
        <v>0</v>
      </c>
      <c r="BI61" s="13">
        <f t="shared" si="61"/>
        <v>0</v>
      </c>
      <c r="BJ61" s="11">
        <f t="shared" si="62"/>
        <v>0</v>
      </c>
      <c r="BK61" s="11">
        <f t="shared" si="63"/>
        <v>0</v>
      </c>
      <c r="BL61" s="11">
        <f t="shared" si="64"/>
        <v>0</v>
      </c>
      <c r="BM61" s="11">
        <f t="shared" si="65"/>
        <v>0</v>
      </c>
      <c r="BN61" s="11">
        <f t="shared" si="66"/>
        <v>0</v>
      </c>
      <c r="BO61" s="11">
        <f t="shared" si="67"/>
        <v>0.10706638115631692</v>
      </c>
      <c r="BP61" s="11">
        <f t="shared" si="68"/>
        <v>3.6217303822937628</v>
      </c>
      <c r="BQ61" s="11">
        <f t="shared" si="69"/>
        <v>0</v>
      </c>
      <c r="BR61" s="11">
        <f t="shared" si="70"/>
        <v>0</v>
      </c>
      <c r="BS61" s="11">
        <f t="shared" si="71"/>
        <v>0.10822510822510822</v>
      </c>
      <c r="BT61" s="11">
        <f t="shared" si="72"/>
        <v>8.0256821829855537E-2</v>
      </c>
      <c r="BU61" s="13">
        <f t="shared" si="73"/>
        <v>0.11148272017837235</v>
      </c>
      <c r="BV61" s="11">
        <f t="shared" si="74"/>
        <v>0</v>
      </c>
      <c r="BW61" s="11">
        <f t="shared" si="75"/>
        <v>0</v>
      </c>
      <c r="BX61" s="11">
        <f t="shared" si="76"/>
        <v>0</v>
      </c>
      <c r="BY61" s="11">
        <f t="shared" si="77"/>
        <v>0</v>
      </c>
      <c r="BZ61" s="11">
        <f t="shared" si="78"/>
        <v>0</v>
      </c>
      <c r="CA61" s="11">
        <f t="shared" si="79"/>
        <v>0</v>
      </c>
      <c r="CB61" s="11">
        <f t="shared" si="80"/>
        <v>0</v>
      </c>
      <c r="CC61" s="11">
        <f t="shared" si="81"/>
        <v>0</v>
      </c>
      <c r="CD61" s="11">
        <f t="shared" si="82"/>
        <v>0</v>
      </c>
      <c r="CE61" s="11">
        <f t="shared" si="83"/>
        <v>0</v>
      </c>
      <c r="CF61" s="11">
        <f t="shared" si="84"/>
        <v>0</v>
      </c>
      <c r="CG61" s="13">
        <f t="shared" si="85"/>
        <v>0</v>
      </c>
      <c r="CH61" s="11">
        <f t="shared" si="86"/>
        <v>0</v>
      </c>
      <c r="CI61" s="11">
        <f t="shared" si="87"/>
        <v>0</v>
      </c>
      <c r="CJ61" s="11">
        <f t="shared" si="88"/>
        <v>0</v>
      </c>
      <c r="CK61" s="11">
        <f t="shared" si="89"/>
        <v>0</v>
      </c>
      <c r="CL61" s="11">
        <f t="shared" si="90"/>
        <v>0</v>
      </c>
      <c r="CM61" s="11">
        <f t="shared" si="91"/>
        <v>0</v>
      </c>
      <c r="CN61" s="11">
        <f t="shared" si="92"/>
        <v>0.20040080160320639</v>
      </c>
      <c r="CO61" s="11">
        <f t="shared" si="93"/>
        <v>0</v>
      </c>
      <c r="CP61" s="11">
        <f t="shared" si="94"/>
        <v>0</v>
      </c>
      <c r="CQ61" s="3">
        <f t="shared" si="95"/>
        <v>0</v>
      </c>
      <c r="CR61" s="3">
        <f t="shared" si="96"/>
        <v>0</v>
      </c>
      <c r="CS61" s="4">
        <f t="shared" si="97"/>
        <v>0</v>
      </c>
    </row>
    <row r="62" spans="1:97" x14ac:dyDescent="0.2">
      <c r="A62" t="s">
        <v>6</v>
      </c>
      <c r="B62" s="12">
        <f t="shared" si="2"/>
        <v>33</v>
      </c>
      <c r="C62" s="12">
        <f t="shared" si="3"/>
        <v>53.374233128834362</v>
      </c>
      <c r="D62" s="12">
        <f t="shared" si="4"/>
        <v>36.170212765957451</v>
      </c>
      <c r="E62" s="12">
        <f t="shared" si="5"/>
        <v>34.171907756813418</v>
      </c>
      <c r="F62" s="12">
        <f t="shared" si="6"/>
        <v>34.313725490196077</v>
      </c>
      <c r="G62" s="12">
        <f t="shared" si="7"/>
        <v>37.166324435318273</v>
      </c>
      <c r="H62" s="12">
        <f t="shared" si="8"/>
        <v>50</v>
      </c>
      <c r="I62" s="12">
        <f t="shared" si="9"/>
        <v>35.714285714285715</v>
      </c>
      <c r="J62" s="12">
        <f t="shared" si="10"/>
        <v>66.055045871559642</v>
      </c>
      <c r="K62" s="12">
        <f t="shared" si="11"/>
        <v>42.536115569823437</v>
      </c>
      <c r="L62" s="12">
        <f t="shared" si="12"/>
        <v>57.649253731343286</v>
      </c>
      <c r="M62" s="14">
        <f t="shared" si="13"/>
        <v>38.01089918256131</v>
      </c>
      <c r="N62" s="3">
        <f t="shared" si="14"/>
        <v>7.3214285714285721</v>
      </c>
      <c r="O62" s="12">
        <f t="shared" si="15"/>
        <v>34.599156118143462</v>
      </c>
      <c r="P62" s="12">
        <f t="shared" si="16"/>
        <v>40.916030534351144</v>
      </c>
      <c r="Q62" s="3">
        <f t="shared" si="17"/>
        <v>4.9573973663826498</v>
      </c>
      <c r="R62" s="3">
        <f t="shared" si="18"/>
        <v>7.5971731448763249</v>
      </c>
      <c r="S62" s="3">
        <f t="shared" si="19"/>
        <v>6.2602965403624378</v>
      </c>
      <c r="T62" s="12">
        <f t="shared" si="20"/>
        <v>31.693989071038253</v>
      </c>
      <c r="U62" s="12">
        <f t="shared" si="21"/>
        <v>31.707317073170731</v>
      </c>
      <c r="V62" s="12">
        <f t="shared" si="22"/>
        <v>45.132743362831853</v>
      </c>
      <c r="W62" s="3">
        <f t="shared" si="23"/>
        <v>7.822222222222222</v>
      </c>
      <c r="X62" s="12">
        <f t="shared" si="24"/>
        <v>12.928176795580109</v>
      </c>
      <c r="Y62" s="4">
        <f t="shared" si="25"/>
        <v>8.9256198347107443</v>
      </c>
      <c r="Z62" s="12">
        <f t="shared" si="26"/>
        <v>11.693548387096774</v>
      </c>
      <c r="AA62" s="12">
        <f t="shared" si="27"/>
        <v>61.904761904761905</v>
      </c>
      <c r="AB62" s="12">
        <f t="shared" si="28"/>
        <v>16.897746967071058</v>
      </c>
      <c r="AC62" s="12">
        <f t="shared" si="29"/>
        <v>43.034825870646763</v>
      </c>
      <c r="AD62" s="12">
        <f t="shared" si="30"/>
        <v>17.747858017135862</v>
      </c>
      <c r="AE62" s="12">
        <f t="shared" si="31"/>
        <v>50.615901455767073</v>
      </c>
      <c r="AF62" s="12">
        <f t="shared" si="32"/>
        <v>38.834951456310677</v>
      </c>
      <c r="AG62" s="12">
        <f t="shared" si="33"/>
        <v>37.5</v>
      </c>
      <c r="AH62" s="12">
        <f t="shared" si="34"/>
        <v>62.888888888888893</v>
      </c>
      <c r="AI62" s="12">
        <f t="shared" si="35"/>
        <v>63.68876080691642</v>
      </c>
      <c r="AJ62" s="12">
        <f t="shared" si="36"/>
        <v>62.874251497005986</v>
      </c>
      <c r="AK62" s="14">
        <f t="shared" si="37"/>
        <v>24.468085106382979</v>
      </c>
      <c r="AL62" s="3">
        <f t="shared" si="38"/>
        <v>4.7279214986619094</v>
      </c>
      <c r="AM62" s="12">
        <f t="shared" si="39"/>
        <v>14.836448598130842</v>
      </c>
      <c r="AN62" s="12">
        <f t="shared" si="40"/>
        <v>29.55122777307367</v>
      </c>
      <c r="AO62" s="3">
        <f t="shared" si="41"/>
        <v>8.3104395604395602</v>
      </c>
      <c r="AP62" s="3">
        <f t="shared" si="42"/>
        <v>6.9391634980988588</v>
      </c>
      <c r="AQ62" s="12">
        <f t="shared" si="43"/>
        <v>11.111111111111111</v>
      </c>
      <c r="AR62" s="3">
        <f t="shared" si="44"/>
        <v>6.4842958459979743</v>
      </c>
      <c r="AS62" s="12">
        <f t="shared" si="45"/>
        <v>21.153846153846153</v>
      </c>
      <c r="AT62" s="3">
        <f t="shared" si="46"/>
        <v>29.983525535420096</v>
      </c>
      <c r="AU62" s="12">
        <f t="shared" si="47"/>
        <v>12.290249433106576</v>
      </c>
      <c r="AV62" s="12">
        <f t="shared" si="48"/>
        <v>27.724665391969406</v>
      </c>
      <c r="AW62" s="14">
        <f t="shared" si="49"/>
        <v>32.75</v>
      </c>
      <c r="AX62" s="12">
        <f t="shared" si="50"/>
        <v>40.625</v>
      </c>
      <c r="AY62" s="12">
        <f t="shared" si="51"/>
        <v>52.941176470588239</v>
      </c>
      <c r="AZ62" s="12">
        <f t="shared" si="52"/>
        <v>74.038461538461547</v>
      </c>
      <c r="BA62" s="12">
        <f t="shared" si="53"/>
        <v>44.897959183673471</v>
      </c>
      <c r="BB62" s="12">
        <f t="shared" si="54"/>
        <v>36.363636363636367</v>
      </c>
      <c r="BC62" s="12">
        <f t="shared" si="55"/>
        <v>54.961832061068705</v>
      </c>
      <c r="BD62" s="12">
        <f t="shared" si="56"/>
        <v>48.484848484848484</v>
      </c>
      <c r="BE62" s="12">
        <f t="shared" si="57"/>
        <v>17.741935483870968</v>
      </c>
      <c r="BF62" s="12">
        <f t="shared" si="58"/>
        <v>53.125</v>
      </c>
      <c r="BG62" s="12">
        <f t="shared" si="59"/>
        <v>46.308724832214764</v>
      </c>
      <c r="BH62" s="12">
        <f t="shared" si="60"/>
        <v>44.444444444444443</v>
      </c>
      <c r="BI62" s="14">
        <f t="shared" si="61"/>
        <v>67.021276595744681</v>
      </c>
      <c r="BJ62" s="12">
        <f t="shared" si="62"/>
        <v>32.744665194996323</v>
      </c>
      <c r="BK62" s="12">
        <f t="shared" si="63"/>
        <v>63.949044585987259</v>
      </c>
      <c r="BL62" s="12">
        <f t="shared" si="64"/>
        <v>52.303262955854123</v>
      </c>
      <c r="BM62" s="12">
        <f t="shared" si="65"/>
        <v>48.687552921253172</v>
      </c>
      <c r="BN62" s="12">
        <f t="shared" si="66"/>
        <v>33.029197080291972</v>
      </c>
      <c r="BO62" s="12">
        <f t="shared" si="67"/>
        <v>65.952890792291214</v>
      </c>
      <c r="BP62" s="12">
        <f t="shared" si="68"/>
        <v>39.034205231388327</v>
      </c>
      <c r="BQ62" s="12">
        <f t="shared" si="69"/>
        <v>50.96153846153846</v>
      </c>
      <c r="BR62" s="12">
        <f t="shared" si="70"/>
        <v>51.639344262295083</v>
      </c>
      <c r="BS62" s="12">
        <f t="shared" si="71"/>
        <v>54.220779220779228</v>
      </c>
      <c r="BT62" s="12">
        <f t="shared" si="72"/>
        <v>64.606741573033716</v>
      </c>
      <c r="BU62" s="14">
        <f t="shared" si="73"/>
        <v>46.488294314381271</v>
      </c>
      <c r="BV62" s="12">
        <f t="shared" si="74"/>
        <v>32.341001353179969</v>
      </c>
      <c r="BW62" s="12">
        <f t="shared" si="75"/>
        <v>60.725720384204905</v>
      </c>
      <c r="BX62" s="12">
        <f t="shared" si="76"/>
        <v>16.40625</v>
      </c>
      <c r="BY62" s="12">
        <f t="shared" si="77"/>
        <v>13.368983957219251</v>
      </c>
      <c r="BZ62" s="12">
        <f t="shared" si="78"/>
        <v>20.137299771167047</v>
      </c>
      <c r="CA62" s="12">
        <f t="shared" si="79"/>
        <v>13.843888070692195</v>
      </c>
      <c r="CB62" s="12">
        <f t="shared" si="80"/>
        <v>47.236180904522612</v>
      </c>
      <c r="CC62" s="12">
        <f t="shared" si="81"/>
        <v>30</v>
      </c>
      <c r="CD62" s="12">
        <f t="shared" si="82"/>
        <v>62.084257206208427</v>
      </c>
      <c r="CE62" s="12">
        <f t="shared" si="83"/>
        <v>57.605421686746979</v>
      </c>
      <c r="CF62" s="12">
        <f t="shared" si="84"/>
        <v>48.800834202294055</v>
      </c>
      <c r="CG62" s="13">
        <f t="shared" si="85"/>
        <v>9.0388287714831321</v>
      </c>
      <c r="CH62" s="11">
        <f t="shared" si="86"/>
        <v>4.7685834502103788</v>
      </c>
      <c r="CI62" s="12">
        <f t="shared" si="87"/>
        <v>44.948453608247426</v>
      </c>
      <c r="CJ62" s="12">
        <f t="shared" si="88"/>
        <v>37.525354969574039</v>
      </c>
      <c r="CK62" s="12">
        <f t="shared" si="89"/>
        <v>44.910941475826974</v>
      </c>
      <c r="CL62" s="12">
        <f t="shared" si="90"/>
        <v>32.944228274967571</v>
      </c>
      <c r="CM62" s="12">
        <f t="shared" si="91"/>
        <v>44.033722438391699</v>
      </c>
      <c r="CN62" s="12">
        <f t="shared" si="92"/>
        <v>34.669338677354709</v>
      </c>
      <c r="CO62" s="12">
        <f t="shared" si="93"/>
        <v>34.234234234234236</v>
      </c>
      <c r="CP62" s="12">
        <f t="shared" si="94"/>
        <v>18.583333333333332</v>
      </c>
      <c r="CQ62" s="12">
        <f t="shared" si="95"/>
        <v>28.432240921169178</v>
      </c>
      <c r="CR62" s="12">
        <f t="shared" si="96"/>
        <v>51.302931596091206</v>
      </c>
      <c r="CS62" s="14">
        <f t="shared" si="97"/>
        <v>12.021857923497267</v>
      </c>
    </row>
    <row r="63" spans="1:97" x14ac:dyDescent="0.2">
      <c r="A63" t="s">
        <v>5</v>
      </c>
      <c r="B63" s="3">
        <f t="shared" si="2"/>
        <v>0</v>
      </c>
      <c r="C63" s="3">
        <f t="shared" si="3"/>
        <v>0</v>
      </c>
      <c r="D63" s="3">
        <f t="shared" si="4"/>
        <v>9.2945128779395301</v>
      </c>
      <c r="E63" s="3">
        <f t="shared" si="5"/>
        <v>0.41928721174004197</v>
      </c>
      <c r="F63" s="3">
        <f t="shared" si="6"/>
        <v>2.9411764705882351</v>
      </c>
      <c r="G63" s="3">
        <f t="shared" si="7"/>
        <v>0.61601642710472282</v>
      </c>
      <c r="H63" s="3">
        <f t="shared" si="8"/>
        <v>3.0303030303030303</v>
      </c>
      <c r="I63" s="3">
        <f t="shared" si="9"/>
        <v>0</v>
      </c>
      <c r="J63" s="3">
        <f t="shared" si="10"/>
        <v>0.6116207951070336</v>
      </c>
      <c r="K63" s="3">
        <f t="shared" si="11"/>
        <v>0.16051364365971107</v>
      </c>
      <c r="L63" s="3">
        <f t="shared" si="12"/>
        <v>0.37313432835820892</v>
      </c>
      <c r="M63" s="4">
        <f t="shared" si="13"/>
        <v>0.27247956403269752</v>
      </c>
      <c r="N63" s="3">
        <f t="shared" si="14"/>
        <v>0.35714285714285715</v>
      </c>
      <c r="O63" s="3">
        <f t="shared" si="15"/>
        <v>0.42194092827004215</v>
      </c>
      <c r="P63" s="3">
        <f t="shared" si="16"/>
        <v>0.15267175572519084</v>
      </c>
      <c r="Q63" s="3">
        <f t="shared" si="17"/>
        <v>0</v>
      </c>
      <c r="R63" s="3">
        <f t="shared" si="18"/>
        <v>0.35335689045936397</v>
      </c>
      <c r="S63" s="3">
        <f t="shared" si="19"/>
        <v>0</v>
      </c>
      <c r="T63" s="3">
        <f t="shared" si="20"/>
        <v>1.0928961748633881</v>
      </c>
      <c r="U63" s="3">
        <f t="shared" si="21"/>
        <v>0</v>
      </c>
      <c r="V63" s="3">
        <f t="shared" si="22"/>
        <v>8.2595870206489668</v>
      </c>
      <c r="W63" s="3">
        <f t="shared" si="23"/>
        <v>8.8888888888888892E-2</v>
      </c>
      <c r="X63" s="3">
        <f t="shared" si="24"/>
        <v>0.11049723756906078</v>
      </c>
      <c r="Y63" s="4">
        <f t="shared" si="25"/>
        <v>0.82644628099173556</v>
      </c>
      <c r="Z63" s="3">
        <f t="shared" si="26"/>
        <v>0</v>
      </c>
      <c r="AA63" s="3">
        <f t="shared" si="27"/>
        <v>0.3968253968253968</v>
      </c>
      <c r="AB63" s="3">
        <f t="shared" si="28"/>
        <v>0.17331022530329288</v>
      </c>
      <c r="AC63" s="3">
        <f t="shared" si="29"/>
        <v>0.37313432835820892</v>
      </c>
      <c r="AD63" s="3">
        <f t="shared" si="30"/>
        <v>0</v>
      </c>
      <c r="AE63" s="3">
        <f t="shared" si="31"/>
        <v>0.44792833146696531</v>
      </c>
      <c r="AF63" s="3">
        <f t="shared" si="32"/>
        <v>3.3009708737864081</v>
      </c>
      <c r="AG63" s="3">
        <f t="shared" si="33"/>
        <v>1.7857142857142856</v>
      </c>
      <c r="AH63" s="3">
        <f t="shared" si="34"/>
        <v>4.666666666666667</v>
      </c>
      <c r="AI63" s="3">
        <f t="shared" si="35"/>
        <v>0.43227665706051877</v>
      </c>
      <c r="AJ63" s="3">
        <f t="shared" si="36"/>
        <v>0.17108639863130881</v>
      </c>
      <c r="AK63" s="4">
        <f t="shared" si="37"/>
        <v>8.1833060556464818E-2</v>
      </c>
      <c r="AL63" s="3">
        <f t="shared" si="38"/>
        <v>4.4603033006244429E-2</v>
      </c>
      <c r="AM63" s="3">
        <f t="shared" si="39"/>
        <v>0.58411214953271029</v>
      </c>
      <c r="AN63" s="3">
        <f t="shared" si="40"/>
        <v>5.8425063505503809</v>
      </c>
      <c r="AO63" s="3">
        <f t="shared" si="41"/>
        <v>0.48076923076923078</v>
      </c>
      <c r="AP63" s="3">
        <f t="shared" si="42"/>
        <v>9.5057034220532313E-2</v>
      </c>
      <c r="AQ63" s="3">
        <f t="shared" si="43"/>
        <v>0.56980056980056981</v>
      </c>
      <c r="AR63" s="3">
        <f t="shared" si="44"/>
        <v>0.10131712259371835</v>
      </c>
      <c r="AS63" s="3">
        <f t="shared" si="45"/>
        <v>1.9230769230769231</v>
      </c>
      <c r="AT63" s="3">
        <f t="shared" si="46"/>
        <v>0.65897858319604619</v>
      </c>
      <c r="AU63" s="3">
        <f t="shared" si="47"/>
        <v>9.0702947845804988E-2</v>
      </c>
      <c r="AV63" s="3">
        <f t="shared" si="48"/>
        <v>4.0152963671128106</v>
      </c>
      <c r="AW63" s="4">
        <f t="shared" si="49"/>
        <v>0.25</v>
      </c>
      <c r="AX63" s="11">
        <f t="shared" si="50"/>
        <v>0</v>
      </c>
      <c r="AY63" s="11">
        <f t="shared" si="51"/>
        <v>0</v>
      </c>
      <c r="AZ63" s="11">
        <f t="shared" si="52"/>
        <v>0</v>
      </c>
      <c r="BA63" s="11">
        <f t="shared" si="53"/>
        <v>0</v>
      </c>
      <c r="BB63" s="11">
        <f t="shared" si="54"/>
        <v>0</v>
      </c>
      <c r="BC63" s="11">
        <f t="shared" si="55"/>
        <v>4.5801526717557248</v>
      </c>
      <c r="BD63" s="11">
        <f t="shared" si="56"/>
        <v>0</v>
      </c>
      <c r="BE63" s="11">
        <f t="shared" si="57"/>
        <v>0</v>
      </c>
      <c r="BF63" s="11">
        <f t="shared" si="58"/>
        <v>0</v>
      </c>
      <c r="BG63" s="11">
        <f t="shared" si="59"/>
        <v>0</v>
      </c>
      <c r="BH63" s="11">
        <f t="shared" si="60"/>
        <v>0.69444444444444442</v>
      </c>
      <c r="BI63" s="13">
        <f t="shared" si="61"/>
        <v>0</v>
      </c>
      <c r="BJ63" s="11">
        <f t="shared" si="62"/>
        <v>0.14716703458425312</v>
      </c>
      <c r="BK63" s="11">
        <f t="shared" si="63"/>
        <v>0.76433121019108285</v>
      </c>
      <c r="BL63" s="11">
        <f t="shared" si="64"/>
        <v>0.38387715930902111</v>
      </c>
      <c r="BM63" s="11">
        <f t="shared" si="65"/>
        <v>0.42337002540220153</v>
      </c>
      <c r="BN63" s="11">
        <f t="shared" si="66"/>
        <v>6.7518248175182478</v>
      </c>
      <c r="BO63" s="11">
        <f t="shared" si="67"/>
        <v>3.3190578158458246</v>
      </c>
      <c r="BP63" s="11">
        <f t="shared" si="68"/>
        <v>0.8048289738430584</v>
      </c>
      <c r="BQ63" s="11">
        <f t="shared" si="69"/>
        <v>2.8846153846153846</v>
      </c>
      <c r="BR63" s="11">
        <f t="shared" si="70"/>
        <v>2.1857923497267762</v>
      </c>
      <c r="BS63" s="11">
        <f t="shared" si="71"/>
        <v>0</v>
      </c>
      <c r="BT63" s="11">
        <f t="shared" si="72"/>
        <v>0.8828250401284109</v>
      </c>
      <c r="BU63" s="13">
        <f t="shared" si="73"/>
        <v>6.8004459308807137</v>
      </c>
      <c r="BV63" s="11">
        <f t="shared" si="74"/>
        <v>1.0825439783491204</v>
      </c>
      <c r="BW63" s="11">
        <f t="shared" si="75"/>
        <v>1.0672358591248665</v>
      </c>
      <c r="BX63" s="11">
        <f t="shared" si="76"/>
        <v>0.625</v>
      </c>
      <c r="BY63" s="11">
        <f t="shared" si="77"/>
        <v>0.17825311942959002</v>
      </c>
      <c r="BZ63" s="11">
        <f t="shared" si="78"/>
        <v>1.2585812356979404</v>
      </c>
      <c r="CA63" s="11">
        <f t="shared" si="79"/>
        <v>0.36818851251840939</v>
      </c>
      <c r="CB63" s="11">
        <f t="shared" si="80"/>
        <v>1.1725293132328307</v>
      </c>
      <c r="CC63" s="11">
        <f t="shared" si="81"/>
        <v>0</v>
      </c>
      <c r="CD63" s="11">
        <f t="shared" si="82"/>
        <v>0.33259423503325941</v>
      </c>
      <c r="CE63" s="11">
        <f t="shared" si="83"/>
        <v>0</v>
      </c>
      <c r="CF63" s="11">
        <f t="shared" si="84"/>
        <v>2.8154327424400418</v>
      </c>
      <c r="CG63" s="13">
        <f t="shared" si="85"/>
        <v>0.31826861871419476</v>
      </c>
      <c r="CH63" s="11">
        <f t="shared" si="86"/>
        <v>0.98176718092566617</v>
      </c>
      <c r="CI63" s="12">
        <f t="shared" si="87"/>
        <v>11.443298969072165</v>
      </c>
      <c r="CJ63" s="11">
        <f t="shared" si="88"/>
        <v>2.2312373225152129</v>
      </c>
      <c r="CK63" s="11">
        <f t="shared" si="89"/>
        <v>1.2722646310432568</v>
      </c>
      <c r="CL63" s="11">
        <f t="shared" si="90"/>
        <v>2.0752269779507131</v>
      </c>
      <c r="CM63" s="11">
        <f t="shared" si="91"/>
        <v>9.2736705577172511</v>
      </c>
      <c r="CN63" s="12">
        <f t="shared" si="92"/>
        <v>32.264529058116231</v>
      </c>
      <c r="CO63" s="11">
        <f t="shared" si="93"/>
        <v>0.45045045045045046</v>
      </c>
      <c r="CP63" s="11">
        <f t="shared" si="94"/>
        <v>1.25</v>
      </c>
      <c r="CQ63" s="3">
        <f t="shared" si="95"/>
        <v>3.6315323294951281</v>
      </c>
      <c r="CR63" s="12">
        <f t="shared" si="96"/>
        <v>11.726384364820847</v>
      </c>
      <c r="CS63" s="4">
        <f t="shared" si="97"/>
        <v>1.014832162373146</v>
      </c>
    </row>
    <row r="64" spans="1:97" x14ac:dyDescent="0.2">
      <c r="A64" t="s">
        <v>3</v>
      </c>
      <c r="B64" s="3">
        <f t="shared" si="2"/>
        <v>0</v>
      </c>
      <c r="C64" s="3">
        <f t="shared" si="3"/>
        <v>0.61349693251533743</v>
      </c>
      <c r="D64" s="3">
        <f t="shared" si="4"/>
        <v>0</v>
      </c>
      <c r="E64" s="3">
        <f t="shared" si="5"/>
        <v>0.20964360587002098</v>
      </c>
      <c r="F64" s="3">
        <f t="shared" si="6"/>
        <v>0.98039215686274506</v>
      </c>
      <c r="G64" s="3">
        <f t="shared" si="7"/>
        <v>0.20533880903490762</v>
      </c>
      <c r="H64" s="3">
        <f t="shared" si="8"/>
        <v>0</v>
      </c>
      <c r="I64" s="3">
        <f t="shared" si="9"/>
        <v>0</v>
      </c>
      <c r="J64" s="3">
        <f t="shared" si="10"/>
        <v>0.3058103975535168</v>
      </c>
      <c r="K64" s="3">
        <f t="shared" si="11"/>
        <v>3.5313001605136436</v>
      </c>
      <c r="L64" s="3">
        <f t="shared" si="12"/>
        <v>0</v>
      </c>
      <c r="M64" s="4">
        <f t="shared" si="13"/>
        <v>0.13623978201634876</v>
      </c>
      <c r="N64" s="3">
        <f t="shared" si="14"/>
        <v>0</v>
      </c>
      <c r="O64" s="3">
        <f t="shared" si="15"/>
        <v>0.42194092827004215</v>
      </c>
      <c r="P64" s="3">
        <f t="shared" si="16"/>
        <v>0</v>
      </c>
      <c r="Q64" s="3">
        <f t="shared" si="17"/>
        <v>0</v>
      </c>
      <c r="R64" s="3">
        <f t="shared" si="18"/>
        <v>0</v>
      </c>
      <c r="S64" s="3">
        <f t="shared" si="19"/>
        <v>0</v>
      </c>
      <c r="T64" s="3">
        <f t="shared" si="20"/>
        <v>0</v>
      </c>
      <c r="U64" s="3">
        <f t="shared" si="21"/>
        <v>0</v>
      </c>
      <c r="V64" s="3">
        <f t="shared" si="22"/>
        <v>0</v>
      </c>
      <c r="W64" s="3">
        <f t="shared" si="23"/>
        <v>8.8888888888888892E-2</v>
      </c>
      <c r="X64" s="3">
        <f t="shared" si="24"/>
        <v>0</v>
      </c>
      <c r="Y64" s="4">
        <f t="shared" si="25"/>
        <v>0.24793388429752067</v>
      </c>
      <c r="Z64" s="3">
        <f t="shared" si="26"/>
        <v>0.40322580645161288</v>
      </c>
      <c r="AA64" s="3">
        <f t="shared" si="27"/>
        <v>0.1984126984126984</v>
      </c>
      <c r="AB64" s="3">
        <f t="shared" si="28"/>
        <v>0.17331022530329288</v>
      </c>
      <c r="AC64" s="3">
        <f t="shared" si="29"/>
        <v>0.62189054726368165</v>
      </c>
      <c r="AD64" s="3">
        <f t="shared" si="30"/>
        <v>0.24479804161566704</v>
      </c>
      <c r="AE64" s="3">
        <f t="shared" si="31"/>
        <v>0.33594624860022393</v>
      </c>
      <c r="AF64" s="3">
        <f t="shared" si="32"/>
        <v>0</v>
      </c>
      <c r="AG64" s="3">
        <f t="shared" si="33"/>
        <v>0</v>
      </c>
      <c r="AH64" s="3">
        <f t="shared" si="34"/>
        <v>0.22222222222222221</v>
      </c>
      <c r="AI64" s="3">
        <f t="shared" si="35"/>
        <v>0.43227665706051877</v>
      </c>
      <c r="AJ64" s="3">
        <f t="shared" si="36"/>
        <v>0.34217279726261762</v>
      </c>
      <c r="AK64" s="14">
        <f t="shared" si="37"/>
        <v>16.366612111292962</v>
      </c>
      <c r="AL64" s="3">
        <f t="shared" si="38"/>
        <v>0</v>
      </c>
      <c r="AM64" s="3">
        <f t="shared" si="39"/>
        <v>0.11682242990654204</v>
      </c>
      <c r="AN64" s="3">
        <f t="shared" si="40"/>
        <v>0</v>
      </c>
      <c r="AO64" s="3">
        <f t="shared" si="41"/>
        <v>0</v>
      </c>
      <c r="AP64" s="3">
        <f t="shared" si="42"/>
        <v>0</v>
      </c>
      <c r="AQ64" s="3">
        <f t="shared" si="43"/>
        <v>0</v>
      </c>
      <c r="AR64" s="3">
        <f t="shared" si="44"/>
        <v>0.2026342451874367</v>
      </c>
      <c r="AS64" s="3">
        <f t="shared" si="45"/>
        <v>0</v>
      </c>
      <c r="AT64" s="3">
        <f t="shared" si="46"/>
        <v>0</v>
      </c>
      <c r="AU64" s="3">
        <f t="shared" si="47"/>
        <v>4.5351473922902494E-2</v>
      </c>
      <c r="AV64" s="3">
        <f t="shared" si="48"/>
        <v>0</v>
      </c>
      <c r="AW64" s="4">
        <f t="shared" si="49"/>
        <v>0</v>
      </c>
      <c r="AX64" s="11">
        <f t="shared" si="50"/>
        <v>0</v>
      </c>
      <c r="AY64" s="12">
        <f t="shared" si="51"/>
        <v>14.705882352941178</v>
      </c>
      <c r="AZ64" s="11">
        <f t="shared" si="52"/>
        <v>0</v>
      </c>
      <c r="BA64" s="11">
        <f t="shared" si="53"/>
        <v>0</v>
      </c>
      <c r="BB64" s="11">
        <f t="shared" si="54"/>
        <v>0</v>
      </c>
      <c r="BC64" s="11">
        <f t="shared" si="55"/>
        <v>0</v>
      </c>
      <c r="BD64" s="11">
        <f t="shared" si="56"/>
        <v>3.0303030303030303</v>
      </c>
      <c r="BE64" s="11">
        <f t="shared" si="57"/>
        <v>0</v>
      </c>
      <c r="BF64" s="11">
        <f t="shared" si="58"/>
        <v>0</v>
      </c>
      <c r="BG64" s="11">
        <f t="shared" si="59"/>
        <v>0</v>
      </c>
      <c r="BH64" s="11">
        <f t="shared" si="60"/>
        <v>0</v>
      </c>
      <c r="BI64" s="13">
        <f t="shared" si="61"/>
        <v>0</v>
      </c>
      <c r="BJ64" s="11">
        <f t="shared" si="62"/>
        <v>0.22075055187637968</v>
      </c>
      <c r="BK64" s="11">
        <f t="shared" si="63"/>
        <v>0.25477707006369427</v>
      </c>
      <c r="BL64" s="11">
        <f t="shared" si="64"/>
        <v>0.67178502879078694</v>
      </c>
      <c r="BM64" s="11">
        <f t="shared" si="65"/>
        <v>0.5080440304826418</v>
      </c>
      <c r="BN64" s="11">
        <f t="shared" si="66"/>
        <v>0.91240875912408748</v>
      </c>
      <c r="BO64" s="11">
        <f t="shared" si="67"/>
        <v>0.10706638115631692</v>
      </c>
      <c r="BP64" s="12">
        <f t="shared" si="68"/>
        <v>11.87122736418511</v>
      </c>
      <c r="BQ64" s="11">
        <f t="shared" si="69"/>
        <v>5.7692307692307692</v>
      </c>
      <c r="BR64" s="11">
        <f t="shared" si="70"/>
        <v>0.13661202185792351</v>
      </c>
      <c r="BS64" s="11">
        <f t="shared" si="71"/>
        <v>3.7878787878787881</v>
      </c>
      <c r="BT64" s="11">
        <f t="shared" si="72"/>
        <v>8.0256821829855537E-2</v>
      </c>
      <c r="BU64" s="13">
        <f t="shared" si="73"/>
        <v>1.1148272017837235</v>
      </c>
      <c r="BV64" s="11">
        <f t="shared" si="74"/>
        <v>0</v>
      </c>
      <c r="BW64" s="11">
        <f t="shared" si="75"/>
        <v>0.10672358591248667</v>
      </c>
      <c r="BX64" s="11">
        <f t="shared" si="76"/>
        <v>0</v>
      </c>
      <c r="BY64" s="11">
        <f t="shared" si="77"/>
        <v>0</v>
      </c>
      <c r="BZ64" s="11">
        <f t="shared" si="78"/>
        <v>0</v>
      </c>
      <c r="CA64" s="11">
        <f t="shared" si="79"/>
        <v>7.3637702503681887E-2</v>
      </c>
      <c r="CB64" s="11">
        <f t="shared" si="80"/>
        <v>0</v>
      </c>
      <c r="CC64" s="11">
        <f t="shared" si="81"/>
        <v>0</v>
      </c>
      <c r="CD64" s="11">
        <f t="shared" si="82"/>
        <v>0</v>
      </c>
      <c r="CE64" s="11">
        <f t="shared" si="83"/>
        <v>0</v>
      </c>
      <c r="CF64" s="11">
        <f t="shared" si="84"/>
        <v>0</v>
      </c>
      <c r="CG64" s="13">
        <f t="shared" si="85"/>
        <v>0.1273074474856779</v>
      </c>
      <c r="CH64" s="11">
        <f t="shared" si="86"/>
        <v>0</v>
      </c>
      <c r="CI64" s="11">
        <f t="shared" si="87"/>
        <v>0</v>
      </c>
      <c r="CJ64" s="11">
        <f t="shared" si="88"/>
        <v>0</v>
      </c>
      <c r="CK64" s="11">
        <f t="shared" si="89"/>
        <v>0</v>
      </c>
      <c r="CL64" s="11">
        <f t="shared" si="90"/>
        <v>0</v>
      </c>
      <c r="CM64" s="11">
        <f t="shared" si="91"/>
        <v>0</v>
      </c>
      <c r="CN64" s="11">
        <f t="shared" si="92"/>
        <v>0</v>
      </c>
      <c r="CO64" s="11">
        <f t="shared" si="93"/>
        <v>0</v>
      </c>
      <c r="CP64" s="11">
        <f t="shared" si="94"/>
        <v>0</v>
      </c>
      <c r="CQ64" s="3">
        <f t="shared" si="95"/>
        <v>0</v>
      </c>
      <c r="CR64" s="3">
        <f t="shared" si="96"/>
        <v>0</v>
      </c>
      <c r="CS64" s="4">
        <f t="shared" si="97"/>
        <v>7.8064012490242002E-2</v>
      </c>
    </row>
    <row r="65" spans="1:97" s="3" customFormat="1" ht="17" thickBot="1" x14ac:dyDescent="0.25">
      <c r="A65" s="3" t="s">
        <v>4</v>
      </c>
      <c r="B65" s="3">
        <f t="shared" si="2"/>
        <v>7.0000000000000009</v>
      </c>
      <c r="C65" s="3">
        <f t="shared" si="3"/>
        <v>4.294478527607362</v>
      </c>
      <c r="D65" s="3">
        <f t="shared" si="4"/>
        <v>9.8544232922732355</v>
      </c>
      <c r="E65" s="12">
        <f t="shared" si="5"/>
        <v>12.578616352201259</v>
      </c>
      <c r="F65" s="3">
        <f t="shared" si="6"/>
        <v>1.9607843137254901</v>
      </c>
      <c r="G65" s="3">
        <f t="shared" si="7"/>
        <v>9.4455852156057496</v>
      </c>
      <c r="H65" s="3">
        <f t="shared" si="8"/>
        <v>1.5151515151515151</v>
      </c>
      <c r="I65" s="3">
        <f t="shared" si="9"/>
        <v>3.5714285714285712</v>
      </c>
      <c r="J65" s="3">
        <f t="shared" si="10"/>
        <v>0</v>
      </c>
      <c r="K65" s="3">
        <f t="shared" si="11"/>
        <v>0.32102728731942215</v>
      </c>
      <c r="L65" s="3">
        <f t="shared" si="12"/>
        <v>0.55970149253731338</v>
      </c>
      <c r="M65" s="4">
        <f t="shared" si="13"/>
        <v>0</v>
      </c>
      <c r="N65" s="3">
        <f t="shared" si="14"/>
        <v>0.89285714285714279</v>
      </c>
      <c r="O65" s="3">
        <f t="shared" si="15"/>
        <v>0.8438818565400843</v>
      </c>
      <c r="P65" s="3">
        <f t="shared" si="16"/>
        <v>4.1984732824427482</v>
      </c>
      <c r="Q65" s="3">
        <f t="shared" si="17"/>
        <v>0.15491866769945781</v>
      </c>
      <c r="R65" s="3">
        <f t="shared" si="18"/>
        <v>0.35335689045936397</v>
      </c>
      <c r="S65" s="3">
        <f t="shared" si="19"/>
        <v>0.49423393739703458</v>
      </c>
      <c r="T65" s="3">
        <f t="shared" si="20"/>
        <v>0.54644808743169404</v>
      </c>
      <c r="U65" s="3">
        <f t="shared" si="21"/>
        <v>2.4390243902439024</v>
      </c>
      <c r="V65" s="3">
        <f t="shared" si="22"/>
        <v>0.29498525073746312</v>
      </c>
      <c r="W65" s="3">
        <f t="shared" si="23"/>
        <v>8.8888888888888892E-2</v>
      </c>
      <c r="X65" s="3">
        <f t="shared" si="24"/>
        <v>1.3259668508287292</v>
      </c>
      <c r="Y65" s="4">
        <f t="shared" si="25"/>
        <v>0.16528925619834711</v>
      </c>
      <c r="Z65" s="3">
        <f t="shared" si="26"/>
        <v>0.94086021505376349</v>
      </c>
      <c r="AA65" s="3">
        <f t="shared" si="27"/>
        <v>0.49603174603174599</v>
      </c>
      <c r="AB65" s="3">
        <f t="shared" si="28"/>
        <v>1.1265164644714039</v>
      </c>
      <c r="AC65" s="3">
        <f t="shared" si="29"/>
        <v>0.49751243781094528</v>
      </c>
      <c r="AD65" s="3">
        <f t="shared" si="30"/>
        <v>1.7135862913096693</v>
      </c>
      <c r="AE65" s="3">
        <f t="shared" si="31"/>
        <v>9.2945128779395301</v>
      </c>
      <c r="AF65" s="3">
        <f t="shared" si="32"/>
        <v>0.97087378640776689</v>
      </c>
      <c r="AG65" s="3">
        <f t="shared" si="33"/>
        <v>1.7857142857142856</v>
      </c>
      <c r="AH65" s="3">
        <f t="shared" si="34"/>
        <v>0.22222222222222221</v>
      </c>
      <c r="AI65" s="3">
        <f t="shared" si="35"/>
        <v>0.28818443804034583</v>
      </c>
      <c r="AJ65" s="12">
        <f t="shared" si="36"/>
        <v>10.607356715141146</v>
      </c>
      <c r="AK65" s="4">
        <f t="shared" si="37"/>
        <v>0</v>
      </c>
      <c r="AL65" s="3">
        <f t="shared" si="38"/>
        <v>0.49063336306868871</v>
      </c>
      <c r="AM65" s="3">
        <f t="shared" si="39"/>
        <v>1.2850467289719625</v>
      </c>
      <c r="AN65" s="3">
        <f t="shared" si="40"/>
        <v>0.42337002540220153</v>
      </c>
      <c r="AO65" s="3">
        <f t="shared" si="41"/>
        <v>0.89285714285714279</v>
      </c>
      <c r="AP65" s="3">
        <f t="shared" si="42"/>
        <v>1.0456273764258555</v>
      </c>
      <c r="AQ65" s="3">
        <f t="shared" si="43"/>
        <v>0.7834757834757835</v>
      </c>
      <c r="AR65" s="3">
        <f t="shared" si="44"/>
        <v>0.50658561296859173</v>
      </c>
      <c r="AS65" s="3">
        <f t="shared" si="45"/>
        <v>1.9230769230769231</v>
      </c>
      <c r="AT65" s="3">
        <f t="shared" si="46"/>
        <v>0.32948929159802309</v>
      </c>
      <c r="AU65" s="3">
        <f t="shared" si="47"/>
        <v>2.1768707482993195</v>
      </c>
      <c r="AV65" s="3">
        <f t="shared" si="48"/>
        <v>1.24282982791587</v>
      </c>
      <c r="AW65" s="4">
        <f t="shared" si="49"/>
        <v>0.05</v>
      </c>
      <c r="AX65" s="11">
        <f t="shared" si="50"/>
        <v>0</v>
      </c>
      <c r="AY65" s="12">
        <f t="shared" si="51"/>
        <v>20.588235294117645</v>
      </c>
      <c r="AZ65" s="11">
        <f t="shared" si="52"/>
        <v>0.96153846153846156</v>
      </c>
      <c r="BA65" s="11">
        <f t="shared" si="53"/>
        <v>9.183673469387756</v>
      </c>
      <c r="BB65" s="11">
        <f t="shared" si="54"/>
        <v>0</v>
      </c>
      <c r="BC65" s="11">
        <f t="shared" si="55"/>
        <v>6.8702290076335881</v>
      </c>
      <c r="BD65" s="12">
        <f t="shared" si="56"/>
        <v>12.121212121212121</v>
      </c>
      <c r="BE65" s="11">
        <f t="shared" si="57"/>
        <v>1.6129032258064515</v>
      </c>
      <c r="BF65" s="11">
        <f t="shared" si="58"/>
        <v>3.125</v>
      </c>
      <c r="BG65" s="11">
        <f t="shared" si="59"/>
        <v>0</v>
      </c>
      <c r="BH65" s="11">
        <f t="shared" si="60"/>
        <v>0</v>
      </c>
      <c r="BI65" s="13">
        <f t="shared" si="61"/>
        <v>0</v>
      </c>
      <c r="BJ65" s="12">
        <f t="shared" si="62"/>
        <v>15.526122148638704</v>
      </c>
      <c r="BK65" s="12">
        <f t="shared" si="63"/>
        <v>15.159235668789808</v>
      </c>
      <c r="BL65" s="11">
        <f t="shared" si="64"/>
        <v>0.95969289827255266</v>
      </c>
      <c r="BM65" s="11">
        <f t="shared" si="65"/>
        <v>1.6088060965283657</v>
      </c>
      <c r="BN65" s="12">
        <f t="shared" si="66"/>
        <v>18.795620437956202</v>
      </c>
      <c r="BO65" s="11">
        <f t="shared" si="67"/>
        <v>2.462526766595289</v>
      </c>
      <c r="BP65" s="11">
        <f t="shared" si="68"/>
        <v>1.2072434607645874</v>
      </c>
      <c r="BQ65" s="11">
        <f t="shared" si="69"/>
        <v>8.6538461538461533</v>
      </c>
      <c r="BR65" s="11">
        <f t="shared" si="70"/>
        <v>8.0601092896174862</v>
      </c>
      <c r="BS65" s="11">
        <f t="shared" si="71"/>
        <v>1.1904761904761905</v>
      </c>
      <c r="BT65" s="11">
        <f t="shared" si="72"/>
        <v>7.7046548956661312</v>
      </c>
      <c r="BU65" s="13">
        <f t="shared" si="73"/>
        <v>7.3578595317725757</v>
      </c>
      <c r="BV65" s="11">
        <f t="shared" si="74"/>
        <v>1.2178619756427604</v>
      </c>
      <c r="BW65" s="11">
        <f t="shared" si="75"/>
        <v>8.1109925293489855</v>
      </c>
      <c r="BX65" s="11">
        <f t="shared" si="76"/>
        <v>1.171875</v>
      </c>
      <c r="BY65" s="11">
        <f t="shared" si="77"/>
        <v>0.26737967914438499</v>
      </c>
      <c r="BZ65" s="11">
        <f t="shared" si="78"/>
        <v>0.68649885583524028</v>
      </c>
      <c r="CA65" s="11">
        <f t="shared" si="79"/>
        <v>0.88365243004418259</v>
      </c>
      <c r="CB65" s="11">
        <f t="shared" si="80"/>
        <v>5.5276381909547743</v>
      </c>
      <c r="CC65" s="11">
        <f t="shared" si="81"/>
        <v>3.8461538461538463</v>
      </c>
      <c r="CD65" s="11">
        <f t="shared" si="82"/>
        <v>0.44345898004434592</v>
      </c>
      <c r="CE65" s="11">
        <f t="shared" si="83"/>
        <v>0.82831325301204828</v>
      </c>
      <c r="CF65" s="11">
        <f t="shared" si="84"/>
        <v>0.41710114702815432</v>
      </c>
      <c r="CG65" s="13">
        <f t="shared" si="85"/>
        <v>0.57288351368555057</v>
      </c>
      <c r="CH65" s="11">
        <f t="shared" si="86"/>
        <v>0.35063113604488078</v>
      </c>
      <c r="CI65" s="11">
        <f t="shared" si="87"/>
        <v>0.51546391752577314</v>
      </c>
      <c r="CJ65" s="11">
        <f t="shared" si="88"/>
        <v>0.20283975659229209</v>
      </c>
      <c r="CK65" s="12">
        <f t="shared" si="89"/>
        <v>10.432569974554708</v>
      </c>
      <c r="CL65" s="11">
        <f t="shared" si="90"/>
        <v>0.51880674448767827</v>
      </c>
      <c r="CM65" s="12">
        <f t="shared" si="91"/>
        <v>12.581063553826199</v>
      </c>
      <c r="CN65" s="11">
        <f t="shared" si="92"/>
        <v>7.0140280561122248</v>
      </c>
      <c r="CO65" s="11">
        <f t="shared" si="93"/>
        <v>9.4594594594594597</v>
      </c>
      <c r="CP65" s="11">
        <f t="shared" si="94"/>
        <v>1.7500000000000002</v>
      </c>
      <c r="CQ65" s="3">
        <f t="shared" si="95"/>
        <v>0.53144375553587242</v>
      </c>
      <c r="CR65" s="3">
        <f t="shared" si="96"/>
        <v>1.3029315960912053</v>
      </c>
      <c r="CS65" s="4">
        <f t="shared" si="97"/>
        <v>0.31225604996096801</v>
      </c>
    </row>
    <row r="66" spans="1:97" s="7" customFormat="1" ht="17" thickBot="1" x14ac:dyDescent="0.25">
      <c r="A66" s="28" t="s">
        <v>159</v>
      </c>
      <c r="B66" s="7">
        <f>SUM(B36:B65)</f>
        <v>100</v>
      </c>
      <c r="C66" s="7">
        <f t="shared" ref="C66:M66" si="98">SUM(C36:C65)</f>
        <v>100.00000000000001</v>
      </c>
      <c r="D66" s="7">
        <f t="shared" si="98"/>
        <v>100</v>
      </c>
      <c r="E66" s="7">
        <f t="shared" si="98"/>
        <v>100</v>
      </c>
      <c r="F66" s="7">
        <f t="shared" si="98"/>
        <v>99.999999999999986</v>
      </c>
      <c r="G66" s="7">
        <f t="shared" si="98"/>
        <v>100</v>
      </c>
      <c r="H66" s="7">
        <f t="shared" si="98"/>
        <v>100.00000000000001</v>
      </c>
      <c r="I66" s="7">
        <f t="shared" si="98"/>
        <v>99.999999999999986</v>
      </c>
      <c r="J66" s="7">
        <f t="shared" si="98"/>
        <v>100</v>
      </c>
      <c r="K66" s="7">
        <f t="shared" si="98"/>
        <v>100</v>
      </c>
      <c r="L66" s="7">
        <f t="shared" si="98"/>
        <v>100</v>
      </c>
      <c r="M66" s="8">
        <f t="shared" si="98"/>
        <v>99.999999999999986</v>
      </c>
      <c r="N66" s="7">
        <f t="shared" ref="N66" si="99">SUM(N36:N65)</f>
        <v>100</v>
      </c>
      <c r="O66" s="7">
        <f t="shared" ref="O66" si="100">SUM(O36:O65)</f>
        <v>100.00000000000001</v>
      </c>
      <c r="P66" s="7">
        <f t="shared" ref="P66" si="101">SUM(P36:P65)</f>
        <v>100</v>
      </c>
      <c r="Q66" s="7">
        <f t="shared" ref="Q66" si="102">SUM(Q36:Q65)</f>
        <v>100.00000000000001</v>
      </c>
      <c r="R66" s="7">
        <f t="shared" ref="R66" si="103">SUM(R36:R65)</f>
        <v>100</v>
      </c>
      <c r="S66" s="7">
        <f t="shared" ref="S66" si="104">SUM(S36:S65)</f>
        <v>100</v>
      </c>
      <c r="T66" s="7">
        <f t="shared" ref="T66" si="105">SUM(T36:T65)</f>
        <v>100</v>
      </c>
      <c r="U66" s="7">
        <f t="shared" ref="U66" si="106">SUM(U36:U65)</f>
        <v>99.999999999999986</v>
      </c>
      <c r="V66" s="7">
        <f t="shared" ref="V66" si="107">SUM(V36:V65)</f>
        <v>100</v>
      </c>
      <c r="W66" s="7">
        <f t="shared" ref="W66:X66" si="108">SUM(W36:W65)</f>
        <v>99.999999999999986</v>
      </c>
      <c r="X66" s="7">
        <f t="shared" si="108"/>
        <v>100.00000000000001</v>
      </c>
      <c r="Y66" s="8">
        <f t="shared" ref="Y66" si="109">SUM(Y36:Y65)</f>
        <v>100.00000000000001</v>
      </c>
      <c r="Z66" s="7">
        <f>SUM(Z36:Z65)</f>
        <v>100</v>
      </c>
      <c r="AA66" s="7">
        <f t="shared" ref="AA66" si="110">SUM(AA36:AA65)</f>
        <v>99.999999999999986</v>
      </c>
      <c r="AB66" s="7">
        <f t="shared" ref="AB66" si="111">SUM(AB36:AB65)</f>
        <v>100</v>
      </c>
      <c r="AC66" s="7">
        <f t="shared" ref="AC66" si="112">SUM(AC36:AC65)</f>
        <v>99.999999999999986</v>
      </c>
      <c r="AD66" s="7">
        <f t="shared" ref="AD66" si="113">SUM(AD36:AD65)</f>
        <v>99.999999999999972</v>
      </c>
      <c r="AE66" s="7">
        <f t="shared" ref="AE66" si="114">SUM(AE36:AE65)</f>
        <v>100</v>
      </c>
      <c r="AF66" s="7">
        <f t="shared" ref="AF66" si="115">SUM(AF36:AF65)</f>
        <v>100</v>
      </c>
      <c r="AG66" s="7">
        <f t="shared" ref="AG66" si="116">SUM(AG36:AG65)</f>
        <v>100.00000000000001</v>
      </c>
      <c r="AH66" s="7">
        <f t="shared" ref="AH66" si="117">SUM(AH36:AH65)</f>
        <v>100.00000000000001</v>
      </c>
      <c r="AI66" s="7">
        <f t="shared" ref="AI66" si="118">SUM(AI36:AI65)</f>
        <v>99.999999999999986</v>
      </c>
      <c r="AJ66" s="7">
        <f t="shared" ref="AJ66" si="119">SUM(AJ36:AJ65)</f>
        <v>100</v>
      </c>
      <c r="AK66" s="8">
        <f t="shared" ref="AK66" si="120">SUM(AK36:AK65)</f>
        <v>100.00000000000001</v>
      </c>
      <c r="AL66" s="7">
        <f t="shared" ref="AL66" si="121">SUM(AL36:AL65)</f>
        <v>99.999999999999986</v>
      </c>
      <c r="AM66" s="7">
        <f t="shared" ref="AM66" si="122">SUM(AM36:AM65)</f>
        <v>100.00000000000001</v>
      </c>
      <c r="AN66" s="7">
        <f t="shared" ref="AN66" si="123">SUM(AN36:AN65)</f>
        <v>100</v>
      </c>
      <c r="AO66" s="7">
        <f>SUM(AO36:AO65)</f>
        <v>99.999999999999972</v>
      </c>
      <c r="AP66" s="7">
        <f t="shared" ref="AP66" si="124">SUM(AP36:AP65)</f>
        <v>100</v>
      </c>
      <c r="AQ66" s="7">
        <f t="shared" ref="AQ66" si="125">SUM(AQ36:AQ65)</f>
        <v>100</v>
      </c>
      <c r="AR66" s="7">
        <f t="shared" ref="AR66" si="126">SUM(AR36:AR65)</f>
        <v>99.999999999999986</v>
      </c>
      <c r="AS66" s="7">
        <f t="shared" ref="AS66" si="127">SUM(AS36:AS65)</f>
        <v>100</v>
      </c>
      <c r="AT66" s="7">
        <f t="shared" ref="AT66" si="128">SUM(AT36:AT65)</f>
        <v>100</v>
      </c>
      <c r="AU66" s="7">
        <f t="shared" ref="AU66" si="129">SUM(AU36:AU65)</f>
        <v>100.00000000000004</v>
      </c>
      <c r="AV66" s="7">
        <f t="shared" ref="AV66" si="130">SUM(AV36:AV65)</f>
        <v>100</v>
      </c>
      <c r="AW66" s="8">
        <f t="shared" ref="AW66" si="131">SUM(AW36:AW65)</f>
        <v>99.999999999999986</v>
      </c>
      <c r="AX66" s="7">
        <f>SUM(AX36:AX65)</f>
        <v>100</v>
      </c>
      <c r="AY66" s="7">
        <f t="shared" ref="AY66" si="132">SUM(AY36:AY65)</f>
        <v>100</v>
      </c>
      <c r="AZ66" s="7">
        <f t="shared" ref="AZ66" si="133">SUM(AZ36:AZ65)</f>
        <v>100.00000000000001</v>
      </c>
      <c r="BA66" s="7">
        <f t="shared" ref="BA66" si="134">SUM(BA36:BA65)</f>
        <v>100.00000000000001</v>
      </c>
      <c r="BB66" s="7">
        <f t="shared" ref="BB66" si="135">SUM(BB36:BB65)</f>
        <v>100</v>
      </c>
      <c r="BC66" s="7">
        <f t="shared" ref="BC66" si="136">SUM(BC36:BC65)</f>
        <v>100</v>
      </c>
      <c r="BD66" s="7">
        <f>SUM(BD36:BD65)</f>
        <v>100</v>
      </c>
      <c r="BE66" s="7">
        <f t="shared" ref="BE66" si="137">SUM(BE36:BE65)</f>
        <v>99.999999999999986</v>
      </c>
      <c r="BF66" s="7">
        <f t="shared" ref="BF66" si="138">SUM(BF36:BF65)</f>
        <v>100</v>
      </c>
      <c r="BG66" s="7">
        <f t="shared" ref="BG66" si="139">SUM(BG36:BG65)</f>
        <v>100</v>
      </c>
      <c r="BH66" s="7">
        <f t="shared" ref="BH66" si="140">SUM(BH36:BH65)</f>
        <v>99.999999999999986</v>
      </c>
      <c r="BI66" s="8">
        <f t="shared" ref="BI66" si="141">SUM(BI36:BI65)</f>
        <v>100</v>
      </c>
      <c r="BJ66" s="7">
        <f t="shared" ref="BJ66" si="142">SUM(BJ36:BJ65)</f>
        <v>100</v>
      </c>
      <c r="BK66" s="7">
        <f t="shared" ref="BK66" si="143">SUM(BK36:BK65)</f>
        <v>100</v>
      </c>
      <c r="BL66" s="7">
        <f t="shared" ref="BL66" si="144">SUM(BL36:BL65)</f>
        <v>100</v>
      </c>
      <c r="BM66" s="7">
        <f t="shared" ref="BM66" si="145">SUM(BM36:BM65)</f>
        <v>100</v>
      </c>
      <c r="BN66" s="7">
        <f>SUM(BN36:BN65)</f>
        <v>100</v>
      </c>
      <c r="BO66" s="7">
        <f t="shared" ref="BO66" si="146">SUM(BO36:BO65)</f>
        <v>100</v>
      </c>
      <c r="BP66" s="7">
        <f t="shared" ref="BP66" si="147">SUM(BP36:BP65)</f>
        <v>99.999999999999986</v>
      </c>
      <c r="BQ66" s="7">
        <f t="shared" ref="BQ66" si="148">SUM(BQ36:BQ65)</f>
        <v>100</v>
      </c>
      <c r="BR66" s="7">
        <f t="shared" ref="BR66" si="149">SUM(BR36:BR65)</f>
        <v>100.00000000000001</v>
      </c>
      <c r="BS66" s="7">
        <f t="shared" ref="BS66" si="150">SUM(BS36:BS65)</f>
        <v>100.00000000000001</v>
      </c>
      <c r="BT66" s="7">
        <f t="shared" ref="BT66" si="151">SUM(BT36:BT65)</f>
        <v>100</v>
      </c>
      <c r="BU66" s="8">
        <f>SUM(BU36:BU65)</f>
        <v>100</v>
      </c>
      <c r="BV66" s="7">
        <f t="shared" ref="BV66" si="152">SUM(BV36:BV65)</f>
        <v>100</v>
      </c>
      <c r="BW66" s="7">
        <f t="shared" ref="BW66" si="153">SUM(BW36:BW65)</f>
        <v>100.00000000000001</v>
      </c>
      <c r="BX66" s="7">
        <f t="shared" ref="BX66" si="154">SUM(BX36:BX65)</f>
        <v>100</v>
      </c>
      <c r="BY66" s="7">
        <f t="shared" ref="BY66" si="155">SUM(BY36:BY65)</f>
        <v>100.00000000000001</v>
      </c>
      <c r="BZ66" s="7">
        <f t="shared" ref="BZ66" si="156">SUM(BZ36:BZ65)</f>
        <v>100.00000000000003</v>
      </c>
      <c r="CA66" s="7">
        <f t="shared" ref="CA66" si="157">SUM(CA36:CA65)</f>
        <v>100.00000000000003</v>
      </c>
      <c r="CB66" s="7">
        <f t="shared" ref="CB66" si="158">SUM(CB36:CB65)</f>
        <v>100</v>
      </c>
      <c r="CC66" s="7">
        <f t="shared" ref="CC66" si="159">SUM(CC36:CC65)</f>
        <v>99.999999999999986</v>
      </c>
      <c r="CD66" s="7">
        <f>SUM(CD36:CD65)</f>
        <v>99.999999999999986</v>
      </c>
      <c r="CE66" s="7">
        <f t="shared" ref="CE66" si="160">SUM(CE36:CE65)</f>
        <v>100</v>
      </c>
      <c r="CF66" s="7">
        <f t="shared" ref="CF66" si="161">SUM(CF36:CF65)</f>
        <v>99.999999999999986</v>
      </c>
      <c r="CG66" s="8">
        <f t="shared" ref="CG66" si="162">SUM(CG36:CG65)</f>
        <v>100.00000000000004</v>
      </c>
      <c r="CH66" s="7">
        <f t="shared" ref="CH66" si="163">SUM(CH36:CH65)</f>
        <v>99.999999999999986</v>
      </c>
      <c r="CI66" s="7">
        <f t="shared" ref="CI66" si="164">SUM(CI36:CI65)</f>
        <v>100.00000000000001</v>
      </c>
      <c r="CJ66" s="7">
        <f t="shared" ref="CJ66" si="165">SUM(CJ36:CJ65)</f>
        <v>100.00000000000001</v>
      </c>
      <c r="CK66" s="7">
        <f t="shared" ref="CK66" si="166">SUM(CK36:CK65)</f>
        <v>100</v>
      </c>
      <c r="CL66" s="7">
        <f t="shared" ref="CL66" si="167">SUM(CL36:CL65)</f>
        <v>100</v>
      </c>
      <c r="CM66" s="7">
        <f>SUM(CM36:CM65)</f>
        <v>100</v>
      </c>
      <c r="CN66" s="7">
        <f t="shared" ref="CN66" si="168">SUM(CN36:CN65)</f>
        <v>99.999999999999986</v>
      </c>
      <c r="CO66" s="7">
        <f t="shared" ref="CO66" si="169">SUM(CO36:CO65)</f>
        <v>100</v>
      </c>
      <c r="CP66" s="7">
        <f t="shared" ref="CP66" si="170">SUM(CP36:CP65)</f>
        <v>100</v>
      </c>
      <c r="CQ66" s="7">
        <f t="shared" ref="CQ66" si="171">SUM(CQ36:CQ65)</f>
        <v>100.00000000000001</v>
      </c>
      <c r="CR66" s="7">
        <f t="shared" ref="CR66" si="172">SUM(CR36:CR65)</f>
        <v>100</v>
      </c>
      <c r="CS66" s="8">
        <f t="shared" ref="CS66" si="173">SUM(CS36:CS65)</f>
        <v>100</v>
      </c>
    </row>
  </sheetData>
  <sortState xmlns:xlrd2="http://schemas.microsoft.com/office/spreadsheetml/2017/richdata2" columnSort="1" ref="B2:CT31">
    <sortCondition ref="B2:CT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A885-D725-B343-8A1D-E4E4B371F1DC}">
  <dimension ref="A1:CT40"/>
  <sheetViews>
    <sheetView zoomScale="110" zoomScaleNormal="110" workbookViewId="0">
      <pane ySplit="1" topLeftCell="A2" activePane="bottomLeft" state="frozen"/>
      <selection pane="bottomLeft" sqref="A1:XFD1"/>
    </sheetView>
  </sheetViews>
  <sheetFormatPr baseColWidth="10" defaultColWidth="10.6640625" defaultRowHeight="16" x14ac:dyDescent="0.2"/>
  <cols>
    <col min="1" max="1" width="56.1640625" style="4" bestFit="1" customWidth="1"/>
    <col min="2" max="12" width="6.1640625" customWidth="1"/>
    <col min="13" max="13" width="6.1640625" style="4" customWidth="1"/>
    <col min="14" max="16" width="6.1640625" customWidth="1"/>
    <col min="17" max="17" width="6.1640625" style="3" customWidth="1"/>
    <col min="18" max="24" width="6.1640625" customWidth="1"/>
    <col min="25" max="25" width="6.1640625" style="4" customWidth="1"/>
    <col min="26" max="36" width="6.1640625" customWidth="1"/>
    <col min="37" max="37" width="6.1640625" style="4" customWidth="1"/>
    <col min="38" max="48" width="6.1640625" customWidth="1"/>
    <col min="49" max="49" width="6.1640625" style="4" customWidth="1"/>
    <col min="50" max="60" width="6.1640625" customWidth="1"/>
    <col min="61" max="61" width="6.1640625" style="4" customWidth="1"/>
    <col min="62" max="72" width="6.1640625" customWidth="1"/>
    <col min="73" max="73" width="6.1640625" style="4" customWidth="1"/>
    <col min="74" max="84" width="6.1640625" customWidth="1"/>
    <col min="85" max="85" width="6.1640625" style="4" customWidth="1"/>
    <col min="86" max="96" width="6.1640625" customWidth="1"/>
    <col min="97" max="97" width="6.1640625" style="4" customWidth="1"/>
    <col min="98" max="98" width="10.6640625" bestFit="1" customWidth="1"/>
  </cols>
  <sheetData>
    <row r="1" spans="1:98" ht="17" thickBot="1" x14ac:dyDescent="0.25">
      <c r="A1" s="4" t="s">
        <v>130</v>
      </c>
    </row>
    <row r="2" spans="1:98" s="7" customFormat="1" ht="17" thickBot="1" x14ac:dyDescent="0.25">
      <c r="A2" s="16" t="s">
        <v>129</v>
      </c>
      <c r="B2" s="7" t="s">
        <v>125</v>
      </c>
      <c r="C2" s="7" t="s">
        <v>99</v>
      </c>
      <c r="D2" s="7" t="s">
        <v>101</v>
      </c>
      <c r="E2" s="7" t="s">
        <v>100</v>
      </c>
      <c r="F2" s="7" t="s">
        <v>93</v>
      </c>
      <c r="G2" s="7" t="s">
        <v>120</v>
      </c>
      <c r="H2" s="7" t="s">
        <v>108</v>
      </c>
      <c r="I2" s="7" t="s">
        <v>104</v>
      </c>
      <c r="J2" s="7" t="s">
        <v>92</v>
      </c>
      <c r="K2" s="7" t="s">
        <v>88</v>
      </c>
      <c r="L2" s="7" t="s">
        <v>98</v>
      </c>
      <c r="M2" s="8" t="s">
        <v>105</v>
      </c>
      <c r="N2" s="7" t="s">
        <v>79</v>
      </c>
      <c r="O2" s="7" t="s">
        <v>128</v>
      </c>
      <c r="P2" s="7" t="s">
        <v>37</v>
      </c>
      <c r="Q2" s="7" t="s">
        <v>47</v>
      </c>
      <c r="R2" s="7" t="s">
        <v>106</v>
      </c>
      <c r="S2" s="7" t="s">
        <v>55</v>
      </c>
      <c r="T2" s="7" t="s">
        <v>97</v>
      </c>
      <c r="U2" s="7" t="s">
        <v>86</v>
      </c>
      <c r="V2" s="7" t="s">
        <v>90</v>
      </c>
      <c r="W2" s="7" t="s">
        <v>84</v>
      </c>
      <c r="X2" s="7" t="s">
        <v>41</v>
      </c>
      <c r="Y2" s="8" t="s">
        <v>56</v>
      </c>
      <c r="Z2" s="7" t="s">
        <v>95</v>
      </c>
      <c r="AA2" s="7" t="s">
        <v>124</v>
      </c>
      <c r="AB2" s="7" t="s">
        <v>109</v>
      </c>
      <c r="AC2" s="7" t="s">
        <v>44</v>
      </c>
      <c r="AD2" s="7" t="s">
        <v>83</v>
      </c>
      <c r="AE2" s="7" t="s">
        <v>58</v>
      </c>
      <c r="AF2" s="7" t="s">
        <v>117</v>
      </c>
      <c r="AG2" s="7" t="s">
        <v>114</v>
      </c>
      <c r="AH2" s="7" t="s">
        <v>49</v>
      </c>
      <c r="AI2" s="7" t="s">
        <v>33</v>
      </c>
      <c r="AJ2" s="7" t="s">
        <v>40</v>
      </c>
      <c r="AK2" s="8" t="s">
        <v>38</v>
      </c>
      <c r="AL2" s="7" t="s">
        <v>50</v>
      </c>
      <c r="AM2" s="7" t="s">
        <v>107</v>
      </c>
      <c r="AN2" s="7" t="s">
        <v>72</v>
      </c>
      <c r="AO2" s="7" t="s">
        <v>71</v>
      </c>
      <c r="AP2" s="7" t="s">
        <v>65</v>
      </c>
      <c r="AQ2" s="7" t="s">
        <v>60</v>
      </c>
      <c r="AR2" s="7" t="s">
        <v>113</v>
      </c>
      <c r="AS2" s="7" t="s">
        <v>70</v>
      </c>
      <c r="AT2" s="7" t="s">
        <v>112</v>
      </c>
      <c r="AU2" s="7" t="s">
        <v>53</v>
      </c>
      <c r="AV2" s="7" t="s">
        <v>115</v>
      </c>
      <c r="AW2" s="8" t="s">
        <v>35</v>
      </c>
      <c r="AX2" s="7" t="s">
        <v>61</v>
      </c>
      <c r="AY2" s="7" t="s">
        <v>121</v>
      </c>
      <c r="AZ2" s="7" t="s">
        <v>39</v>
      </c>
      <c r="BA2" s="7" t="s">
        <v>45</v>
      </c>
      <c r="BB2" s="7" t="s">
        <v>64</v>
      </c>
      <c r="BC2" s="7" t="s">
        <v>36</v>
      </c>
      <c r="BD2" s="7" t="s">
        <v>122</v>
      </c>
      <c r="BE2" s="7" t="s">
        <v>85</v>
      </c>
      <c r="BF2" s="7" t="s">
        <v>34</v>
      </c>
      <c r="BG2" s="7" t="s">
        <v>32</v>
      </c>
      <c r="BH2" s="7" t="s">
        <v>42</v>
      </c>
      <c r="BI2" s="8" t="s">
        <v>127</v>
      </c>
      <c r="BJ2" s="7" t="s">
        <v>78</v>
      </c>
      <c r="BK2" s="7" t="s">
        <v>89</v>
      </c>
      <c r="BL2" s="7" t="s">
        <v>103</v>
      </c>
      <c r="BM2" s="7" t="s">
        <v>43</v>
      </c>
      <c r="BN2" s="7" t="s">
        <v>62</v>
      </c>
      <c r="BO2" s="7" t="s">
        <v>123</v>
      </c>
      <c r="BP2" s="7" t="s">
        <v>94</v>
      </c>
      <c r="BQ2" s="7" t="s">
        <v>96</v>
      </c>
      <c r="BR2" s="7" t="s">
        <v>51</v>
      </c>
      <c r="BS2" s="7" t="s">
        <v>48</v>
      </c>
      <c r="BT2" s="7" t="s">
        <v>46</v>
      </c>
      <c r="BU2" s="8" t="s">
        <v>116</v>
      </c>
      <c r="BV2" s="7" t="s">
        <v>81</v>
      </c>
      <c r="BW2" s="7" t="s">
        <v>87</v>
      </c>
      <c r="BX2" s="7" t="s">
        <v>75</v>
      </c>
      <c r="BY2" s="7" t="s">
        <v>74</v>
      </c>
      <c r="BZ2" s="7" t="s">
        <v>68</v>
      </c>
      <c r="CA2" s="7" t="s">
        <v>67</v>
      </c>
      <c r="CB2" s="7" t="s">
        <v>118</v>
      </c>
      <c r="CC2" s="7" t="s">
        <v>69</v>
      </c>
      <c r="CD2" s="7" t="s">
        <v>76</v>
      </c>
      <c r="CE2" s="7" t="s">
        <v>80</v>
      </c>
      <c r="CF2" s="7" t="s">
        <v>77</v>
      </c>
      <c r="CG2" s="8" t="s">
        <v>73</v>
      </c>
      <c r="CH2" s="7" t="s">
        <v>59</v>
      </c>
      <c r="CI2" s="7" t="s">
        <v>111</v>
      </c>
      <c r="CJ2" s="7" t="s">
        <v>102</v>
      </c>
      <c r="CK2" s="7" t="s">
        <v>54</v>
      </c>
      <c r="CL2" s="7" t="s">
        <v>57</v>
      </c>
      <c r="CM2" s="7" t="s">
        <v>63</v>
      </c>
      <c r="CN2" s="7" t="s">
        <v>126</v>
      </c>
      <c r="CO2" s="7" t="s">
        <v>119</v>
      </c>
      <c r="CP2" s="7" t="s">
        <v>66</v>
      </c>
      <c r="CQ2" s="7" t="s">
        <v>52</v>
      </c>
      <c r="CR2" s="7" t="s">
        <v>91</v>
      </c>
      <c r="CS2" s="8" t="s">
        <v>82</v>
      </c>
      <c r="CT2" s="7" t="s">
        <v>110</v>
      </c>
    </row>
    <row r="3" spans="1:98" x14ac:dyDescent="0.2">
      <c r="A3" s="4" t="s">
        <v>31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4">
        <v>0</v>
      </c>
      <c r="N3">
        <v>0</v>
      </c>
      <c r="O3">
        <v>83</v>
      </c>
      <c r="P3">
        <v>1</v>
      </c>
      <c r="Q3" s="3">
        <v>0</v>
      </c>
      <c r="R3">
        <v>2</v>
      </c>
      <c r="S3">
        <v>2</v>
      </c>
      <c r="T3">
        <v>1</v>
      </c>
      <c r="U3">
        <v>2</v>
      </c>
      <c r="V3">
        <v>2</v>
      </c>
      <c r="W3">
        <v>5</v>
      </c>
      <c r="X3">
        <v>0</v>
      </c>
      <c r="Y3" s="4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4">
        <v>0</v>
      </c>
      <c r="AL3">
        <v>0</v>
      </c>
      <c r="AM3">
        <v>0</v>
      </c>
      <c r="AN3">
        <v>1</v>
      </c>
      <c r="AO3">
        <v>22</v>
      </c>
      <c r="AP3">
        <v>1</v>
      </c>
      <c r="AQ3">
        <v>1</v>
      </c>
      <c r="AR3">
        <v>5</v>
      </c>
      <c r="AS3">
        <v>0</v>
      </c>
      <c r="AT3">
        <v>1</v>
      </c>
      <c r="AU3">
        <v>0</v>
      </c>
      <c r="AV3">
        <v>2</v>
      </c>
      <c r="AW3" s="4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 s="4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4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 s="4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2</v>
      </c>
      <c r="CS3" s="4">
        <v>0</v>
      </c>
      <c r="CT3">
        <v>5</v>
      </c>
    </row>
    <row r="4" spans="1:98" x14ac:dyDescent="0.2">
      <c r="A4" s="4" t="s">
        <v>30</v>
      </c>
      <c r="B4">
        <v>0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4">
        <v>0</v>
      </c>
      <c r="N4">
        <v>1</v>
      </c>
      <c r="O4">
        <v>161</v>
      </c>
      <c r="P4">
        <v>0</v>
      </c>
      <c r="Q4" s="3">
        <v>5</v>
      </c>
      <c r="R4">
        <v>2</v>
      </c>
      <c r="S4">
        <v>4</v>
      </c>
      <c r="T4">
        <v>7</v>
      </c>
      <c r="U4">
        <v>4</v>
      </c>
      <c r="V4">
        <v>6</v>
      </c>
      <c r="W4">
        <v>5</v>
      </c>
      <c r="X4">
        <v>7</v>
      </c>
      <c r="Y4" s="4">
        <v>2</v>
      </c>
      <c r="Z4">
        <v>1</v>
      </c>
      <c r="AA4">
        <v>4</v>
      </c>
      <c r="AB4">
        <v>1</v>
      </c>
      <c r="AC4">
        <v>0</v>
      </c>
      <c r="AD4">
        <v>0</v>
      </c>
      <c r="AE4">
        <v>77</v>
      </c>
      <c r="AF4">
        <v>4</v>
      </c>
      <c r="AG4">
        <v>0</v>
      </c>
      <c r="AH4">
        <v>7</v>
      </c>
      <c r="AI4">
        <v>1</v>
      </c>
      <c r="AJ4">
        <v>1</v>
      </c>
      <c r="AK4" s="4">
        <v>0</v>
      </c>
      <c r="AL4">
        <v>0</v>
      </c>
      <c r="AM4">
        <v>4</v>
      </c>
      <c r="AN4">
        <v>0</v>
      </c>
      <c r="AO4">
        <v>46</v>
      </c>
      <c r="AP4">
        <v>2</v>
      </c>
      <c r="AQ4">
        <v>4</v>
      </c>
      <c r="AR4">
        <v>5</v>
      </c>
      <c r="AS4">
        <v>0</v>
      </c>
      <c r="AT4">
        <v>0</v>
      </c>
      <c r="AU4">
        <v>2</v>
      </c>
      <c r="AV4">
        <v>4</v>
      </c>
      <c r="AW4" s="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 s="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s="4">
        <v>0</v>
      </c>
      <c r="BV4">
        <v>0</v>
      </c>
      <c r="BW4">
        <v>2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 s="4">
        <v>0</v>
      </c>
      <c r="CH4">
        <v>0</v>
      </c>
      <c r="CI4">
        <v>2</v>
      </c>
      <c r="CJ4">
        <v>0</v>
      </c>
      <c r="CK4">
        <v>2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 s="4">
        <v>0</v>
      </c>
      <c r="CT4">
        <v>10</v>
      </c>
    </row>
    <row r="5" spans="1:98" x14ac:dyDescent="0.2">
      <c r="A5" s="4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4">
        <v>0</v>
      </c>
      <c r="N5">
        <v>0</v>
      </c>
      <c r="O5">
        <v>0</v>
      </c>
      <c r="P5">
        <v>0</v>
      </c>
      <c r="Q5" s="3">
        <v>0</v>
      </c>
      <c r="R5">
        <v>7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 s="4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4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4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 s="4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 s="4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 s="4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4">
        <v>0</v>
      </c>
      <c r="CT5">
        <v>1</v>
      </c>
    </row>
    <row r="6" spans="1:98" x14ac:dyDescent="0.2">
      <c r="A6" s="4" t="s">
        <v>23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4">
        <v>0</v>
      </c>
      <c r="N6">
        <v>0</v>
      </c>
      <c r="O6">
        <v>89</v>
      </c>
      <c r="P6">
        <v>1</v>
      </c>
      <c r="Q6" s="3">
        <v>0</v>
      </c>
      <c r="R6">
        <v>1</v>
      </c>
      <c r="S6">
        <v>3</v>
      </c>
      <c r="T6">
        <v>1</v>
      </c>
      <c r="U6">
        <v>0</v>
      </c>
      <c r="V6">
        <v>4</v>
      </c>
      <c r="W6">
        <v>2</v>
      </c>
      <c r="X6">
        <v>2</v>
      </c>
      <c r="Y6" s="4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4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 s="4">
        <v>1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 s="4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s="4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1</v>
      </c>
      <c r="CE6">
        <v>0</v>
      </c>
      <c r="CF6">
        <v>0</v>
      </c>
      <c r="CG6" s="4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4">
        <v>0</v>
      </c>
      <c r="CT6">
        <v>5</v>
      </c>
    </row>
    <row r="7" spans="1:98" x14ac:dyDescent="0.2">
      <c r="A7" s="4" t="s">
        <v>22</v>
      </c>
      <c r="B7">
        <v>0</v>
      </c>
      <c r="C7">
        <v>2</v>
      </c>
      <c r="D7">
        <v>0</v>
      </c>
      <c r="E7">
        <v>1</v>
      </c>
      <c r="F7">
        <v>1</v>
      </c>
      <c r="G7">
        <v>5</v>
      </c>
      <c r="H7">
        <v>2</v>
      </c>
      <c r="I7">
        <v>2</v>
      </c>
      <c r="J7">
        <v>0</v>
      </c>
      <c r="K7">
        <v>0</v>
      </c>
      <c r="L7">
        <v>0</v>
      </c>
      <c r="M7" s="4">
        <v>84</v>
      </c>
      <c r="N7">
        <v>0</v>
      </c>
      <c r="O7">
        <v>102</v>
      </c>
      <c r="P7">
        <v>0</v>
      </c>
      <c r="Q7" s="3">
        <v>1</v>
      </c>
      <c r="R7">
        <v>3</v>
      </c>
      <c r="S7">
        <v>7</v>
      </c>
      <c r="T7">
        <v>1</v>
      </c>
      <c r="U7">
        <v>1</v>
      </c>
      <c r="V7">
        <v>2</v>
      </c>
      <c r="W7">
        <v>4</v>
      </c>
      <c r="X7">
        <v>1</v>
      </c>
      <c r="Y7" s="4">
        <v>9</v>
      </c>
      <c r="Z7">
        <v>0</v>
      </c>
      <c r="AA7">
        <v>3</v>
      </c>
      <c r="AB7">
        <v>1</v>
      </c>
      <c r="AC7">
        <v>6</v>
      </c>
      <c r="AD7">
        <v>1</v>
      </c>
      <c r="AE7">
        <v>149</v>
      </c>
      <c r="AF7">
        <v>1</v>
      </c>
      <c r="AG7">
        <v>2</v>
      </c>
      <c r="AH7">
        <v>2</v>
      </c>
      <c r="AI7">
        <v>2</v>
      </c>
      <c r="AJ7">
        <v>2</v>
      </c>
      <c r="AK7" s="4">
        <v>7</v>
      </c>
      <c r="AL7">
        <v>0</v>
      </c>
      <c r="AM7">
        <v>4</v>
      </c>
      <c r="AN7">
        <v>0</v>
      </c>
      <c r="AO7">
        <v>0</v>
      </c>
      <c r="AP7">
        <v>0</v>
      </c>
      <c r="AQ7">
        <v>0</v>
      </c>
      <c r="AR7">
        <v>3</v>
      </c>
      <c r="AS7">
        <v>0</v>
      </c>
      <c r="AT7">
        <v>1</v>
      </c>
      <c r="AU7">
        <v>0</v>
      </c>
      <c r="AV7">
        <v>0</v>
      </c>
      <c r="AW7" s="4">
        <v>1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 s="4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s="4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 s="4">
        <v>1</v>
      </c>
      <c r="CH7">
        <v>0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 s="4">
        <v>2</v>
      </c>
      <c r="CT7">
        <v>10</v>
      </c>
    </row>
    <row r="8" spans="1:98" x14ac:dyDescent="0.2">
      <c r="A8" s="4" t="s">
        <v>18</v>
      </c>
      <c r="B8">
        <v>3</v>
      </c>
      <c r="C8">
        <v>4</v>
      </c>
      <c r="D8">
        <v>9</v>
      </c>
      <c r="E8">
        <v>7</v>
      </c>
      <c r="F8">
        <v>2</v>
      </c>
      <c r="G8">
        <v>9</v>
      </c>
      <c r="H8">
        <v>8</v>
      </c>
      <c r="I8">
        <v>11</v>
      </c>
      <c r="J8">
        <v>8</v>
      </c>
      <c r="K8">
        <v>12</v>
      </c>
      <c r="L8">
        <v>15</v>
      </c>
      <c r="M8" s="4">
        <v>26</v>
      </c>
      <c r="N8">
        <v>2</v>
      </c>
      <c r="O8">
        <v>509</v>
      </c>
      <c r="P8">
        <v>80</v>
      </c>
      <c r="Q8" s="3">
        <v>66</v>
      </c>
      <c r="R8">
        <v>645</v>
      </c>
      <c r="S8">
        <v>121</v>
      </c>
      <c r="T8">
        <v>77</v>
      </c>
      <c r="U8">
        <v>116</v>
      </c>
      <c r="V8">
        <v>119</v>
      </c>
      <c r="W8">
        <v>136</v>
      </c>
      <c r="X8">
        <v>113</v>
      </c>
      <c r="Y8" s="4">
        <v>19</v>
      </c>
      <c r="Z8">
        <v>6</v>
      </c>
      <c r="AA8">
        <v>78</v>
      </c>
      <c r="AB8">
        <v>874</v>
      </c>
      <c r="AC8">
        <v>101</v>
      </c>
      <c r="AD8">
        <v>91</v>
      </c>
      <c r="AE8">
        <v>1010</v>
      </c>
      <c r="AF8">
        <v>148</v>
      </c>
      <c r="AG8">
        <v>156</v>
      </c>
      <c r="AH8">
        <v>137</v>
      </c>
      <c r="AI8">
        <v>129</v>
      </c>
      <c r="AJ8">
        <v>153</v>
      </c>
      <c r="AK8" s="4">
        <v>8</v>
      </c>
      <c r="AL8">
        <v>3</v>
      </c>
      <c r="AM8">
        <v>60</v>
      </c>
      <c r="AN8">
        <v>119</v>
      </c>
      <c r="AO8">
        <v>696</v>
      </c>
      <c r="AP8">
        <v>87</v>
      </c>
      <c r="AQ8">
        <v>122</v>
      </c>
      <c r="AR8">
        <v>862</v>
      </c>
      <c r="AS8">
        <v>120</v>
      </c>
      <c r="AT8">
        <v>129</v>
      </c>
      <c r="AU8">
        <v>122</v>
      </c>
      <c r="AV8">
        <v>128</v>
      </c>
      <c r="AW8" s="4">
        <v>14</v>
      </c>
      <c r="AX8">
        <v>2</v>
      </c>
      <c r="AY8">
        <v>12</v>
      </c>
      <c r="AZ8">
        <v>24</v>
      </c>
      <c r="BA8">
        <v>20</v>
      </c>
      <c r="BB8">
        <v>18</v>
      </c>
      <c r="BC8">
        <v>34</v>
      </c>
      <c r="BD8">
        <v>32</v>
      </c>
      <c r="BE8">
        <v>414</v>
      </c>
      <c r="BF8">
        <v>40</v>
      </c>
      <c r="BG8">
        <v>35</v>
      </c>
      <c r="BH8">
        <v>40</v>
      </c>
      <c r="BI8" s="4">
        <v>8</v>
      </c>
      <c r="BJ8">
        <v>4</v>
      </c>
      <c r="BK8">
        <v>45</v>
      </c>
      <c r="BL8">
        <v>64</v>
      </c>
      <c r="BM8">
        <v>57</v>
      </c>
      <c r="BN8">
        <v>52</v>
      </c>
      <c r="BO8">
        <v>79</v>
      </c>
      <c r="BP8">
        <v>60</v>
      </c>
      <c r="BQ8">
        <v>59</v>
      </c>
      <c r="BR8">
        <v>904</v>
      </c>
      <c r="BS8">
        <v>94</v>
      </c>
      <c r="BT8">
        <v>72</v>
      </c>
      <c r="BU8" s="4">
        <v>6</v>
      </c>
      <c r="BV8">
        <v>2</v>
      </c>
      <c r="BW8">
        <v>48</v>
      </c>
      <c r="BX8">
        <v>85</v>
      </c>
      <c r="BY8">
        <v>51</v>
      </c>
      <c r="BZ8">
        <v>71</v>
      </c>
      <c r="CA8">
        <v>89</v>
      </c>
      <c r="CB8">
        <v>76</v>
      </c>
      <c r="CC8">
        <v>102</v>
      </c>
      <c r="CD8">
        <v>82</v>
      </c>
      <c r="CE8">
        <v>991</v>
      </c>
      <c r="CF8">
        <v>107</v>
      </c>
      <c r="CG8" s="4">
        <v>12</v>
      </c>
      <c r="CH8">
        <v>8</v>
      </c>
      <c r="CI8">
        <v>66</v>
      </c>
      <c r="CJ8">
        <v>89</v>
      </c>
      <c r="CK8">
        <v>90</v>
      </c>
      <c r="CL8">
        <v>76</v>
      </c>
      <c r="CM8">
        <v>125</v>
      </c>
      <c r="CN8">
        <v>137</v>
      </c>
      <c r="CO8">
        <v>127</v>
      </c>
      <c r="CP8">
        <v>106</v>
      </c>
      <c r="CQ8">
        <v>131</v>
      </c>
      <c r="CR8">
        <v>1257</v>
      </c>
      <c r="CS8" s="4">
        <v>17</v>
      </c>
      <c r="CT8">
        <v>383</v>
      </c>
    </row>
    <row r="9" spans="1:98" x14ac:dyDescent="0.2">
      <c r="A9" s="4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s="4">
        <v>0</v>
      </c>
      <c r="N9">
        <v>1</v>
      </c>
      <c r="O9">
        <v>1</v>
      </c>
      <c r="P9">
        <v>0</v>
      </c>
      <c r="Q9" s="3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 s="4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 s="4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 s="4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 s="4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 s="4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 s="4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 s="4">
        <v>0</v>
      </c>
      <c r="CT9">
        <v>1</v>
      </c>
    </row>
    <row r="10" spans="1:98" x14ac:dyDescent="0.2">
      <c r="A10" s="4" t="s">
        <v>15</v>
      </c>
      <c r="B10">
        <v>0</v>
      </c>
      <c r="C10">
        <v>0</v>
      </c>
      <c r="D10">
        <v>2</v>
      </c>
      <c r="E10">
        <v>0</v>
      </c>
      <c r="F10">
        <v>1</v>
      </c>
      <c r="G10">
        <v>4</v>
      </c>
      <c r="H10">
        <v>4</v>
      </c>
      <c r="I10">
        <v>2</v>
      </c>
      <c r="J10">
        <v>0</v>
      </c>
      <c r="K10">
        <v>0</v>
      </c>
      <c r="L10">
        <v>0</v>
      </c>
      <c r="M10" s="4">
        <v>0</v>
      </c>
      <c r="N10">
        <v>0</v>
      </c>
      <c r="O10">
        <v>4</v>
      </c>
      <c r="P10">
        <v>4</v>
      </c>
      <c r="Q10" s="3">
        <v>4</v>
      </c>
      <c r="R10">
        <v>5</v>
      </c>
      <c r="S10">
        <v>6</v>
      </c>
      <c r="T10">
        <v>9</v>
      </c>
      <c r="U10">
        <v>5</v>
      </c>
      <c r="V10">
        <v>9</v>
      </c>
      <c r="W10">
        <v>10</v>
      </c>
      <c r="X10">
        <v>1</v>
      </c>
      <c r="Y10" s="4">
        <v>0</v>
      </c>
      <c r="Z10">
        <v>0</v>
      </c>
      <c r="AA10">
        <v>1</v>
      </c>
      <c r="AB10">
        <v>8</v>
      </c>
      <c r="AC10">
        <v>3</v>
      </c>
      <c r="AD10">
        <v>3</v>
      </c>
      <c r="AE10">
        <v>15</v>
      </c>
      <c r="AF10">
        <v>7</v>
      </c>
      <c r="AG10">
        <v>9</v>
      </c>
      <c r="AH10">
        <v>4</v>
      </c>
      <c r="AI10">
        <v>5</v>
      </c>
      <c r="AJ10">
        <v>4</v>
      </c>
      <c r="AK10" s="4">
        <v>0</v>
      </c>
      <c r="AL10">
        <v>0</v>
      </c>
      <c r="AM10">
        <v>0</v>
      </c>
      <c r="AN10">
        <v>2</v>
      </c>
      <c r="AO10">
        <v>0</v>
      </c>
      <c r="AP10">
        <v>1</v>
      </c>
      <c r="AQ10">
        <v>1</v>
      </c>
      <c r="AR10">
        <v>3</v>
      </c>
      <c r="AS10">
        <v>3</v>
      </c>
      <c r="AT10">
        <v>1</v>
      </c>
      <c r="AU10">
        <v>1</v>
      </c>
      <c r="AV10">
        <v>0</v>
      </c>
      <c r="AW10" s="4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 s="4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 s="4">
        <v>0</v>
      </c>
      <c r="BV10">
        <v>0</v>
      </c>
      <c r="BW10">
        <v>0</v>
      </c>
      <c r="BX10">
        <v>0</v>
      </c>
      <c r="BY10">
        <v>2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0</v>
      </c>
      <c r="CF10">
        <v>0</v>
      </c>
      <c r="CG10" s="4">
        <v>0</v>
      </c>
      <c r="CH10">
        <v>0</v>
      </c>
      <c r="CI10">
        <v>0</v>
      </c>
      <c r="CJ10">
        <v>1</v>
      </c>
      <c r="CK10">
        <v>1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 s="4">
        <v>0</v>
      </c>
      <c r="CT10">
        <v>1</v>
      </c>
    </row>
    <row r="11" spans="1:98" x14ac:dyDescent="0.2">
      <c r="A11" s="4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4">
        <v>0</v>
      </c>
      <c r="N11">
        <v>0</v>
      </c>
      <c r="O11">
        <v>2</v>
      </c>
      <c r="P11">
        <v>0</v>
      </c>
      <c r="Q11" s="3">
        <v>1</v>
      </c>
      <c r="R11">
        <v>0</v>
      </c>
      <c r="S11">
        <v>1</v>
      </c>
      <c r="T11">
        <v>1</v>
      </c>
      <c r="U11">
        <v>0</v>
      </c>
      <c r="V11">
        <v>2</v>
      </c>
      <c r="W11">
        <v>0</v>
      </c>
      <c r="X11">
        <v>2</v>
      </c>
      <c r="Y11" s="4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4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4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 s="4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 s="4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 s="4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 s="4">
        <v>0</v>
      </c>
      <c r="CT11">
        <v>1</v>
      </c>
    </row>
    <row r="12" spans="1:98" x14ac:dyDescent="0.2">
      <c r="A12" s="4" t="s">
        <v>11</v>
      </c>
      <c r="B12">
        <v>6</v>
      </c>
      <c r="C12">
        <v>0</v>
      </c>
      <c r="D12">
        <v>0</v>
      </c>
      <c r="E12">
        <v>0</v>
      </c>
      <c r="F12">
        <v>2</v>
      </c>
      <c r="G12">
        <v>0</v>
      </c>
      <c r="H12">
        <v>1</v>
      </c>
      <c r="I12">
        <v>0</v>
      </c>
      <c r="J12">
        <v>0</v>
      </c>
      <c r="K12">
        <v>2</v>
      </c>
      <c r="L12">
        <v>0</v>
      </c>
      <c r="M12" s="4">
        <v>34</v>
      </c>
      <c r="N12">
        <v>2</v>
      </c>
      <c r="O12">
        <v>2</v>
      </c>
      <c r="P12">
        <v>1</v>
      </c>
      <c r="Q12" s="3">
        <v>1</v>
      </c>
      <c r="R12">
        <v>22</v>
      </c>
      <c r="S12">
        <v>5</v>
      </c>
      <c r="T12">
        <v>0</v>
      </c>
      <c r="U12">
        <v>2</v>
      </c>
      <c r="V12">
        <v>2</v>
      </c>
      <c r="W12">
        <v>0</v>
      </c>
      <c r="X12">
        <v>0</v>
      </c>
      <c r="Y12" s="4">
        <v>5</v>
      </c>
      <c r="Z12">
        <v>0</v>
      </c>
      <c r="AA12">
        <v>2</v>
      </c>
      <c r="AB12">
        <v>0</v>
      </c>
      <c r="AC12">
        <v>0</v>
      </c>
      <c r="AD12">
        <v>4</v>
      </c>
      <c r="AE12">
        <v>51</v>
      </c>
      <c r="AF12">
        <v>2</v>
      </c>
      <c r="AG12">
        <v>2</v>
      </c>
      <c r="AH12">
        <v>1</v>
      </c>
      <c r="AI12">
        <v>0</v>
      </c>
      <c r="AJ12">
        <v>3</v>
      </c>
      <c r="AK12" s="4">
        <v>3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1</v>
      </c>
      <c r="AU12">
        <v>0</v>
      </c>
      <c r="AV12">
        <v>0</v>
      </c>
      <c r="AW12" s="4">
        <v>3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 s="4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0</v>
      </c>
      <c r="BU12" s="4">
        <v>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>
        <v>0</v>
      </c>
      <c r="CC12">
        <v>0</v>
      </c>
      <c r="CD12">
        <v>0</v>
      </c>
      <c r="CE12">
        <v>1</v>
      </c>
      <c r="CF12">
        <v>0</v>
      </c>
      <c r="CG12" s="4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 s="4">
        <v>1</v>
      </c>
      <c r="CT12">
        <v>5</v>
      </c>
    </row>
    <row r="13" spans="1:98" x14ac:dyDescent="0.2">
      <c r="A13" s="4" t="s">
        <v>10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4">
        <v>0</v>
      </c>
      <c r="N13">
        <v>0</v>
      </c>
      <c r="O13">
        <v>2</v>
      </c>
      <c r="P13">
        <v>0</v>
      </c>
      <c r="Q13" s="3">
        <v>2</v>
      </c>
      <c r="R13">
        <v>21</v>
      </c>
      <c r="S13">
        <v>2</v>
      </c>
      <c r="T13">
        <v>0</v>
      </c>
      <c r="U13">
        <v>3</v>
      </c>
      <c r="V13">
        <v>4</v>
      </c>
      <c r="W13">
        <v>8</v>
      </c>
      <c r="X13">
        <v>3</v>
      </c>
      <c r="Y13" s="4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5</v>
      </c>
      <c r="AH13">
        <v>4</v>
      </c>
      <c r="AI13">
        <v>1</v>
      </c>
      <c r="AJ13">
        <v>0</v>
      </c>
      <c r="AK13" s="4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2</v>
      </c>
      <c r="AV13">
        <v>1</v>
      </c>
      <c r="AW13" s="4">
        <v>0</v>
      </c>
      <c r="AX13">
        <v>0</v>
      </c>
      <c r="AY13">
        <v>1</v>
      </c>
      <c r="AZ13">
        <v>2</v>
      </c>
      <c r="BA13">
        <v>1</v>
      </c>
      <c r="BB13">
        <v>1</v>
      </c>
      <c r="BC13">
        <v>0</v>
      </c>
      <c r="BD13">
        <v>0</v>
      </c>
      <c r="BE13">
        <v>20</v>
      </c>
      <c r="BF13">
        <v>1</v>
      </c>
      <c r="BG13">
        <v>3</v>
      </c>
      <c r="BH13">
        <v>0</v>
      </c>
      <c r="BI13" s="4">
        <v>1</v>
      </c>
      <c r="BJ13">
        <v>1</v>
      </c>
      <c r="BK13">
        <v>4</v>
      </c>
      <c r="BL13">
        <v>1</v>
      </c>
      <c r="BM13">
        <v>0</v>
      </c>
      <c r="BN13">
        <v>0</v>
      </c>
      <c r="BO13">
        <v>5</v>
      </c>
      <c r="BP13">
        <v>0</v>
      </c>
      <c r="BQ13">
        <v>4</v>
      </c>
      <c r="BR13">
        <v>28</v>
      </c>
      <c r="BS13">
        <v>4</v>
      </c>
      <c r="BT13">
        <v>2</v>
      </c>
      <c r="BU13" s="4">
        <v>0</v>
      </c>
      <c r="BV13">
        <v>0</v>
      </c>
      <c r="BW13">
        <v>1</v>
      </c>
      <c r="BX13">
        <v>3</v>
      </c>
      <c r="BY13">
        <v>4</v>
      </c>
      <c r="BZ13">
        <v>5</v>
      </c>
      <c r="CA13">
        <v>4</v>
      </c>
      <c r="CB13">
        <v>2</v>
      </c>
      <c r="CC13">
        <v>2</v>
      </c>
      <c r="CD13">
        <v>4</v>
      </c>
      <c r="CE13">
        <v>66</v>
      </c>
      <c r="CF13">
        <v>2</v>
      </c>
      <c r="CG13" s="4">
        <v>0</v>
      </c>
      <c r="CH13">
        <v>0</v>
      </c>
      <c r="CI13">
        <v>2</v>
      </c>
      <c r="CJ13">
        <v>1</v>
      </c>
      <c r="CK13">
        <v>0</v>
      </c>
      <c r="CL13">
        <v>3</v>
      </c>
      <c r="CM13">
        <v>1</v>
      </c>
      <c r="CN13">
        <v>2</v>
      </c>
      <c r="CO13">
        <v>3</v>
      </c>
      <c r="CP13">
        <v>4</v>
      </c>
      <c r="CQ13">
        <v>2</v>
      </c>
      <c r="CR13">
        <v>17</v>
      </c>
      <c r="CS13" s="4">
        <v>2</v>
      </c>
      <c r="CT13">
        <v>5</v>
      </c>
    </row>
    <row r="14" spans="1:98" x14ac:dyDescent="0.2">
      <c r="A14" s="4" t="s">
        <v>9</v>
      </c>
      <c r="B14">
        <v>6</v>
      </c>
      <c r="C14">
        <v>3</v>
      </c>
      <c r="D14">
        <v>4</v>
      </c>
      <c r="E14">
        <v>3</v>
      </c>
      <c r="F14">
        <v>3</v>
      </c>
      <c r="G14">
        <v>7</v>
      </c>
      <c r="H14">
        <v>1</v>
      </c>
      <c r="I14">
        <v>4</v>
      </c>
      <c r="J14">
        <v>3</v>
      </c>
      <c r="K14">
        <v>4</v>
      </c>
      <c r="L14">
        <v>3</v>
      </c>
      <c r="M14" s="4">
        <v>167</v>
      </c>
      <c r="N14">
        <v>3</v>
      </c>
      <c r="O14">
        <v>1</v>
      </c>
      <c r="P14">
        <v>4</v>
      </c>
      <c r="Q14" s="3">
        <v>7</v>
      </c>
      <c r="R14">
        <v>53</v>
      </c>
      <c r="S14">
        <v>8</v>
      </c>
      <c r="T14">
        <v>1</v>
      </c>
      <c r="U14">
        <v>1</v>
      </c>
      <c r="V14">
        <v>1</v>
      </c>
      <c r="W14">
        <v>1</v>
      </c>
      <c r="X14">
        <v>4</v>
      </c>
      <c r="Y14" s="4">
        <v>13</v>
      </c>
      <c r="Z14">
        <v>0</v>
      </c>
      <c r="AA14">
        <v>3</v>
      </c>
      <c r="AB14">
        <v>8</v>
      </c>
      <c r="AC14">
        <v>8</v>
      </c>
      <c r="AD14">
        <v>7</v>
      </c>
      <c r="AE14">
        <v>126</v>
      </c>
      <c r="AF14">
        <v>4</v>
      </c>
      <c r="AG14">
        <v>0</v>
      </c>
      <c r="AH14">
        <v>2</v>
      </c>
      <c r="AI14">
        <v>1</v>
      </c>
      <c r="AJ14">
        <v>2</v>
      </c>
      <c r="AK14" s="4">
        <v>8</v>
      </c>
      <c r="AL14">
        <v>0</v>
      </c>
      <c r="AM14">
        <v>2</v>
      </c>
      <c r="AN14">
        <v>3</v>
      </c>
      <c r="AO14">
        <v>193</v>
      </c>
      <c r="AP14">
        <v>2</v>
      </c>
      <c r="AQ14">
        <v>7</v>
      </c>
      <c r="AR14">
        <v>4</v>
      </c>
      <c r="AS14">
        <v>1</v>
      </c>
      <c r="AT14">
        <v>3</v>
      </c>
      <c r="AU14">
        <v>4</v>
      </c>
      <c r="AV14">
        <v>3</v>
      </c>
      <c r="AW14" s="4">
        <v>4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6</v>
      </c>
      <c r="BF14">
        <v>0</v>
      </c>
      <c r="BG14">
        <v>0</v>
      </c>
      <c r="BH14">
        <v>1</v>
      </c>
      <c r="BI14" s="4">
        <v>0</v>
      </c>
      <c r="BJ14">
        <v>1</v>
      </c>
      <c r="BK14">
        <v>0</v>
      </c>
      <c r="BL14">
        <v>0</v>
      </c>
      <c r="BM14">
        <v>5</v>
      </c>
      <c r="BN14">
        <v>0</v>
      </c>
      <c r="BO14">
        <v>2</v>
      </c>
      <c r="BP14">
        <v>0</v>
      </c>
      <c r="BQ14">
        <v>1</v>
      </c>
      <c r="BR14">
        <v>0</v>
      </c>
      <c r="BS14">
        <v>0</v>
      </c>
      <c r="BT14">
        <v>1</v>
      </c>
      <c r="BU14" s="4">
        <v>4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1</v>
      </c>
      <c r="CG14" s="4">
        <v>0</v>
      </c>
      <c r="CH14">
        <v>0</v>
      </c>
      <c r="CI14">
        <v>0</v>
      </c>
      <c r="CJ14">
        <v>0</v>
      </c>
      <c r="CK14">
        <v>1</v>
      </c>
      <c r="CL14">
        <v>3</v>
      </c>
      <c r="CM14">
        <v>2</v>
      </c>
      <c r="CN14">
        <v>2</v>
      </c>
      <c r="CO14">
        <v>1</v>
      </c>
      <c r="CP14">
        <v>0</v>
      </c>
      <c r="CQ14">
        <v>0</v>
      </c>
      <c r="CR14">
        <v>9</v>
      </c>
      <c r="CS14" s="4">
        <v>3</v>
      </c>
      <c r="CT14">
        <v>28</v>
      </c>
    </row>
    <row r="15" spans="1:98" x14ac:dyDescent="0.2">
      <c r="A15" s="4" t="s">
        <v>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v>0</v>
      </c>
      <c r="N15">
        <v>0</v>
      </c>
      <c r="O15">
        <v>0</v>
      </c>
      <c r="P15">
        <v>0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4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4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0</v>
      </c>
      <c r="AW15" s="4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 s="4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s="4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 s="4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 s="4">
        <v>0</v>
      </c>
      <c r="CT15">
        <v>0</v>
      </c>
    </row>
    <row r="16" spans="1:98" x14ac:dyDescent="0.2">
      <c r="A16" s="4" t="s">
        <v>6</v>
      </c>
      <c r="B16">
        <v>9</v>
      </c>
      <c r="C16">
        <v>13</v>
      </c>
      <c r="D16">
        <v>3</v>
      </c>
      <c r="E16">
        <v>6</v>
      </c>
      <c r="F16">
        <v>5</v>
      </c>
      <c r="G16">
        <v>18</v>
      </c>
      <c r="H16">
        <v>4</v>
      </c>
      <c r="I16">
        <v>5</v>
      </c>
      <c r="J16">
        <v>2</v>
      </c>
      <c r="K16">
        <v>2</v>
      </c>
      <c r="L16">
        <v>6</v>
      </c>
      <c r="M16" s="4">
        <v>221</v>
      </c>
      <c r="N16">
        <v>4</v>
      </c>
      <c r="O16">
        <v>415</v>
      </c>
      <c r="P16">
        <v>7</v>
      </c>
      <c r="Q16" s="3">
        <v>12</v>
      </c>
      <c r="R16">
        <v>196</v>
      </c>
      <c r="S16">
        <v>39</v>
      </c>
      <c r="T16">
        <v>5</v>
      </c>
      <c r="U16">
        <v>11</v>
      </c>
      <c r="V16">
        <v>8</v>
      </c>
      <c r="W16">
        <v>7</v>
      </c>
      <c r="X16">
        <v>14</v>
      </c>
      <c r="Y16" s="4">
        <v>32</v>
      </c>
      <c r="Z16">
        <v>4</v>
      </c>
      <c r="AA16">
        <v>26</v>
      </c>
      <c r="AB16">
        <v>21</v>
      </c>
      <c r="AC16">
        <v>10</v>
      </c>
      <c r="AD16">
        <v>16</v>
      </c>
      <c r="AE16">
        <v>762</v>
      </c>
      <c r="AF16">
        <v>9</v>
      </c>
      <c r="AG16">
        <v>5</v>
      </c>
      <c r="AH16">
        <v>10</v>
      </c>
      <c r="AI16">
        <v>6</v>
      </c>
      <c r="AJ16">
        <v>12</v>
      </c>
      <c r="AK16" s="4">
        <v>26</v>
      </c>
      <c r="AL16">
        <v>2</v>
      </c>
      <c r="AM16">
        <v>9</v>
      </c>
      <c r="AN16">
        <v>2</v>
      </c>
      <c r="AO16">
        <v>124</v>
      </c>
      <c r="AP16">
        <v>4</v>
      </c>
      <c r="AQ16">
        <v>21</v>
      </c>
      <c r="AR16">
        <v>17</v>
      </c>
      <c r="AS16">
        <v>2</v>
      </c>
      <c r="AT16">
        <v>2</v>
      </c>
      <c r="AU16">
        <v>1</v>
      </c>
      <c r="AV16">
        <v>2</v>
      </c>
      <c r="AW16" s="4">
        <v>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9</v>
      </c>
      <c r="BF16">
        <v>0</v>
      </c>
      <c r="BG16">
        <v>0</v>
      </c>
      <c r="BH16">
        <v>1</v>
      </c>
      <c r="BI16" s="4">
        <v>0</v>
      </c>
      <c r="BJ16">
        <v>1</v>
      </c>
      <c r="BK16">
        <v>1</v>
      </c>
      <c r="BL16">
        <v>1</v>
      </c>
      <c r="BM16">
        <v>0</v>
      </c>
      <c r="BN16">
        <v>2</v>
      </c>
      <c r="BO16">
        <v>5</v>
      </c>
      <c r="BP16">
        <v>0</v>
      </c>
      <c r="BQ16">
        <v>1</v>
      </c>
      <c r="BR16">
        <v>2</v>
      </c>
      <c r="BS16">
        <v>2</v>
      </c>
      <c r="BT16">
        <v>0</v>
      </c>
      <c r="BU16" s="4">
        <v>3</v>
      </c>
      <c r="BV16">
        <v>0</v>
      </c>
      <c r="BW16">
        <v>2</v>
      </c>
      <c r="BX16">
        <v>0</v>
      </c>
      <c r="BY16">
        <v>1</v>
      </c>
      <c r="BZ16">
        <v>1</v>
      </c>
      <c r="CA16">
        <v>6</v>
      </c>
      <c r="CB16">
        <v>1</v>
      </c>
      <c r="CC16">
        <v>1</v>
      </c>
      <c r="CD16">
        <v>0</v>
      </c>
      <c r="CE16">
        <v>7</v>
      </c>
      <c r="CF16">
        <v>1</v>
      </c>
      <c r="CG16" s="4">
        <v>4</v>
      </c>
      <c r="CH16">
        <v>1</v>
      </c>
      <c r="CI16">
        <v>3</v>
      </c>
      <c r="CJ16">
        <v>0</v>
      </c>
      <c r="CK16">
        <v>4</v>
      </c>
      <c r="CL16">
        <v>2</v>
      </c>
      <c r="CM16">
        <v>7</v>
      </c>
      <c r="CN16">
        <v>1</v>
      </c>
      <c r="CO16">
        <v>2</v>
      </c>
      <c r="CP16">
        <v>0</v>
      </c>
      <c r="CQ16">
        <v>0</v>
      </c>
      <c r="CR16">
        <v>12</v>
      </c>
      <c r="CS16" s="4">
        <v>6</v>
      </c>
      <c r="CT16">
        <v>68</v>
      </c>
    </row>
    <row r="17" spans="1:98" x14ac:dyDescent="0.2">
      <c r="A17" s="4" t="s">
        <v>5</v>
      </c>
      <c r="B17">
        <v>0</v>
      </c>
      <c r="C17">
        <v>1</v>
      </c>
      <c r="D17">
        <v>1</v>
      </c>
      <c r="E17">
        <v>0</v>
      </c>
      <c r="F17">
        <v>3</v>
      </c>
      <c r="G17">
        <v>3</v>
      </c>
      <c r="H17">
        <v>2</v>
      </c>
      <c r="I17">
        <v>1</v>
      </c>
      <c r="J17">
        <v>0</v>
      </c>
      <c r="K17">
        <v>2</v>
      </c>
      <c r="L17">
        <v>1</v>
      </c>
      <c r="M17" s="4">
        <v>86</v>
      </c>
      <c r="N17">
        <v>0</v>
      </c>
      <c r="O17">
        <v>0</v>
      </c>
      <c r="P17">
        <v>0</v>
      </c>
      <c r="Q17" s="3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 s="4">
        <v>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">
        <v>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7</v>
      </c>
      <c r="AS17">
        <v>1</v>
      </c>
      <c r="AT17">
        <v>0</v>
      </c>
      <c r="AU17">
        <v>0</v>
      </c>
      <c r="AV17">
        <v>0</v>
      </c>
      <c r="AW17" s="4">
        <v>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 s="4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 s="4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3</v>
      </c>
      <c r="CF17">
        <v>0</v>
      </c>
      <c r="CG17" s="4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</v>
      </c>
      <c r="CS17" s="4">
        <v>2</v>
      </c>
      <c r="CT17">
        <v>1</v>
      </c>
    </row>
    <row r="18" spans="1:98" x14ac:dyDescent="0.2">
      <c r="A18" s="4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4">
        <v>0</v>
      </c>
      <c r="Z18">
        <v>0</v>
      </c>
      <c r="AA18">
        <v>1</v>
      </c>
      <c r="AB18">
        <v>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 s="4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4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 s="4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s="4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 s="4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 s="4">
        <v>0</v>
      </c>
      <c r="CT18">
        <v>0</v>
      </c>
    </row>
    <row r="19" spans="1:98" ht="17" thickBot="1" x14ac:dyDescent="0.25">
      <c r="A19" s="4" t="s">
        <v>4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 s="4">
        <v>0</v>
      </c>
      <c r="N19">
        <v>1</v>
      </c>
      <c r="O19">
        <v>240</v>
      </c>
      <c r="P19">
        <v>3</v>
      </c>
      <c r="Q19" s="3">
        <v>0</v>
      </c>
      <c r="R19">
        <v>15</v>
      </c>
      <c r="S19">
        <v>3</v>
      </c>
      <c r="T19">
        <v>4</v>
      </c>
      <c r="U19">
        <v>1</v>
      </c>
      <c r="V19">
        <v>2</v>
      </c>
      <c r="W19">
        <v>4</v>
      </c>
      <c r="X19">
        <v>5</v>
      </c>
      <c r="Y19" s="4">
        <v>0</v>
      </c>
      <c r="Z19">
        <v>0</v>
      </c>
      <c r="AA19">
        <v>3</v>
      </c>
      <c r="AB19">
        <v>0</v>
      </c>
      <c r="AC19">
        <v>1</v>
      </c>
      <c r="AD19">
        <v>1</v>
      </c>
      <c r="AE19">
        <v>40</v>
      </c>
      <c r="AF19">
        <v>0</v>
      </c>
      <c r="AG19">
        <v>0</v>
      </c>
      <c r="AH19">
        <v>0</v>
      </c>
      <c r="AI19">
        <v>1</v>
      </c>
      <c r="AJ19">
        <v>0</v>
      </c>
      <c r="AK19" s="4">
        <v>0</v>
      </c>
      <c r="AL19">
        <v>0</v>
      </c>
      <c r="AM19">
        <v>2</v>
      </c>
      <c r="AN19">
        <v>0</v>
      </c>
      <c r="AO19">
        <v>10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1</v>
      </c>
      <c r="AW19" s="4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F19">
        <v>0</v>
      </c>
      <c r="BG19">
        <v>0</v>
      </c>
      <c r="BH19">
        <v>0</v>
      </c>
      <c r="BI19" s="4">
        <v>0</v>
      </c>
      <c r="BJ19">
        <v>0</v>
      </c>
      <c r="BK19">
        <v>3</v>
      </c>
      <c r="BL19">
        <v>0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5</v>
      </c>
      <c r="BS19">
        <v>1</v>
      </c>
      <c r="BT19">
        <v>0</v>
      </c>
      <c r="BU19" s="4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10</v>
      </c>
      <c r="CF19">
        <v>0</v>
      </c>
      <c r="CG19" s="4">
        <v>0</v>
      </c>
      <c r="CH19">
        <v>0</v>
      </c>
      <c r="CI19">
        <v>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4</v>
      </c>
      <c r="CS19" s="4">
        <v>0</v>
      </c>
      <c r="CT19">
        <v>19</v>
      </c>
    </row>
    <row r="20" spans="1:98" s="7" customFormat="1" ht="17" thickBot="1" x14ac:dyDescent="0.25">
      <c r="A20" s="16" t="s">
        <v>159</v>
      </c>
      <c r="B20" s="7">
        <f>SUM(B3:B19)</f>
        <v>25</v>
      </c>
      <c r="C20" s="7">
        <f t="shared" ref="C20:P20" si="0">SUM(C3:C19)</f>
        <v>29</v>
      </c>
      <c r="D20" s="7">
        <f t="shared" si="0"/>
        <v>20</v>
      </c>
      <c r="E20" s="7">
        <f t="shared" si="0"/>
        <v>18</v>
      </c>
      <c r="F20" s="7">
        <f t="shared" si="0"/>
        <v>17</v>
      </c>
      <c r="G20" s="7">
        <f t="shared" si="0"/>
        <v>48</v>
      </c>
      <c r="H20" s="7">
        <f t="shared" si="0"/>
        <v>22</v>
      </c>
      <c r="I20" s="7">
        <f t="shared" si="0"/>
        <v>25</v>
      </c>
      <c r="J20" s="7">
        <f t="shared" si="0"/>
        <v>13</v>
      </c>
      <c r="K20" s="7">
        <f t="shared" si="0"/>
        <v>23</v>
      </c>
      <c r="L20" s="7">
        <f t="shared" si="0"/>
        <v>25</v>
      </c>
      <c r="M20" s="8">
        <f t="shared" si="0"/>
        <v>618</v>
      </c>
      <c r="N20" s="7">
        <f t="shared" si="0"/>
        <v>14</v>
      </c>
      <c r="O20" s="7">
        <f t="shared" si="0"/>
        <v>1611</v>
      </c>
      <c r="P20" s="7">
        <f t="shared" si="0"/>
        <v>101</v>
      </c>
      <c r="Q20" s="3">
        <f t="shared" ref="Q20" si="1">SUM(Q3:Q19)</f>
        <v>99</v>
      </c>
      <c r="R20" s="7">
        <f t="shared" ref="R20" si="2">SUM(R3:R19)</f>
        <v>973</v>
      </c>
      <c r="S20" s="7">
        <f t="shared" ref="S20" si="3">SUM(S3:S19)</f>
        <v>203</v>
      </c>
      <c r="T20" s="7">
        <f t="shared" ref="T20" si="4">SUM(T3:T19)</f>
        <v>109</v>
      </c>
      <c r="U20" s="7">
        <f t="shared" ref="U20" si="5">SUM(U3:U19)</f>
        <v>147</v>
      </c>
      <c r="V20" s="7">
        <f t="shared" ref="V20" si="6">SUM(V3:V19)</f>
        <v>162</v>
      </c>
      <c r="W20" s="7">
        <f t="shared" ref="W20" si="7">SUM(W3:W19)</f>
        <v>183</v>
      </c>
      <c r="X20" s="7">
        <f t="shared" ref="X20" si="8">SUM(X3:X19)</f>
        <v>152</v>
      </c>
      <c r="Y20" s="8">
        <f t="shared" ref="Y20" si="9">SUM(Y3:Y19)</f>
        <v>88</v>
      </c>
      <c r="Z20" s="7">
        <f t="shared" ref="Z20" si="10">SUM(Z3:Z19)</f>
        <v>11</v>
      </c>
      <c r="AA20" s="7">
        <f t="shared" ref="AA20" si="11">SUM(AA3:AA19)</f>
        <v>123</v>
      </c>
      <c r="AB20" s="7">
        <f t="shared" ref="AB20" si="12">SUM(AB3:AB19)</f>
        <v>922</v>
      </c>
      <c r="AC20" s="7">
        <f t="shared" ref="AC20:AD20" si="13">SUM(AC3:AC19)</f>
        <v>131</v>
      </c>
      <c r="AD20" s="7">
        <f t="shared" si="13"/>
        <v>123</v>
      </c>
      <c r="AE20" s="7">
        <f>SUM(AE3:AE19)</f>
        <v>2230</v>
      </c>
      <c r="AF20" s="7">
        <f t="shared" ref="AF20" si="14">SUM(AF3:AF19)</f>
        <v>175</v>
      </c>
      <c r="AG20" s="7">
        <f t="shared" ref="AG20" si="15">SUM(AG3:AG19)</f>
        <v>179</v>
      </c>
      <c r="AH20" s="7">
        <f t="shared" ref="AH20" si="16">SUM(AH3:AH19)</f>
        <v>167</v>
      </c>
      <c r="AI20" s="7">
        <f t="shared" ref="AI20" si="17">SUM(AI3:AI19)</f>
        <v>147</v>
      </c>
      <c r="AJ20" s="7">
        <f t="shared" ref="AJ20" si="18">SUM(AJ3:AJ19)</f>
        <v>179</v>
      </c>
      <c r="AK20" s="8">
        <f t="shared" ref="AK20" si="19">SUM(AK3:AK19)</f>
        <v>58</v>
      </c>
      <c r="AL20" s="7">
        <f t="shared" ref="AL20" si="20">SUM(AL3:AL19)</f>
        <v>5</v>
      </c>
      <c r="AM20" s="7">
        <f t="shared" ref="AM20" si="21">SUM(AM3:AM19)</f>
        <v>81</v>
      </c>
      <c r="AN20" s="7">
        <f t="shared" ref="AN20" si="22">SUM(AN3:AN19)</f>
        <v>128</v>
      </c>
      <c r="AO20" s="7">
        <f t="shared" ref="AO20" si="23">SUM(AO3:AO19)</f>
        <v>1091</v>
      </c>
      <c r="AP20" s="7">
        <f t="shared" ref="AP20" si="24">SUM(AP3:AP19)</f>
        <v>98</v>
      </c>
      <c r="AQ20" s="7">
        <f t="shared" ref="AQ20" si="25">SUM(AQ3:AQ19)</f>
        <v>158</v>
      </c>
      <c r="AR20" s="7">
        <f t="shared" ref="AR20" si="26">SUM(AR3:AR19)</f>
        <v>909</v>
      </c>
      <c r="AS20" s="7">
        <f>SUM(AS3:AS19)</f>
        <v>132</v>
      </c>
      <c r="AT20" s="7">
        <f t="shared" ref="AT20" si="27">SUM(AT3:AT19)</f>
        <v>138</v>
      </c>
      <c r="AU20" s="7">
        <f t="shared" ref="AU20" si="28">SUM(AU3:AU19)</f>
        <v>132</v>
      </c>
      <c r="AV20" s="7">
        <f t="shared" ref="AV20" si="29">SUM(AV3:AV19)</f>
        <v>141</v>
      </c>
      <c r="AW20" s="8">
        <f t="shared" ref="AW20" si="30">SUM(AW3:AW19)</f>
        <v>29</v>
      </c>
      <c r="AX20" s="7">
        <f t="shared" ref="AX20" si="31">SUM(AX3:AX19)</f>
        <v>2</v>
      </c>
      <c r="AY20" s="7">
        <f t="shared" ref="AY20" si="32">SUM(AY3:AY19)</f>
        <v>16</v>
      </c>
      <c r="AZ20" s="7">
        <f t="shared" ref="AZ20" si="33">SUM(AZ3:AZ19)</f>
        <v>27</v>
      </c>
      <c r="BA20" s="7">
        <f t="shared" ref="BA20" si="34">SUM(BA3:BA19)</f>
        <v>23</v>
      </c>
      <c r="BB20" s="7">
        <f t="shared" ref="BB20" si="35">SUM(BB3:BB19)</f>
        <v>19</v>
      </c>
      <c r="BC20" s="7">
        <f t="shared" ref="BC20" si="36">SUM(BC3:BC19)</f>
        <v>35</v>
      </c>
      <c r="BD20" s="7">
        <f t="shared" ref="BD20" si="37">SUM(BD3:BD19)</f>
        <v>36</v>
      </c>
      <c r="BE20" s="7">
        <f t="shared" ref="BE20" si="38">SUM(BE3:BE19)</f>
        <v>453</v>
      </c>
      <c r="BF20" s="7">
        <f t="shared" ref="BF20" si="39">SUM(BF3:BF19)</f>
        <v>41</v>
      </c>
      <c r="BG20" s="7">
        <f>SUM(BG3:BG19)</f>
        <v>38</v>
      </c>
      <c r="BH20" s="7">
        <f t="shared" ref="BH20" si="40">SUM(BH3:BH19)</f>
        <v>42</v>
      </c>
      <c r="BI20" s="8">
        <f t="shared" ref="BI20" si="41">SUM(BI3:BI19)</f>
        <v>9</v>
      </c>
      <c r="BJ20" s="7">
        <f t="shared" ref="BJ20" si="42">SUM(BJ3:BJ19)</f>
        <v>7</v>
      </c>
      <c r="BK20" s="7">
        <f t="shared" ref="BK20" si="43">SUM(BK3:BK19)</f>
        <v>55</v>
      </c>
      <c r="BL20" s="7">
        <f t="shared" ref="BL20" si="44">SUM(BL3:BL19)</f>
        <v>66</v>
      </c>
      <c r="BM20" s="7">
        <f t="shared" ref="BM20" si="45">SUM(BM3:BM19)</f>
        <v>63</v>
      </c>
      <c r="BN20" s="7">
        <f t="shared" ref="BN20" si="46">SUM(BN3:BN19)</f>
        <v>54</v>
      </c>
      <c r="BO20" s="7">
        <f t="shared" ref="BO20" si="47">SUM(BO3:BO19)</f>
        <v>96</v>
      </c>
      <c r="BP20" s="7">
        <f t="shared" ref="BP20" si="48">SUM(BP3:BP19)</f>
        <v>60</v>
      </c>
      <c r="BQ20" s="7">
        <f t="shared" ref="BQ20" si="49">SUM(BQ3:BQ19)</f>
        <v>65</v>
      </c>
      <c r="BR20" s="7">
        <f>SUM(BR3:BR19)</f>
        <v>942</v>
      </c>
      <c r="BS20" s="7">
        <f t="shared" ref="BS20" si="50">SUM(BS3:BS19)</f>
        <v>101</v>
      </c>
      <c r="BT20" s="7">
        <f t="shared" ref="BT20" si="51">SUM(BT3:BT19)</f>
        <v>75</v>
      </c>
      <c r="BU20" s="8">
        <f t="shared" ref="BU20" si="52">SUM(BU3:BU19)</f>
        <v>17</v>
      </c>
      <c r="BV20" s="7">
        <f t="shared" ref="BV20" si="53">SUM(BV3:BV19)</f>
        <v>3</v>
      </c>
      <c r="BW20" s="7">
        <f t="shared" ref="BW20" si="54">SUM(BW3:BW19)</f>
        <v>55</v>
      </c>
      <c r="BX20" s="7">
        <f t="shared" ref="BX20" si="55">SUM(BX3:BX19)</f>
        <v>88</v>
      </c>
      <c r="BY20" s="7">
        <f t="shared" ref="BY20" si="56">SUM(BY3:BY19)</f>
        <v>59</v>
      </c>
      <c r="BZ20" s="7">
        <f t="shared" ref="BZ20" si="57">SUM(BZ3:BZ19)</f>
        <v>78</v>
      </c>
      <c r="CA20" s="7">
        <f t="shared" ref="CA20" si="58">SUM(CA3:CA19)</f>
        <v>105</v>
      </c>
      <c r="CB20" s="7">
        <f t="shared" ref="CB20" si="59">SUM(CB3:CB19)</f>
        <v>80</v>
      </c>
      <c r="CC20" s="7">
        <f t="shared" ref="CC20" si="60">SUM(CC3:CC19)</f>
        <v>106</v>
      </c>
      <c r="CD20" s="7">
        <f t="shared" ref="CD20" si="61">SUM(CD3:CD19)</f>
        <v>87</v>
      </c>
      <c r="CE20" s="7">
        <f t="shared" ref="CE20" si="62">SUM(CE3:CE19)</f>
        <v>1078</v>
      </c>
      <c r="CF20" s="7">
        <f t="shared" ref="CF20" si="63">SUM(CF3:CF19)</f>
        <v>111</v>
      </c>
      <c r="CG20" s="8">
        <f t="shared" ref="CG20" si="64">SUM(CG3:CG19)</f>
        <v>19</v>
      </c>
      <c r="CH20" s="7">
        <f t="shared" ref="CH20" si="65">SUM(CH3:CH19)</f>
        <v>9</v>
      </c>
      <c r="CI20" s="7">
        <f t="shared" ref="CI20" si="66">SUM(CI3:CI19)</f>
        <v>80</v>
      </c>
      <c r="CJ20" s="7">
        <f t="shared" ref="CJ20" si="67">SUM(CJ3:CJ19)</f>
        <v>91</v>
      </c>
      <c r="CK20" s="7">
        <f t="shared" ref="CK20" si="68">SUM(CK3:CK19)</f>
        <v>98</v>
      </c>
      <c r="CL20" s="7">
        <f t="shared" ref="CL20" si="69">SUM(CL3:CL19)</f>
        <v>86</v>
      </c>
      <c r="CM20" s="7">
        <f t="shared" ref="CM20" si="70">SUM(CM3:CM19)</f>
        <v>136</v>
      </c>
      <c r="CN20" s="7">
        <f t="shared" ref="CN20" si="71">SUM(CN3:CN19)</f>
        <v>143</v>
      </c>
      <c r="CO20" s="7">
        <f t="shared" ref="CO20" si="72">SUM(CO3:CO19)</f>
        <v>134</v>
      </c>
      <c r="CP20" s="7">
        <f>SUM(CP3:CP19)</f>
        <v>110</v>
      </c>
      <c r="CQ20" s="7">
        <f t="shared" ref="CQ20" si="73">SUM(CQ3:CQ19)</f>
        <v>134</v>
      </c>
      <c r="CR20" s="7">
        <f t="shared" ref="CR20" si="74">SUM(CR3:CR19)</f>
        <v>1303</v>
      </c>
      <c r="CS20" s="8">
        <f t="shared" ref="CS20" si="75">SUM(CS3:CS19)</f>
        <v>33</v>
      </c>
      <c r="CT20" s="7">
        <f t="shared" ref="CT20" si="76">SUM(CT3:CT19)</f>
        <v>543</v>
      </c>
    </row>
    <row r="22" spans="1:98" x14ac:dyDescent="0.2">
      <c r="A22" s="4" t="s">
        <v>171</v>
      </c>
    </row>
    <row r="23" spans="1:98" x14ac:dyDescent="0.2">
      <c r="A23" s="4" t="s">
        <v>31</v>
      </c>
      <c r="B23" s="45">
        <f>SUM(B3/25)*100</f>
        <v>4</v>
      </c>
      <c r="C23">
        <f>SUM(C3/29)*100</f>
        <v>3.4482758620689653</v>
      </c>
      <c r="D23">
        <f>SUM(D3/20)*100</f>
        <v>0</v>
      </c>
      <c r="E23">
        <f>SUM(E3/18)*100</f>
        <v>0</v>
      </c>
      <c r="F23">
        <f>SUM(F3/17)*100</f>
        <v>0</v>
      </c>
      <c r="G23">
        <f>SUM(G3/48)*100</f>
        <v>0</v>
      </c>
      <c r="H23">
        <f>SUM(H3/22)*100</f>
        <v>0</v>
      </c>
      <c r="I23">
        <f>SUM(I3/25)*100</f>
        <v>0</v>
      </c>
      <c r="J23">
        <f>SUM(J3/13)*100</f>
        <v>0</v>
      </c>
      <c r="K23">
        <f>SUM(K3/23)*100</f>
        <v>0</v>
      </c>
      <c r="L23">
        <f>SUM(L3/25)*100</f>
        <v>0</v>
      </c>
      <c r="M23" s="4">
        <f>SUM(M3/618)*100</f>
        <v>0</v>
      </c>
      <c r="N23">
        <f>SUM(N3/14)*100</f>
        <v>0</v>
      </c>
      <c r="O23">
        <f>SUM(O3/1611)*100</f>
        <v>5.152079453755432</v>
      </c>
      <c r="P23">
        <f>SUM(P3/101)*100</f>
        <v>0.99009900990099009</v>
      </c>
      <c r="Q23" s="3">
        <f>SUM(Q3/99)*100</f>
        <v>0</v>
      </c>
      <c r="R23">
        <f>SUM(R3/973)*100</f>
        <v>0.20554984583761562</v>
      </c>
      <c r="S23">
        <f>SUM(S3/203)*100</f>
        <v>0.98522167487684731</v>
      </c>
      <c r="T23">
        <f>SUM(T3/109)*100</f>
        <v>0.91743119266055051</v>
      </c>
      <c r="U23">
        <f>SUM(U3/147)*100</f>
        <v>1.3605442176870748</v>
      </c>
      <c r="V23">
        <f>SUM(V3/162)*100</f>
        <v>1.2345679012345678</v>
      </c>
      <c r="W23">
        <f>SUM(W3/183)*100</f>
        <v>2.7322404371584699</v>
      </c>
      <c r="X23">
        <f>SUM(X3/152)*100</f>
        <v>0</v>
      </c>
      <c r="Y23" s="4">
        <f>SUM(Y3/88)*100</f>
        <v>0</v>
      </c>
      <c r="Z23">
        <f>SUM(Z3/11)*100</f>
        <v>0</v>
      </c>
      <c r="AA23">
        <f>SUM(AA3/123)*100</f>
        <v>0.81300813008130091</v>
      </c>
      <c r="AB23">
        <f>SUM(AB3/922)*100</f>
        <v>0</v>
      </c>
      <c r="AC23">
        <f>SUM(AC3/131)*100</f>
        <v>0</v>
      </c>
      <c r="AD23">
        <f>SUM(AD3/123)*100</f>
        <v>0</v>
      </c>
      <c r="AE23">
        <f>SUM(AE3/2230)*100</f>
        <v>0</v>
      </c>
      <c r="AF23">
        <f>SUM(AF3/175)*100</f>
        <v>0</v>
      </c>
      <c r="AG23">
        <f>SUM(AG3/179)*100</f>
        <v>0</v>
      </c>
      <c r="AH23">
        <f>SUM(AH3/167)*100</f>
        <v>0</v>
      </c>
      <c r="AI23">
        <f>SUM(AI3/147)*100</f>
        <v>0</v>
      </c>
      <c r="AJ23">
        <f>SUM(AJ3/179)*100</f>
        <v>0</v>
      </c>
      <c r="AK23" s="4">
        <f>SUM(AK3/58)*100</f>
        <v>0</v>
      </c>
      <c r="AL23">
        <f>SUM(AL3/5)*100</f>
        <v>0</v>
      </c>
      <c r="AM23">
        <f>SUM(AM3/81)*100</f>
        <v>0</v>
      </c>
      <c r="AN23">
        <f>SUM(AN3/128)*100</f>
        <v>0.78125</v>
      </c>
      <c r="AO23">
        <f>SUM(AO3/1091)*100</f>
        <v>2.0164986251145738</v>
      </c>
      <c r="AP23">
        <f>SUM(AP3/98)*100</f>
        <v>1.0204081632653061</v>
      </c>
      <c r="AQ23">
        <f>SUM(AQ3/158)*100</f>
        <v>0.63291139240506333</v>
      </c>
      <c r="AR23">
        <f>SUM(AR3/909)*100</f>
        <v>0.55005500550055009</v>
      </c>
      <c r="AS23">
        <f>SUM(AS3/132)*100</f>
        <v>0</v>
      </c>
      <c r="AT23">
        <f>SUM(AT3/138)*100</f>
        <v>0.72463768115942029</v>
      </c>
      <c r="AU23">
        <f>SUM(AU3/132)*100</f>
        <v>0</v>
      </c>
      <c r="AV23">
        <f>SUM(AV3/141)*100</f>
        <v>1.4184397163120568</v>
      </c>
      <c r="AW23" s="4">
        <f>SUM(AW3/29)*100</f>
        <v>0</v>
      </c>
      <c r="AX23">
        <f>SUM(AX3/2)*100</f>
        <v>0</v>
      </c>
      <c r="AY23">
        <f>SUM(AY3/16)*100</f>
        <v>0</v>
      </c>
      <c r="AZ23">
        <f>SUM(AZ3/27)*100</f>
        <v>0</v>
      </c>
      <c r="BA23">
        <f>SUM(BA3/23)*100</f>
        <v>0</v>
      </c>
      <c r="BB23">
        <f>SUM(BB3/19)*100</f>
        <v>0</v>
      </c>
      <c r="BC23">
        <f>SUM(BC3/35)*100</f>
        <v>0</v>
      </c>
      <c r="BD23">
        <f>SUM(BD3/36)*100</f>
        <v>0</v>
      </c>
      <c r="BE23">
        <f>SUM(BE3/453)*100</f>
        <v>0</v>
      </c>
      <c r="BF23">
        <f>SUM(BF3/41)*100</f>
        <v>0</v>
      </c>
      <c r="BG23">
        <f>SUM(BG3/38)*100</f>
        <v>0</v>
      </c>
      <c r="BH23">
        <f>SUM(BH3/42)*100</f>
        <v>0</v>
      </c>
      <c r="BI23" s="4">
        <f>SUM(BI3/9)*100</f>
        <v>0</v>
      </c>
      <c r="BJ23">
        <f>SUM(BJ3/7)*100</f>
        <v>0</v>
      </c>
      <c r="BK23">
        <f>SUM(BK3/55)*100</f>
        <v>1.8181818181818181</v>
      </c>
      <c r="BL23">
        <f>SUM(BL3/66)*100</f>
        <v>0</v>
      </c>
      <c r="BM23">
        <f>SUM(BM3/63)*100</f>
        <v>0</v>
      </c>
      <c r="BN23">
        <f>SUM(BN3/54)*100</f>
        <v>0</v>
      </c>
      <c r="BO23">
        <f>SUM(BO3/96)*100</f>
        <v>0</v>
      </c>
      <c r="BP23">
        <f>SUM(BP3/60)*100</f>
        <v>0</v>
      </c>
      <c r="BQ23">
        <f>SUM(BQ3/65)*100</f>
        <v>0</v>
      </c>
      <c r="BR23">
        <f>SUM(BR3/942)*100</f>
        <v>0</v>
      </c>
      <c r="BS23">
        <f>SUM(BS3/101)*100</f>
        <v>0</v>
      </c>
      <c r="BT23">
        <f>SUM(BT3/75)*100</f>
        <v>0</v>
      </c>
      <c r="BU23" s="4">
        <f>SUM(BU3/17)*100</f>
        <v>0</v>
      </c>
      <c r="BV23" s="27">
        <f>SUM(BV3/3)*100</f>
        <v>33.333333333333329</v>
      </c>
      <c r="BW23">
        <f>SUM(BW3/55)*100</f>
        <v>0</v>
      </c>
      <c r="BX23">
        <f>SUM(BX3/88)*100</f>
        <v>0</v>
      </c>
      <c r="BY23">
        <f>SUM(BY3/59)*100</f>
        <v>0</v>
      </c>
      <c r="BZ23">
        <f>SUM(BZ3/78)*100</f>
        <v>0</v>
      </c>
      <c r="CA23">
        <f>SUM(CA3/105)*100</f>
        <v>0</v>
      </c>
      <c r="CB23">
        <f>SUM(CB3/80)*100</f>
        <v>0</v>
      </c>
      <c r="CC23">
        <f>SUM(CC3/106)*100</f>
        <v>0</v>
      </c>
      <c r="CD23">
        <f>SUM(CD3/87)*100</f>
        <v>0</v>
      </c>
      <c r="CE23">
        <f>SUM(CE3/1078)*100</f>
        <v>0</v>
      </c>
      <c r="CF23">
        <f>SUM(CF3/111)*100</f>
        <v>0</v>
      </c>
      <c r="CG23" s="4">
        <f>SUM(CG3/19)*100</f>
        <v>0</v>
      </c>
      <c r="CH23">
        <f>SUM(CH3/9)*100</f>
        <v>0</v>
      </c>
      <c r="CI23">
        <f>SUM(CI3/80)*100</f>
        <v>0</v>
      </c>
      <c r="CJ23">
        <f>SUM(CJ3/91)*100</f>
        <v>0</v>
      </c>
      <c r="CK23">
        <f>SUM(CK3/98)*100</f>
        <v>0</v>
      </c>
      <c r="CL23">
        <f>SUM(CL3/86)*100</f>
        <v>0</v>
      </c>
      <c r="CM23">
        <f>SUM(CM3/136)*100</f>
        <v>0</v>
      </c>
      <c r="CN23">
        <f>SUM(CN3/143)*100</f>
        <v>0</v>
      </c>
      <c r="CO23">
        <f>SUM(CO3/134)*100</f>
        <v>0.74626865671641784</v>
      </c>
      <c r="CP23">
        <f>SUM(CP3/110)*100</f>
        <v>0</v>
      </c>
      <c r="CQ23">
        <f>SUM(CQ3/134)*100</f>
        <v>0</v>
      </c>
      <c r="CR23">
        <f>SUM(CR3/1303)*100</f>
        <v>0.15349194167306215</v>
      </c>
      <c r="CS23" s="4">
        <f>SUM(CS3/33)*100</f>
        <v>0</v>
      </c>
      <c r="CT23">
        <f>SUM(CT3/543)*100</f>
        <v>0.92081031307550654</v>
      </c>
    </row>
    <row r="24" spans="1:98" x14ac:dyDescent="0.2">
      <c r="A24" s="4" t="s">
        <v>30</v>
      </c>
      <c r="B24">
        <f>SUM(B4/25)*100</f>
        <v>0</v>
      </c>
      <c r="C24">
        <f>SUM(C4/29)*100</f>
        <v>6.8965517241379306</v>
      </c>
      <c r="D24">
        <f>SUM(D4/20)*100</f>
        <v>0</v>
      </c>
      <c r="E24">
        <f>SUM(E4/18)*100</f>
        <v>5.5555555555555554</v>
      </c>
      <c r="F24">
        <f>SUM(F4/17)*100</f>
        <v>0</v>
      </c>
      <c r="G24">
        <f>SUM(G4/48)*100</f>
        <v>0</v>
      </c>
      <c r="H24">
        <f>SUM(H4/22)*100</f>
        <v>0</v>
      </c>
      <c r="I24">
        <f>SUM(I4/25)*100</f>
        <v>0</v>
      </c>
      <c r="J24">
        <f>SUM(J4/13)*100</f>
        <v>0</v>
      </c>
      <c r="K24">
        <f>SUM(K4/23)*100</f>
        <v>0</v>
      </c>
      <c r="L24">
        <f>SUM(L4/25)*100</f>
        <v>0</v>
      </c>
      <c r="M24" s="4">
        <f>SUM(M4/618)*100</f>
        <v>0</v>
      </c>
      <c r="N24">
        <f>SUM(N4/14)*100</f>
        <v>7.1428571428571423</v>
      </c>
      <c r="O24">
        <f>SUM(O4/1611)*100</f>
        <v>9.9937926753569215</v>
      </c>
      <c r="P24">
        <f>SUM(P4/101)*100</f>
        <v>0</v>
      </c>
      <c r="Q24" s="3">
        <f>SUM(Q4/99)*100</f>
        <v>5.0505050505050502</v>
      </c>
      <c r="R24">
        <f>SUM(R4/973)*100</f>
        <v>0.20554984583761562</v>
      </c>
      <c r="S24">
        <f>SUM(S4/203)*100</f>
        <v>1.9704433497536946</v>
      </c>
      <c r="T24">
        <f>SUM(T4/109)*100</f>
        <v>6.4220183486238538</v>
      </c>
      <c r="U24">
        <f>SUM(U4/147)*100</f>
        <v>2.7210884353741496</v>
      </c>
      <c r="V24">
        <f>SUM(V4/162)*100</f>
        <v>3.7037037037037033</v>
      </c>
      <c r="W24">
        <f>SUM(W4/183)*100</f>
        <v>2.7322404371584699</v>
      </c>
      <c r="X24">
        <f>SUM(X4/152)*100</f>
        <v>4.6052631578947363</v>
      </c>
      <c r="Y24" s="4">
        <f>SUM(Y4/88)*100</f>
        <v>2.2727272727272729</v>
      </c>
      <c r="Z24">
        <f>SUM(Z4/11)*100</f>
        <v>9.0909090909090917</v>
      </c>
      <c r="AA24">
        <f>SUM(AA4/123)*100</f>
        <v>3.2520325203252036</v>
      </c>
      <c r="AB24">
        <f>SUM(AB4/922)*100</f>
        <v>0.10845986984815618</v>
      </c>
      <c r="AC24">
        <f>SUM(AC4/131)*100</f>
        <v>0</v>
      </c>
      <c r="AD24">
        <f>SUM(AD4/123)*100</f>
        <v>0</v>
      </c>
      <c r="AE24">
        <f>SUM(AE4/2230)*100</f>
        <v>3.4529147982062782</v>
      </c>
      <c r="AF24">
        <f>SUM(AF4/175)*100</f>
        <v>2.2857142857142856</v>
      </c>
      <c r="AG24">
        <f>SUM(AG4/179)*100</f>
        <v>0</v>
      </c>
      <c r="AH24">
        <f>SUM(AH4/167)*100</f>
        <v>4.1916167664670656</v>
      </c>
      <c r="AI24">
        <f>SUM(AI4/147)*100</f>
        <v>0.68027210884353739</v>
      </c>
      <c r="AJ24">
        <f>SUM(AJ4/179)*100</f>
        <v>0.55865921787709494</v>
      </c>
      <c r="AK24" s="4">
        <f>SUM(AK4/58)*100</f>
        <v>0</v>
      </c>
      <c r="AL24">
        <f>SUM(AL4/5)*100</f>
        <v>0</v>
      </c>
      <c r="AM24">
        <f>SUM(AM4/81)*100</f>
        <v>4.9382716049382713</v>
      </c>
      <c r="AN24">
        <f>SUM(AN4/128)*100</f>
        <v>0</v>
      </c>
      <c r="AO24">
        <f>SUM(AO4/1091)*100</f>
        <v>4.2163153070577453</v>
      </c>
      <c r="AP24">
        <f>SUM(AP4/98)*100</f>
        <v>2.0408163265306123</v>
      </c>
      <c r="AQ24">
        <f>SUM(AQ4/158)*100</f>
        <v>2.5316455696202533</v>
      </c>
      <c r="AR24">
        <f>SUM(AR4/909)*100</f>
        <v>0.55005500550055009</v>
      </c>
      <c r="AS24">
        <f>SUM(AS4/132)*100</f>
        <v>0</v>
      </c>
      <c r="AT24">
        <f>SUM(AT4/138)*100</f>
        <v>0</v>
      </c>
      <c r="AU24">
        <f>SUM(AU4/132)*100</f>
        <v>1.5151515151515151</v>
      </c>
      <c r="AV24">
        <f>SUM(AV4/141)*100</f>
        <v>2.8368794326241136</v>
      </c>
      <c r="AW24" s="4">
        <f>SUM(AW4/29)*100</f>
        <v>0</v>
      </c>
      <c r="AX24">
        <f>SUM(AX4/2)*100</f>
        <v>0</v>
      </c>
      <c r="AY24">
        <f>SUM(AY4/16)*100</f>
        <v>0</v>
      </c>
      <c r="AZ24">
        <f>SUM(AZ4/27)*100</f>
        <v>0</v>
      </c>
      <c r="BA24">
        <f>SUM(BA4/23)*100</f>
        <v>0</v>
      </c>
      <c r="BB24">
        <f>SUM(BB4/19)*100</f>
        <v>0</v>
      </c>
      <c r="BC24">
        <f>SUM(BC4/35)*100</f>
        <v>0</v>
      </c>
      <c r="BD24">
        <f>SUM(BD4/36)*100</f>
        <v>0</v>
      </c>
      <c r="BE24">
        <f>SUM(BE4/453)*100</f>
        <v>0</v>
      </c>
      <c r="BF24">
        <f>SUM(BF4/41)*100</f>
        <v>0</v>
      </c>
      <c r="BG24">
        <f>SUM(BG4/38)*100</f>
        <v>0</v>
      </c>
      <c r="BH24">
        <f>SUM(BH4/42)*100</f>
        <v>0</v>
      </c>
      <c r="BI24" s="4">
        <f>SUM(BI4/9)*100</f>
        <v>0</v>
      </c>
      <c r="BJ24">
        <f>SUM(BJ4/7)*100</f>
        <v>0</v>
      </c>
      <c r="BK24">
        <f>SUM(BK4/55)*100</f>
        <v>0</v>
      </c>
      <c r="BL24">
        <f>SUM(BL4/66)*100</f>
        <v>0</v>
      </c>
      <c r="BM24">
        <f>SUM(BM4/63)*100</f>
        <v>0</v>
      </c>
      <c r="BN24">
        <f>SUM(BN4/54)*100</f>
        <v>0</v>
      </c>
      <c r="BO24">
        <f>SUM(BO4/96)*100</f>
        <v>0</v>
      </c>
      <c r="BP24">
        <f>SUM(BP4/60)*100</f>
        <v>0</v>
      </c>
      <c r="BQ24">
        <f>SUM(BQ4/65)*100</f>
        <v>0</v>
      </c>
      <c r="BR24">
        <f>SUM(BR4/942)*100</f>
        <v>0</v>
      </c>
      <c r="BS24">
        <f>SUM(BS4/101)*100</f>
        <v>0</v>
      </c>
      <c r="BT24">
        <f>SUM(BT4/75)*100</f>
        <v>0</v>
      </c>
      <c r="BU24" s="4">
        <f>SUM(BU4/17)*100</f>
        <v>0</v>
      </c>
      <c r="BV24">
        <f>SUM(BV4/3)*100</f>
        <v>0</v>
      </c>
      <c r="BW24">
        <f>SUM(BW4/55)*100</f>
        <v>3.6363636363636362</v>
      </c>
      <c r="BX24">
        <f>SUM(BX4/88)*100</f>
        <v>0</v>
      </c>
      <c r="BY24">
        <f>SUM(BY4/59)*100</f>
        <v>0</v>
      </c>
      <c r="BZ24">
        <f>SUM(BZ4/78)*100</f>
        <v>0</v>
      </c>
      <c r="CA24">
        <f>SUM(CA4/105)*100</f>
        <v>0.95238095238095244</v>
      </c>
      <c r="CB24">
        <f>SUM(CB4/80)*100</f>
        <v>0</v>
      </c>
      <c r="CC24">
        <f>SUM(CC4/106)*100</f>
        <v>0</v>
      </c>
      <c r="CD24">
        <f>SUM(CD4/87)*100</f>
        <v>0</v>
      </c>
      <c r="CE24">
        <f>SUM(CE4/1078)*100</f>
        <v>0</v>
      </c>
      <c r="CF24">
        <f>SUM(CF4/111)*100</f>
        <v>0</v>
      </c>
      <c r="CG24" s="4">
        <f>SUM(CG4/19)*100</f>
        <v>0</v>
      </c>
      <c r="CH24">
        <f>SUM(CH4/9)*100</f>
        <v>0</v>
      </c>
      <c r="CI24">
        <f>SUM(CI4/80)*100</f>
        <v>2.5</v>
      </c>
      <c r="CJ24">
        <f>SUM(CJ4/91)*100</f>
        <v>0</v>
      </c>
      <c r="CK24">
        <f>SUM(CK4/98)*100</f>
        <v>2.0408163265306123</v>
      </c>
      <c r="CL24">
        <f>SUM(CL4/86)*100</f>
        <v>0</v>
      </c>
      <c r="CM24">
        <f>SUM(CM4/136)*100</f>
        <v>0</v>
      </c>
      <c r="CN24">
        <f>SUM(CN4/143)*100</f>
        <v>0</v>
      </c>
      <c r="CO24">
        <f>SUM(CO4/134)*100</f>
        <v>0</v>
      </c>
      <c r="CP24">
        <f>SUM(CP4/110)*100</f>
        <v>0</v>
      </c>
      <c r="CQ24">
        <f>SUM(CQ4/134)*100</f>
        <v>0.74626865671641784</v>
      </c>
      <c r="CR24">
        <f>SUM(CR4/1303)*100</f>
        <v>0</v>
      </c>
      <c r="CS24" s="4">
        <f>SUM(CS4/33)*100</f>
        <v>0</v>
      </c>
      <c r="CT24">
        <f>SUM(CT4/543)*100</f>
        <v>1.8416206261510131</v>
      </c>
    </row>
    <row r="25" spans="1:98" x14ac:dyDescent="0.2">
      <c r="A25" s="4" t="s">
        <v>29</v>
      </c>
      <c r="B25">
        <f>SUM(B5/25)*100</f>
        <v>0</v>
      </c>
      <c r="C25">
        <f>SUM(C5/29)*100</f>
        <v>0</v>
      </c>
      <c r="D25">
        <f>SUM(D5/20)*100</f>
        <v>0</v>
      </c>
      <c r="E25">
        <f>SUM(E5/18)*100</f>
        <v>0</v>
      </c>
      <c r="F25">
        <f>SUM(F5/17)*100</f>
        <v>0</v>
      </c>
      <c r="G25">
        <f>SUM(G5/48)*100</f>
        <v>0</v>
      </c>
      <c r="H25">
        <f>SUM(H5/22)*100</f>
        <v>0</v>
      </c>
      <c r="I25">
        <f>SUM(I5/25)*100</f>
        <v>0</v>
      </c>
      <c r="J25">
        <f>SUM(J5/13)*100</f>
        <v>0</v>
      </c>
      <c r="K25">
        <f>SUM(K5/23)*100</f>
        <v>0</v>
      </c>
      <c r="L25">
        <f>SUM(L5/25)*100</f>
        <v>0</v>
      </c>
      <c r="M25" s="4">
        <f>SUM(M5/618)*100</f>
        <v>0</v>
      </c>
      <c r="N25">
        <f>SUM(N5/14)*100</f>
        <v>0</v>
      </c>
      <c r="O25">
        <f>SUM(O5/1611)*100</f>
        <v>0</v>
      </c>
      <c r="P25">
        <f>SUM(P5/101)*100</f>
        <v>0</v>
      </c>
      <c r="Q25" s="3">
        <f>SUM(Q5/99)*100</f>
        <v>0</v>
      </c>
      <c r="R25">
        <f>SUM(R5/973)*100</f>
        <v>0.71942446043165476</v>
      </c>
      <c r="S25">
        <f>SUM(S5/203)*100</f>
        <v>0.49261083743842365</v>
      </c>
      <c r="T25">
        <f>SUM(T5/109)*100</f>
        <v>0</v>
      </c>
      <c r="U25">
        <f>SUM(U5/147)*100</f>
        <v>0</v>
      </c>
      <c r="V25">
        <f>SUM(V5/162)*100</f>
        <v>0</v>
      </c>
      <c r="W25">
        <f>SUM(W5/183)*100</f>
        <v>0.54644808743169404</v>
      </c>
      <c r="X25">
        <f>SUM(X5/152)*100</f>
        <v>0</v>
      </c>
      <c r="Y25" s="4">
        <f>SUM(Y5/88)*100</f>
        <v>0</v>
      </c>
      <c r="Z25">
        <f>SUM(Z5/11)*100</f>
        <v>0</v>
      </c>
      <c r="AA25">
        <f>SUM(AA5/123)*100</f>
        <v>0</v>
      </c>
      <c r="AB25">
        <f>SUM(AB5/922)*100</f>
        <v>0</v>
      </c>
      <c r="AC25">
        <f>SUM(AC5/131)*100</f>
        <v>0</v>
      </c>
      <c r="AD25">
        <f>SUM(AD5/123)*100</f>
        <v>0</v>
      </c>
      <c r="AE25">
        <f>SUM(AE5/2230)*100</f>
        <v>0</v>
      </c>
      <c r="AF25">
        <f>SUM(AF5/175)*100</f>
        <v>0</v>
      </c>
      <c r="AG25">
        <f>SUM(AG5/179)*100</f>
        <v>0</v>
      </c>
      <c r="AH25">
        <f>SUM(AH5/167)*100</f>
        <v>0</v>
      </c>
      <c r="AI25">
        <f>SUM(AI5/147)*100</f>
        <v>0</v>
      </c>
      <c r="AJ25">
        <f>SUM(AJ5/179)*100</f>
        <v>0</v>
      </c>
      <c r="AK25" s="4">
        <f>SUM(AK5/58)*100</f>
        <v>0</v>
      </c>
      <c r="AL25">
        <f>SUM(AL5/5)*100</f>
        <v>0</v>
      </c>
      <c r="AM25">
        <f>SUM(AM5/81)*100</f>
        <v>0</v>
      </c>
      <c r="AN25">
        <f>SUM(AN5/128)*100</f>
        <v>0</v>
      </c>
      <c r="AO25">
        <f>SUM(AO5/1091)*100</f>
        <v>0</v>
      </c>
      <c r="AP25">
        <f>SUM(AP5/98)*100</f>
        <v>0</v>
      </c>
      <c r="AQ25">
        <f>SUM(AQ5/158)*100</f>
        <v>0</v>
      </c>
      <c r="AR25">
        <f>SUM(AR5/909)*100</f>
        <v>0</v>
      </c>
      <c r="AS25">
        <f>SUM(AS5/132)*100</f>
        <v>0</v>
      </c>
      <c r="AT25">
        <f>SUM(AT5/138)*100</f>
        <v>0</v>
      </c>
      <c r="AU25">
        <f>SUM(AU5/132)*100</f>
        <v>0</v>
      </c>
      <c r="AV25">
        <f>SUM(AV5/141)*100</f>
        <v>0</v>
      </c>
      <c r="AW25" s="4">
        <f>SUM(AW5/29)*100</f>
        <v>0</v>
      </c>
      <c r="AX25">
        <f>SUM(AX5/2)*100</f>
        <v>0</v>
      </c>
      <c r="AY25">
        <f>SUM(AY5/16)*100</f>
        <v>0</v>
      </c>
      <c r="AZ25">
        <f>SUM(AZ5/27)*100</f>
        <v>0</v>
      </c>
      <c r="BA25">
        <f>SUM(BA5/23)*100</f>
        <v>0</v>
      </c>
      <c r="BB25">
        <f>SUM(BB5/19)*100</f>
        <v>0</v>
      </c>
      <c r="BC25">
        <f>SUM(BC5/35)*100</f>
        <v>0</v>
      </c>
      <c r="BD25">
        <f>SUM(BD5/36)*100</f>
        <v>0</v>
      </c>
      <c r="BE25">
        <f>SUM(BE5/453)*100</f>
        <v>0</v>
      </c>
      <c r="BF25">
        <f>SUM(BF5/41)*100</f>
        <v>0</v>
      </c>
      <c r="BG25">
        <f>SUM(BG5/38)*100</f>
        <v>0</v>
      </c>
      <c r="BH25">
        <f>SUM(BH5/42)*100</f>
        <v>0</v>
      </c>
      <c r="BI25" s="4">
        <f>SUM(BI5/9)*100</f>
        <v>0</v>
      </c>
      <c r="BJ25">
        <f>SUM(BJ5/7)*100</f>
        <v>0</v>
      </c>
      <c r="BK25">
        <f>SUM(BK5/55)*100</f>
        <v>0</v>
      </c>
      <c r="BL25">
        <f>SUM(BL5/66)*100</f>
        <v>0</v>
      </c>
      <c r="BM25">
        <f>SUM(BM5/63)*100</f>
        <v>0</v>
      </c>
      <c r="BN25">
        <f>SUM(BN5/54)*100</f>
        <v>0</v>
      </c>
      <c r="BO25">
        <f>SUM(BO5/96)*100</f>
        <v>0</v>
      </c>
      <c r="BP25">
        <f>SUM(BP5/60)*100</f>
        <v>0</v>
      </c>
      <c r="BQ25">
        <f>SUM(BQ5/65)*100</f>
        <v>0</v>
      </c>
      <c r="BR25">
        <f>SUM(BR5/942)*100</f>
        <v>0.10615711252653928</v>
      </c>
      <c r="BS25">
        <f>SUM(BS5/101)*100</f>
        <v>0</v>
      </c>
      <c r="BT25">
        <f>SUM(BT5/75)*100</f>
        <v>0</v>
      </c>
      <c r="BU25" s="4">
        <f>SUM(BU5/17)*100</f>
        <v>5.8823529411764701</v>
      </c>
      <c r="BV25">
        <f>SUM(BV5/3)*100</f>
        <v>0</v>
      </c>
      <c r="BW25">
        <f>SUM(BW5/55)*100</f>
        <v>0</v>
      </c>
      <c r="BX25">
        <f>SUM(BX5/88)*100</f>
        <v>0</v>
      </c>
      <c r="BY25">
        <f>SUM(BY5/59)*100</f>
        <v>0</v>
      </c>
      <c r="BZ25">
        <f>SUM(BZ5/78)*100</f>
        <v>0</v>
      </c>
      <c r="CA25">
        <f>SUM(CA5/105)*100</f>
        <v>0</v>
      </c>
      <c r="CB25">
        <f>SUM(CB5/80)*100</f>
        <v>0</v>
      </c>
      <c r="CC25">
        <f>SUM(CC5/106)*100</f>
        <v>0</v>
      </c>
      <c r="CD25">
        <f>SUM(CD5/87)*100</f>
        <v>0</v>
      </c>
      <c r="CE25">
        <f>SUM(CE5/1078)*100</f>
        <v>0</v>
      </c>
      <c r="CF25">
        <f>SUM(CF5/111)*100</f>
        <v>0</v>
      </c>
      <c r="CG25" s="4">
        <f>SUM(CG5/19)*100</f>
        <v>0</v>
      </c>
      <c r="CH25">
        <f>SUM(CH5/9)*100</f>
        <v>0</v>
      </c>
      <c r="CI25">
        <f>SUM(CI5/80)*100</f>
        <v>0</v>
      </c>
      <c r="CJ25">
        <f>SUM(CJ5/91)*100</f>
        <v>0</v>
      </c>
      <c r="CK25">
        <f>SUM(CK5/98)*100</f>
        <v>0</v>
      </c>
      <c r="CL25">
        <f>SUM(CL5/86)*100</f>
        <v>0</v>
      </c>
      <c r="CM25">
        <f>SUM(CM5/136)*100</f>
        <v>0</v>
      </c>
      <c r="CN25">
        <f>SUM(CN5/143)*100</f>
        <v>0</v>
      </c>
      <c r="CO25">
        <f>SUM(CO5/134)*100</f>
        <v>0</v>
      </c>
      <c r="CP25">
        <f>SUM(CP5/110)*100</f>
        <v>0</v>
      </c>
      <c r="CQ25">
        <f>SUM(CQ5/134)*100</f>
        <v>0</v>
      </c>
      <c r="CR25">
        <f>SUM(CR5/1303)*100</f>
        <v>0</v>
      </c>
      <c r="CS25" s="4">
        <f>SUM(CS5/33)*100</f>
        <v>0</v>
      </c>
      <c r="CT25">
        <f>SUM(CT5/543)*100</f>
        <v>0.18416206261510129</v>
      </c>
    </row>
    <row r="26" spans="1:98" x14ac:dyDescent="0.2">
      <c r="A26" s="4" t="s">
        <v>23</v>
      </c>
      <c r="B26">
        <f>SUM(B6/25)*100</f>
        <v>0</v>
      </c>
      <c r="C26">
        <f>SUM(C6/29)*100</f>
        <v>3.4482758620689653</v>
      </c>
      <c r="D26">
        <f>SUM(D6/20)*100</f>
        <v>0</v>
      </c>
      <c r="E26">
        <f>SUM(E6/18)*100</f>
        <v>0</v>
      </c>
      <c r="F26">
        <f>SUM(F6/17)*100</f>
        <v>0</v>
      </c>
      <c r="G26">
        <f>SUM(G6/48)*100</f>
        <v>0</v>
      </c>
      <c r="H26">
        <f>SUM(H6/22)*100</f>
        <v>0</v>
      </c>
      <c r="I26">
        <f>SUM(I6/25)*100</f>
        <v>0</v>
      </c>
      <c r="J26">
        <f>SUM(J6/13)*100</f>
        <v>0</v>
      </c>
      <c r="K26">
        <f>SUM(K6/23)*100</f>
        <v>0</v>
      </c>
      <c r="L26">
        <f>SUM(L6/25)*100</f>
        <v>0</v>
      </c>
      <c r="M26" s="4">
        <f>SUM(M6/618)*100</f>
        <v>0</v>
      </c>
      <c r="N26">
        <f>SUM(N6/14)*100</f>
        <v>0</v>
      </c>
      <c r="O26">
        <f>SUM(O6/1611)*100</f>
        <v>5.5245189323401611</v>
      </c>
      <c r="P26">
        <f>SUM(P6/101)*100</f>
        <v>0.99009900990099009</v>
      </c>
      <c r="Q26" s="3">
        <f>SUM(Q6/99)*100</f>
        <v>0</v>
      </c>
      <c r="R26">
        <f>SUM(R6/973)*100</f>
        <v>0.10277492291880781</v>
      </c>
      <c r="S26">
        <f>SUM(S6/203)*100</f>
        <v>1.4778325123152709</v>
      </c>
      <c r="T26">
        <f>SUM(T6/109)*100</f>
        <v>0.91743119266055051</v>
      </c>
      <c r="U26">
        <f>SUM(U6/147)*100</f>
        <v>0</v>
      </c>
      <c r="V26">
        <f>SUM(V6/162)*100</f>
        <v>2.4691358024691357</v>
      </c>
      <c r="W26">
        <f>SUM(W6/183)*100</f>
        <v>1.0928961748633881</v>
      </c>
      <c r="X26">
        <f>SUM(X6/152)*100</f>
        <v>1.3157894736842104</v>
      </c>
      <c r="Y26" s="4">
        <f>SUM(Y6/88)*100</f>
        <v>1.1363636363636365</v>
      </c>
      <c r="Z26">
        <f>SUM(Z6/11)*100</f>
        <v>0</v>
      </c>
      <c r="AA26">
        <f>SUM(AA6/123)*100</f>
        <v>0.81300813008130091</v>
      </c>
      <c r="AB26">
        <f>SUM(AB6/922)*100</f>
        <v>0</v>
      </c>
      <c r="AC26">
        <f>SUM(AC6/131)*100</f>
        <v>0</v>
      </c>
      <c r="AD26">
        <f>SUM(AD6/123)*100</f>
        <v>0</v>
      </c>
      <c r="AE26">
        <f>SUM(AE6/2230)*100</f>
        <v>0</v>
      </c>
      <c r="AF26">
        <f>SUM(AF6/175)*100</f>
        <v>0</v>
      </c>
      <c r="AG26">
        <f>SUM(AG6/179)*100</f>
        <v>0</v>
      </c>
      <c r="AH26">
        <f>SUM(AH6/167)*100</f>
        <v>0</v>
      </c>
      <c r="AI26">
        <f>SUM(AI6/147)*100</f>
        <v>0</v>
      </c>
      <c r="AJ26">
        <f>SUM(AJ6/179)*100</f>
        <v>0</v>
      </c>
      <c r="AK26" s="4">
        <f>SUM(AK6/58)*100</f>
        <v>0</v>
      </c>
      <c r="AL26">
        <f>SUM(AL6/5)*100</f>
        <v>0</v>
      </c>
      <c r="AM26">
        <f>SUM(AM6/81)*100</f>
        <v>0</v>
      </c>
      <c r="AN26">
        <f>SUM(AN6/128)*100</f>
        <v>0</v>
      </c>
      <c r="AO26">
        <f>SUM(AO6/1091)*100</f>
        <v>0</v>
      </c>
      <c r="AP26">
        <f>SUM(AP6/98)*100</f>
        <v>0</v>
      </c>
      <c r="AQ26">
        <f>SUM(AQ6/158)*100</f>
        <v>0</v>
      </c>
      <c r="AR26">
        <f>SUM(AR6/909)*100</f>
        <v>0.11001100110011</v>
      </c>
      <c r="AS26">
        <f>SUM(AS6/132)*100</f>
        <v>0</v>
      </c>
      <c r="AT26">
        <f>SUM(AT6/138)*100</f>
        <v>0</v>
      </c>
      <c r="AU26">
        <f>SUM(AU6/132)*100</f>
        <v>0</v>
      </c>
      <c r="AV26">
        <f>SUM(AV6/141)*100</f>
        <v>0</v>
      </c>
      <c r="AW26" s="4">
        <f>SUM(AW6/29)*100</f>
        <v>3.4482758620689653</v>
      </c>
      <c r="AX26">
        <f>SUM(AX6/2)*100</f>
        <v>0</v>
      </c>
      <c r="AY26">
        <f>SUM(AY6/16)*100</f>
        <v>6.25</v>
      </c>
      <c r="AZ26">
        <f>SUM(AZ6/27)*100</f>
        <v>0</v>
      </c>
      <c r="BA26">
        <f>SUM(BA6/23)*100</f>
        <v>0</v>
      </c>
      <c r="BB26">
        <f>SUM(BB6/19)*100</f>
        <v>0</v>
      </c>
      <c r="BC26">
        <f>SUM(BC6/35)*100</f>
        <v>0</v>
      </c>
      <c r="BD26">
        <f>SUM(BD6/36)*100</f>
        <v>0</v>
      </c>
      <c r="BE26">
        <f>SUM(BE6/453)*100</f>
        <v>0</v>
      </c>
      <c r="BF26">
        <f>SUM(BF6/41)*100</f>
        <v>0</v>
      </c>
      <c r="BG26">
        <f>SUM(BG6/38)*100</f>
        <v>0</v>
      </c>
      <c r="BH26">
        <f>SUM(BH6/42)*100</f>
        <v>0</v>
      </c>
      <c r="BI26" s="4">
        <f>SUM(BI6/9)*100</f>
        <v>0</v>
      </c>
      <c r="BJ26">
        <f>SUM(BJ6/7)*100</f>
        <v>0</v>
      </c>
      <c r="BK26">
        <f>SUM(BK6/55)*100</f>
        <v>0</v>
      </c>
      <c r="BL26">
        <f>SUM(BL6/66)*100</f>
        <v>0</v>
      </c>
      <c r="BM26">
        <f>SUM(BM6/63)*100</f>
        <v>0</v>
      </c>
      <c r="BN26">
        <f>SUM(BN6/54)*100</f>
        <v>0</v>
      </c>
      <c r="BO26">
        <f>SUM(BO6/96)*100</f>
        <v>0</v>
      </c>
      <c r="BP26">
        <f>SUM(BP6/60)*100</f>
        <v>0</v>
      </c>
      <c r="BQ26">
        <f>SUM(BQ6/65)*100</f>
        <v>0</v>
      </c>
      <c r="BR26">
        <f>SUM(BR6/942)*100</f>
        <v>0</v>
      </c>
      <c r="BS26">
        <f>SUM(BS6/101)*100</f>
        <v>0</v>
      </c>
      <c r="BT26">
        <f>SUM(BT6/75)*100</f>
        <v>0</v>
      </c>
      <c r="BU26" s="4">
        <f>SUM(BU6/17)*100</f>
        <v>0</v>
      </c>
      <c r="BV26">
        <f>SUM(BV6/3)*100</f>
        <v>0</v>
      </c>
      <c r="BW26">
        <f>SUM(BW6/55)*100</f>
        <v>0</v>
      </c>
      <c r="BX26">
        <f>SUM(BX6/88)*100</f>
        <v>0</v>
      </c>
      <c r="BY26">
        <f>SUM(BY6/59)*100</f>
        <v>0</v>
      </c>
      <c r="BZ26">
        <f>SUM(BZ6/78)*100</f>
        <v>0</v>
      </c>
      <c r="CA26">
        <f>SUM(CA6/105)*100</f>
        <v>0</v>
      </c>
      <c r="CB26">
        <f>SUM(CB6/80)*100</f>
        <v>1.25</v>
      </c>
      <c r="CC26">
        <f>SUM(CC6/106)*100</f>
        <v>0</v>
      </c>
      <c r="CD26">
        <f>SUM(CD6/87)*100</f>
        <v>1.1494252873563218</v>
      </c>
      <c r="CE26">
        <f>SUM(CE6/1078)*100</f>
        <v>0</v>
      </c>
      <c r="CF26">
        <f>SUM(CF6/111)*100</f>
        <v>0</v>
      </c>
      <c r="CG26" s="4">
        <f>SUM(CG6/19)*100</f>
        <v>0</v>
      </c>
      <c r="CH26">
        <f>SUM(CH6/9)*100</f>
        <v>0</v>
      </c>
      <c r="CI26">
        <f>SUM(CI6/80)*100</f>
        <v>1.25</v>
      </c>
      <c r="CJ26">
        <f>SUM(CJ6/91)*100</f>
        <v>0</v>
      </c>
      <c r="CK26">
        <f>SUM(CK6/98)*100</f>
        <v>0</v>
      </c>
      <c r="CL26">
        <f>SUM(CL6/86)*100</f>
        <v>0</v>
      </c>
      <c r="CM26">
        <f>SUM(CM6/136)*100</f>
        <v>0</v>
      </c>
      <c r="CN26">
        <f>SUM(CN6/143)*100</f>
        <v>0</v>
      </c>
      <c r="CO26">
        <f>SUM(CO6/134)*100</f>
        <v>0</v>
      </c>
      <c r="CP26">
        <f>SUM(CP6/110)*100</f>
        <v>0</v>
      </c>
      <c r="CQ26">
        <f>SUM(CQ6/134)*100</f>
        <v>0</v>
      </c>
      <c r="CR26">
        <f>SUM(CR6/1303)*100</f>
        <v>0</v>
      </c>
      <c r="CS26" s="4">
        <f>SUM(CS6/33)*100</f>
        <v>0</v>
      </c>
      <c r="CT26">
        <f>SUM(CT6/543)*100</f>
        <v>0.92081031307550654</v>
      </c>
    </row>
    <row r="27" spans="1:98" x14ac:dyDescent="0.2">
      <c r="A27" s="4" t="s">
        <v>22</v>
      </c>
      <c r="B27">
        <f>SUM(B7/25)*100</f>
        <v>0</v>
      </c>
      <c r="C27">
        <f>SUM(C7/29)*100</f>
        <v>6.8965517241379306</v>
      </c>
      <c r="D27">
        <f>SUM(D7/20)*100</f>
        <v>0</v>
      </c>
      <c r="E27">
        <f>SUM(E7/18)*100</f>
        <v>5.5555555555555554</v>
      </c>
      <c r="F27">
        <f>SUM(F7/17)*100</f>
        <v>5.8823529411764701</v>
      </c>
      <c r="G27" s="27">
        <f>SUM(G7/48)*100</f>
        <v>10.416666666666668</v>
      </c>
      <c r="H27">
        <f>SUM(H7/22)*100</f>
        <v>9.0909090909090917</v>
      </c>
      <c r="I27">
        <f>SUM(I7/25)*100</f>
        <v>8</v>
      </c>
      <c r="J27">
        <f>SUM(J7/13)*100</f>
        <v>0</v>
      </c>
      <c r="K27">
        <f>SUM(K7/23)*100</f>
        <v>0</v>
      </c>
      <c r="L27">
        <f>SUM(L7/25)*100</f>
        <v>0</v>
      </c>
      <c r="M27" s="14">
        <f>SUM(M7/618)*100</f>
        <v>13.592233009708737</v>
      </c>
      <c r="N27">
        <f>SUM(N7/14)*100</f>
        <v>0</v>
      </c>
      <c r="O27">
        <f>SUM(O7/1611)*100</f>
        <v>6.3314711359404097</v>
      </c>
      <c r="P27">
        <f>SUM(P7/101)*100</f>
        <v>0</v>
      </c>
      <c r="Q27" s="3">
        <f>SUM(Q7/99)*100</f>
        <v>1.0101010101010102</v>
      </c>
      <c r="R27">
        <f>SUM(R7/973)*100</f>
        <v>0.3083247687564234</v>
      </c>
      <c r="S27">
        <f>SUM(S7/203)*100</f>
        <v>3.4482758620689653</v>
      </c>
      <c r="T27">
        <f>SUM(T7/109)*100</f>
        <v>0.91743119266055051</v>
      </c>
      <c r="U27">
        <f>SUM(U7/147)*100</f>
        <v>0.68027210884353739</v>
      </c>
      <c r="V27">
        <f>SUM(V7/162)*100</f>
        <v>1.2345679012345678</v>
      </c>
      <c r="W27">
        <f>SUM(W7/183)*100</f>
        <v>2.1857923497267762</v>
      </c>
      <c r="X27">
        <f>SUM(X7/152)*100</f>
        <v>0.6578947368421052</v>
      </c>
      <c r="Y27" s="14">
        <f>SUM(Y7/88)*100</f>
        <v>10.227272727272728</v>
      </c>
      <c r="Z27">
        <f>SUM(Z7/11)*100</f>
        <v>0</v>
      </c>
      <c r="AA27">
        <f>SUM(AA7/123)*100</f>
        <v>2.4390243902439024</v>
      </c>
      <c r="AB27">
        <f>SUM(AB7/922)*100</f>
        <v>0.10845986984815618</v>
      </c>
      <c r="AC27">
        <f>SUM(AC7/131)*100</f>
        <v>4.5801526717557248</v>
      </c>
      <c r="AD27">
        <f>SUM(AD7/123)*100</f>
        <v>0.81300813008130091</v>
      </c>
      <c r="AE27">
        <f>SUM(AE7/2230)*100</f>
        <v>6.6816143497757841</v>
      </c>
      <c r="AF27">
        <f>SUM(AF7/175)*100</f>
        <v>0.5714285714285714</v>
      </c>
      <c r="AG27">
        <f>SUM(AG7/179)*100</f>
        <v>1.1173184357541899</v>
      </c>
      <c r="AH27">
        <f>SUM(AH7/167)*100</f>
        <v>1.1976047904191618</v>
      </c>
      <c r="AI27">
        <f>SUM(AI7/147)*100</f>
        <v>1.3605442176870748</v>
      </c>
      <c r="AJ27">
        <f>SUM(AJ7/179)*100</f>
        <v>1.1173184357541899</v>
      </c>
      <c r="AK27" s="14">
        <f>SUM(AK7/58)*100</f>
        <v>12.068965517241379</v>
      </c>
      <c r="AL27">
        <f>SUM(AL7/5)*100</f>
        <v>0</v>
      </c>
      <c r="AM27">
        <f>SUM(AM7/81)*100</f>
        <v>4.9382716049382713</v>
      </c>
      <c r="AN27">
        <f>SUM(AN7/128)*100</f>
        <v>0</v>
      </c>
      <c r="AO27">
        <f>SUM(AO7/1091)*100</f>
        <v>0</v>
      </c>
      <c r="AP27">
        <f>SUM(AP7/98)*100</f>
        <v>0</v>
      </c>
      <c r="AQ27">
        <f>SUM(AQ7/158)*100</f>
        <v>0</v>
      </c>
      <c r="AR27">
        <f>SUM(AR7/909)*100</f>
        <v>0.33003300330033003</v>
      </c>
      <c r="AS27">
        <f>SUM(AS7/132)*100</f>
        <v>0</v>
      </c>
      <c r="AT27">
        <f>SUM(AT7/138)*100</f>
        <v>0.72463768115942029</v>
      </c>
      <c r="AU27">
        <f>SUM(AU7/132)*100</f>
        <v>0</v>
      </c>
      <c r="AV27">
        <f>SUM(AV7/141)*100</f>
        <v>0</v>
      </c>
      <c r="AW27" s="4">
        <f>SUM(AW7/29)*100</f>
        <v>3.4482758620689653</v>
      </c>
      <c r="AX27">
        <f>SUM(AX7/2)*100</f>
        <v>0</v>
      </c>
      <c r="AY27">
        <f>SUM(AY7/16)*100</f>
        <v>0</v>
      </c>
      <c r="AZ27">
        <f>SUM(AZ7/27)*100</f>
        <v>0</v>
      </c>
      <c r="BA27">
        <f>SUM(BA7/23)*100</f>
        <v>4.3478260869565215</v>
      </c>
      <c r="BB27">
        <f>SUM(BB7/19)*100</f>
        <v>0</v>
      </c>
      <c r="BC27">
        <f>SUM(BC7/35)*100</f>
        <v>0</v>
      </c>
      <c r="BD27">
        <f>SUM(BD7/36)*100</f>
        <v>0</v>
      </c>
      <c r="BE27">
        <f>SUM(BE7/453)*100</f>
        <v>0</v>
      </c>
      <c r="BF27">
        <f>SUM(BF7/41)*100</f>
        <v>0</v>
      </c>
      <c r="BG27">
        <f>SUM(BG7/38)*100</f>
        <v>0</v>
      </c>
      <c r="BH27">
        <f>SUM(BH7/42)*100</f>
        <v>0</v>
      </c>
      <c r="BI27" s="4">
        <f>SUM(BI7/9)*100</f>
        <v>0</v>
      </c>
      <c r="BJ27">
        <f>SUM(BJ7/7)*100</f>
        <v>0</v>
      </c>
      <c r="BK27">
        <f>SUM(BK7/55)*100</f>
        <v>1.8181818181818181</v>
      </c>
      <c r="BL27">
        <f>SUM(BL7/66)*100</f>
        <v>0</v>
      </c>
      <c r="BM27">
        <f>SUM(BM7/63)*100</f>
        <v>0</v>
      </c>
      <c r="BN27">
        <f>SUM(BN7/54)*100</f>
        <v>0</v>
      </c>
      <c r="BO27">
        <f>SUM(BO7/96)*100</f>
        <v>0</v>
      </c>
      <c r="BP27">
        <f>SUM(BP7/60)*100</f>
        <v>0</v>
      </c>
      <c r="BQ27">
        <f>SUM(BQ7/65)*100</f>
        <v>0</v>
      </c>
      <c r="BR27">
        <f>SUM(BR7/942)*100</f>
        <v>0</v>
      </c>
      <c r="BS27">
        <f>SUM(BS7/101)*100</f>
        <v>0</v>
      </c>
      <c r="BT27">
        <f>SUM(BT7/75)*100</f>
        <v>0</v>
      </c>
      <c r="BU27" s="4">
        <f>SUM(BU7/17)*100</f>
        <v>0</v>
      </c>
      <c r="BV27">
        <f>SUM(BV7/3)*100</f>
        <v>0</v>
      </c>
      <c r="BW27">
        <f>SUM(BW7/55)*100</f>
        <v>1.8181818181818181</v>
      </c>
      <c r="BX27">
        <f>SUM(BX7/88)*100</f>
        <v>0</v>
      </c>
      <c r="BY27">
        <f>SUM(BY7/59)*100</f>
        <v>0</v>
      </c>
      <c r="BZ27">
        <f>SUM(BZ7/78)*100</f>
        <v>0</v>
      </c>
      <c r="CA27">
        <f>SUM(CA7/105)*100</f>
        <v>0</v>
      </c>
      <c r="CB27">
        <f>SUM(CB7/80)*100</f>
        <v>0</v>
      </c>
      <c r="CC27">
        <f>SUM(CC7/106)*100</f>
        <v>0</v>
      </c>
      <c r="CD27">
        <f>SUM(CD7/87)*100</f>
        <v>0</v>
      </c>
      <c r="CE27">
        <f>SUM(CE7/1078)*100</f>
        <v>0</v>
      </c>
      <c r="CF27">
        <f>SUM(CF7/111)*100</f>
        <v>0</v>
      </c>
      <c r="CG27" s="4">
        <f>SUM(CG7/19)*100</f>
        <v>5.2631578947368416</v>
      </c>
      <c r="CH27">
        <f>SUM(CH7/9)*100</f>
        <v>0</v>
      </c>
      <c r="CI27">
        <f>SUM(CI7/80)*100</f>
        <v>1.25</v>
      </c>
      <c r="CJ27">
        <f>SUM(CJ7/91)*100</f>
        <v>0</v>
      </c>
      <c r="CK27">
        <f>SUM(CK7/98)*100</f>
        <v>0</v>
      </c>
      <c r="CL27">
        <f>SUM(CL7/86)*100</f>
        <v>0</v>
      </c>
      <c r="CM27">
        <f>SUM(CM7/136)*100</f>
        <v>0.73529411764705876</v>
      </c>
      <c r="CN27">
        <f>SUM(CN7/143)*100</f>
        <v>0</v>
      </c>
      <c r="CO27">
        <f>SUM(CO7/134)*100</f>
        <v>0</v>
      </c>
      <c r="CP27">
        <f>SUM(CP7/110)*100</f>
        <v>0</v>
      </c>
      <c r="CQ27">
        <f>SUM(CQ7/134)*100</f>
        <v>0</v>
      </c>
      <c r="CR27">
        <f>SUM(CR7/1303)*100</f>
        <v>0</v>
      </c>
      <c r="CS27" s="4">
        <f>SUM(CS7/33)*100</f>
        <v>6.0606060606060606</v>
      </c>
      <c r="CT27">
        <f>SUM(CT7/543)*100</f>
        <v>1.8416206261510131</v>
      </c>
    </row>
    <row r="28" spans="1:98" x14ac:dyDescent="0.2">
      <c r="A28" s="4" t="s">
        <v>18</v>
      </c>
      <c r="B28" s="27">
        <f>SUM(B8/25)*100</f>
        <v>12</v>
      </c>
      <c r="C28" s="27">
        <f>SUM(C8/29)*100</f>
        <v>13.793103448275861</v>
      </c>
      <c r="D28" s="27">
        <f>SUM(D8/20)*100</f>
        <v>45</v>
      </c>
      <c r="E28" s="27">
        <f>SUM(E8/18)*100</f>
        <v>38.888888888888893</v>
      </c>
      <c r="F28" s="27">
        <f>SUM(F8/17)*100</f>
        <v>11.76470588235294</v>
      </c>
      <c r="G28" s="27">
        <f>SUM(G8/48)*100</f>
        <v>18.75</v>
      </c>
      <c r="H28" s="27">
        <f>SUM(H8/22)*100</f>
        <v>36.363636363636367</v>
      </c>
      <c r="I28" s="27">
        <f>SUM(I8/25)*100</f>
        <v>44</v>
      </c>
      <c r="J28" s="27">
        <f>SUM(J8/13)*100</f>
        <v>61.53846153846154</v>
      </c>
      <c r="K28" s="27">
        <f>SUM(K8/23)*100</f>
        <v>52.173913043478258</v>
      </c>
      <c r="L28" s="27">
        <f>SUM(L8/25)*100</f>
        <v>60</v>
      </c>
      <c r="M28" s="4">
        <f>SUM(M8/618)*100</f>
        <v>4.2071197411003238</v>
      </c>
      <c r="N28" s="27">
        <f>SUM(N8/14)*100</f>
        <v>14.285714285714285</v>
      </c>
      <c r="O28" s="27">
        <f>SUM(O8/1611)*100</f>
        <v>31.595282433271262</v>
      </c>
      <c r="P28" s="27">
        <f>SUM(P8/101)*100</f>
        <v>79.207920792079207</v>
      </c>
      <c r="Q28" s="12">
        <f>SUM(Q8/99)*100</f>
        <v>66.666666666666657</v>
      </c>
      <c r="R28" s="27">
        <f>SUM(R8/973)*100</f>
        <v>66.289825282631043</v>
      </c>
      <c r="S28" s="27">
        <f>SUM(S8/203)*100</f>
        <v>59.605911330049267</v>
      </c>
      <c r="T28" s="27">
        <f>SUM(T8/109)*100</f>
        <v>70.642201834862391</v>
      </c>
      <c r="U28" s="27">
        <f>SUM(U8/147)*100</f>
        <v>78.911564625850332</v>
      </c>
      <c r="V28" s="27">
        <f>SUM(V8/162)*100</f>
        <v>73.456790123456798</v>
      </c>
      <c r="W28" s="27">
        <f>SUM(W8/183)*100</f>
        <v>74.316939890710387</v>
      </c>
      <c r="X28" s="27">
        <f>SUM(X8/152)*100</f>
        <v>74.342105263157904</v>
      </c>
      <c r="Y28" s="14">
        <f>SUM(Y8/88)*100</f>
        <v>21.59090909090909</v>
      </c>
      <c r="Z28" s="27">
        <f>SUM(Z8/11)*100</f>
        <v>54.54545454545454</v>
      </c>
      <c r="AA28" s="27">
        <f>SUM(AA8/123)*100</f>
        <v>63.414634146341463</v>
      </c>
      <c r="AB28" s="27">
        <f>SUM(AB8/922)*100</f>
        <v>94.79392624728851</v>
      </c>
      <c r="AC28" s="27">
        <f>SUM(AC8/131)*100</f>
        <v>77.099236641221367</v>
      </c>
      <c r="AD28" s="27">
        <f>SUM(AD8/123)*100</f>
        <v>73.983739837398375</v>
      </c>
      <c r="AE28" s="27">
        <f>SUM(AE8/2230)*100</f>
        <v>45.291479820627799</v>
      </c>
      <c r="AF28" s="27">
        <f>SUM(AF8/175)*100</f>
        <v>84.571428571428569</v>
      </c>
      <c r="AG28" s="27">
        <f>SUM(AG8/179)*100</f>
        <v>87.150837988826808</v>
      </c>
      <c r="AH28" s="27">
        <f>SUM(AH8/167)*100</f>
        <v>82.035928143712582</v>
      </c>
      <c r="AI28" s="27">
        <f>SUM(AI8/147)*100</f>
        <v>87.755102040816325</v>
      </c>
      <c r="AJ28" s="27">
        <f>SUM(AJ8/179)*100</f>
        <v>85.47486033519553</v>
      </c>
      <c r="AK28" s="14">
        <f>SUM(AK8/58)*100</f>
        <v>13.793103448275861</v>
      </c>
      <c r="AL28" s="27">
        <f>SUM(AL8/5)*100</f>
        <v>60</v>
      </c>
      <c r="AM28" s="27">
        <f>SUM(AM8/81)*100</f>
        <v>74.074074074074076</v>
      </c>
      <c r="AN28" s="27">
        <f>SUM(AN8/128)*100</f>
        <v>92.96875</v>
      </c>
      <c r="AO28" s="27">
        <f>SUM(AO8/1091)*100</f>
        <v>63.794683776351967</v>
      </c>
      <c r="AP28" s="27">
        <f>SUM(AP8/98)*100</f>
        <v>88.775510204081627</v>
      </c>
      <c r="AQ28" s="27">
        <f>SUM(AQ8/158)*100</f>
        <v>77.215189873417728</v>
      </c>
      <c r="AR28" s="27">
        <f>SUM(AR8/909)*100</f>
        <v>94.829482948294824</v>
      </c>
      <c r="AS28" s="27">
        <f>SUM(AS8/132)*100</f>
        <v>90.909090909090907</v>
      </c>
      <c r="AT28" s="27">
        <f>SUM(AT8/138)*100</f>
        <v>93.478260869565219</v>
      </c>
      <c r="AU28" s="27">
        <f>SUM(AU8/132)*100</f>
        <v>92.424242424242422</v>
      </c>
      <c r="AV28" s="27">
        <f>SUM(AV8/141)*100</f>
        <v>90.780141843971634</v>
      </c>
      <c r="AW28" s="14">
        <f>SUM(AW8/29)*100</f>
        <v>48.275862068965516</v>
      </c>
      <c r="AX28" s="27">
        <f>SUM(AX8/2)*100</f>
        <v>100</v>
      </c>
      <c r="AY28">
        <f>SUM(AY8/16)*100</f>
        <v>75</v>
      </c>
      <c r="AZ28" s="27">
        <f>SUM(AZ8/27)*100</f>
        <v>88.888888888888886</v>
      </c>
      <c r="BA28" s="27">
        <f>SUM(BA8/23)*100</f>
        <v>86.956521739130437</v>
      </c>
      <c r="BB28" s="27">
        <f>SUM(BB8/19)*100</f>
        <v>94.73684210526315</v>
      </c>
      <c r="BC28" s="27">
        <f>SUM(BC8/35)*100</f>
        <v>97.142857142857139</v>
      </c>
      <c r="BD28" s="27">
        <f>SUM(BD8/36)*100</f>
        <v>88.888888888888886</v>
      </c>
      <c r="BE28" s="27">
        <f>SUM(BE8/453)*100</f>
        <v>91.390728476821195</v>
      </c>
      <c r="BF28" s="27">
        <f>SUM(BF8/41)*100</f>
        <v>97.560975609756099</v>
      </c>
      <c r="BG28" s="27">
        <f>SUM(BG8/38)*100</f>
        <v>92.10526315789474</v>
      </c>
      <c r="BH28" s="27">
        <f>SUM(BH8/42)*100</f>
        <v>95.238095238095227</v>
      </c>
      <c r="BI28" s="14">
        <f>SUM(BI8/9)*100</f>
        <v>88.888888888888886</v>
      </c>
      <c r="BJ28" s="27">
        <f>SUM(BJ8/7)*100</f>
        <v>57.142857142857139</v>
      </c>
      <c r="BK28" s="27">
        <f>SUM(BK8/55)*100</f>
        <v>81.818181818181827</v>
      </c>
      <c r="BL28" s="27">
        <f>SUM(BL8/66)*100</f>
        <v>96.969696969696969</v>
      </c>
      <c r="BM28" s="27">
        <f>SUM(BM8/63)*100</f>
        <v>90.476190476190482</v>
      </c>
      <c r="BN28" s="27">
        <f>SUM(BN8/54)*100</f>
        <v>96.296296296296291</v>
      </c>
      <c r="BO28" s="27">
        <f>SUM(BO8/96)*100</f>
        <v>82.291666666666657</v>
      </c>
      <c r="BP28" s="27">
        <f>SUM(BP8/60)*100</f>
        <v>100</v>
      </c>
      <c r="BQ28" s="27">
        <f>SUM(BQ8/65)*100</f>
        <v>90.769230769230774</v>
      </c>
      <c r="BR28" s="27">
        <f>SUM(BR8/942)*100</f>
        <v>95.966029723991511</v>
      </c>
      <c r="BS28" s="27">
        <f>SUM(BS8/101)*100</f>
        <v>93.069306930693074</v>
      </c>
      <c r="BT28" s="27">
        <f>SUM(BT8/75)*100</f>
        <v>96</v>
      </c>
      <c r="BU28" s="14">
        <f>SUM(BU8/17)*100</f>
        <v>35.294117647058826</v>
      </c>
      <c r="BV28" s="27">
        <f>SUM(BV8/3)*100</f>
        <v>66.666666666666657</v>
      </c>
      <c r="BW28" s="27">
        <f>SUM(BW8/55)*100</f>
        <v>87.272727272727266</v>
      </c>
      <c r="BX28" s="27">
        <f>SUM(BX8/88)*100</f>
        <v>96.590909090909093</v>
      </c>
      <c r="BY28" s="27">
        <f>SUM(BY8/59)*100</f>
        <v>86.440677966101703</v>
      </c>
      <c r="BZ28" s="27">
        <f>SUM(BZ8/78)*100</f>
        <v>91.025641025641022</v>
      </c>
      <c r="CA28" s="27">
        <f>SUM(CA8/105)*100</f>
        <v>84.761904761904759</v>
      </c>
      <c r="CB28" s="27">
        <f>SUM(CB8/80)*100</f>
        <v>95</v>
      </c>
      <c r="CC28" s="27">
        <f>SUM(CC8/106)*100</f>
        <v>96.226415094339629</v>
      </c>
      <c r="CD28" s="27">
        <f>SUM(CD8/87)*100</f>
        <v>94.252873563218387</v>
      </c>
      <c r="CE28" s="27">
        <f>SUM(CE8/1078)*100</f>
        <v>91.929499072356208</v>
      </c>
      <c r="CF28" s="27">
        <f>SUM(CF8/111)*100</f>
        <v>96.396396396396398</v>
      </c>
      <c r="CG28" s="14">
        <f>SUM(CG8/19)*100</f>
        <v>63.157894736842103</v>
      </c>
      <c r="CH28" s="27">
        <f>SUM(CH8/9)*100</f>
        <v>88.888888888888886</v>
      </c>
      <c r="CI28" s="27">
        <f>SUM(CI8/80)*100</f>
        <v>82.5</v>
      </c>
      <c r="CJ28" s="27">
        <f>SUM(CJ8/91)*100</f>
        <v>97.802197802197796</v>
      </c>
      <c r="CK28" s="27">
        <f>SUM(CK8/98)*100</f>
        <v>91.83673469387756</v>
      </c>
      <c r="CL28" s="27">
        <f>SUM(CL8/86)*100</f>
        <v>88.372093023255815</v>
      </c>
      <c r="CM28" s="27">
        <f>SUM(CM8/136)*100</f>
        <v>91.911764705882348</v>
      </c>
      <c r="CN28" s="27">
        <f>SUM(CN8/143)*100</f>
        <v>95.8041958041958</v>
      </c>
      <c r="CO28" s="27">
        <f>SUM(CO8/134)*100</f>
        <v>94.776119402985074</v>
      </c>
      <c r="CP28" s="27">
        <f>SUM(CP8/110)*100</f>
        <v>96.36363636363636</v>
      </c>
      <c r="CQ28" s="27">
        <f>SUM(CQ8/134)*100</f>
        <v>97.761194029850756</v>
      </c>
      <c r="CR28" s="27">
        <f>SUM(CR8/1303)*100</f>
        <v>96.469685341519579</v>
      </c>
      <c r="CS28" s="14">
        <f>SUM(CS8/33)*100</f>
        <v>51.515151515151516</v>
      </c>
      <c r="CT28">
        <f>SUM(CT8/543)*100</f>
        <v>70.534069981583798</v>
      </c>
    </row>
    <row r="29" spans="1:98" x14ac:dyDescent="0.2">
      <c r="A29" s="4" t="s">
        <v>16</v>
      </c>
      <c r="B29">
        <f>SUM(B9/25)*100</f>
        <v>0</v>
      </c>
      <c r="C29">
        <f>SUM(C9/29)*100</f>
        <v>0</v>
      </c>
      <c r="D29">
        <f>SUM(D9/20)*100</f>
        <v>0</v>
      </c>
      <c r="E29">
        <f>SUM(E9/18)*100</f>
        <v>0</v>
      </c>
      <c r="F29">
        <f>SUM(F9/17)*100</f>
        <v>0</v>
      </c>
      <c r="G29">
        <f>SUM(G9/48)*100</f>
        <v>2.083333333333333</v>
      </c>
      <c r="H29">
        <f>SUM(H9/22)*100</f>
        <v>0</v>
      </c>
      <c r="I29">
        <f>SUM(I9/25)*100</f>
        <v>0</v>
      </c>
      <c r="J29">
        <f>SUM(J9/13)*100</f>
        <v>0</v>
      </c>
      <c r="K29">
        <f>SUM(K9/23)*100</f>
        <v>4.3478260869565215</v>
      </c>
      <c r="L29">
        <f>SUM(L9/25)*100</f>
        <v>0</v>
      </c>
      <c r="M29" s="4">
        <f>SUM(M9/618)*100</f>
        <v>0</v>
      </c>
      <c r="N29">
        <f>SUM(N9/14)*100</f>
        <v>7.1428571428571423</v>
      </c>
      <c r="O29">
        <f>SUM(O9/1611)*100</f>
        <v>6.2073246430788327E-2</v>
      </c>
      <c r="P29">
        <f>SUM(P9/101)*100</f>
        <v>0</v>
      </c>
      <c r="Q29" s="3">
        <f>SUM(Q9/99)*100</f>
        <v>0</v>
      </c>
      <c r="R29">
        <f>SUM(R9/973)*100</f>
        <v>0.10277492291880781</v>
      </c>
      <c r="S29">
        <f>SUM(S9/203)*100</f>
        <v>0</v>
      </c>
      <c r="T29">
        <f>SUM(T9/109)*100</f>
        <v>0.91743119266055051</v>
      </c>
      <c r="U29">
        <f>SUM(U9/147)*100</f>
        <v>0.68027210884353739</v>
      </c>
      <c r="V29">
        <f>SUM(V9/162)*100</f>
        <v>0.61728395061728392</v>
      </c>
      <c r="W29">
        <f>SUM(W9/183)*100</f>
        <v>0</v>
      </c>
      <c r="X29">
        <f>SUM(X9/152)*100</f>
        <v>0</v>
      </c>
      <c r="Y29" s="4">
        <f>SUM(Y9/88)*100</f>
        <v>0</v>
      </c>
      <c r="Z29">
        <f>SUM(Z9/11)*100</f>
        <v>0</v>
      </c>
      <c r="AA29">
        <f>SUM(AA9/123)*100</f>
        <v>0</v>
      </c>
      <c r="AB29">
        <f>SUM(AB9/922)*100</f>
        <v>0.10845986984815618</v>
      </c>
      <c r="AC29">
        <f>SUM(AC9/131)*100</f>
        <v>0.76335877862595414</v>
      </c>
      <c r="AD29">
        <f>SUM(AD9/123)*100</f>
        <v>0</v>
      </c>
      <c r="AE29">
        <f>SUM(AE9/2230)*100</f>
        <v>0</v>
      </c>
      <c r="AF29">
        <f>SUM(AF9/175)*100</f>
        <v>0</v>
      </c>
      <c r="AG29">
        <f>SUM(AG9/179)*100</f>
        <v>0</v>
      </c>
      <c r="AH29">
        <f>SUM(AH9/167)*100</f>
        <v>0</v>
      </c>
      <c r="AI29">
        <f>SUM(AI9/147)*100</f>
        <v>0.68027210884353739</v>
      </c>
      <c r="AJ29">
        <f>SUM(AJ9/179)*100</f>
        <v>0.55865921787709494</v>
      </c>
      <c r="AK29" s="4">
        <f>SUM(AK9/58)*100</f>
        <v>0</v>
      </c>
      <c r="AL29">
        <f>SUM(AL9/5)*100</f>
        <v>0</v>
      </c>
      <c r="AM29">
        <f>SUM(AM9/81)*100</f>
        <v>0</v>
      </c>
      <c r="AN29">
        <f>SUM(AN9/128)*100</f>
        <v>0</v>
      </c>
      <c r="AO29">
        <f>SUM(AO9/1091)*100</f>
        <v>0</v>
      </c>
      <c r="AP29">
        <f>SUM(AP9/98)*100</f>
        <v>0</v>
      </c>
      <c r="AQ29">
        <f>SUM(AQ9/158)*100</f>
        <v>0</v>
      </c>
      <c r="AR29">
        <f>SUM(AR9/909)*100</f>
        <v>0</v>
      </c>
      <c r="AS29">
        <f>SUM(AS9/132)*100</f>
        <v>0.75757575757575757</v>
      </c>
      <c r="AT29">
        <f>SUM(AT9/138)*100</f>
        <v>0</v>
      </c>
      <c r="AU29">
        <f>SUM(AU9/132)*100</f>
        <v>0</v>
      </c>
      <c r="AV29">
        <f>SUM(AV9/141)*100</f>
        <v>0</v>
      </c>
      <c r="AW29" s="4">
        <f>SUM(AW9/29)*100</f>
        <v>0</v>
      </c>
      <c r="AX29">
        <f>SUM(AX9/2)*100</f>
        <v>0</v>
      </c>
      <c r="AY29">
        <f>SUM(AY9/16)*100</f>
        <v>0</v>
      </c>
      <c r="AZ29">
        <f>SUM(AZ9/27)*100</f>
        <v>0</v>
      </c>
      <c r="BA29">
        <f>SUM(BA9/23)*100</f>
        <v>0</v>
      </c>
      <c r="BB29">
        <f>SUM(BB9/19)*100</f>
        <v>0</v>
      </c>
      <c r="BC29">
        <f>SUM(BC9/35)*100</f>
        <v>0</v>
      </c>
      <c r="BD29">
        <f>SUM(BD9/36)*100</f>
        <v>0</v>
      </c>
      <c r="BE29">
        <f>SUM(BE9/453)*100</f>
        <v>0</v>
      </c>
      <c r="BF29">
        <f>SUM(BF9/41)*100</f>
        <v>0</v>
      </c>
      <c r="BG29">
        <f>SUM(BG9/38)*100</f>
        <v>0</v>
      </c>
      <c r="BH29">
        <f>SUM(BH9/42)*100</f>
        <v>0</v>
      </c>
      <c r="BI29" s="4">
        <f>SUM(BI9/9)*100</f>
        <v>0</v>
      </c>
      <c r="BJ29">
        <f>SUM(BJ9/7)*100</f>
        <v>0</v>
      </c>
      <c r="BK29">
        <f>SUM(BK9/55)*100</f>
        <v>0</v>
      </c>
      <c r="BL29">
        <f>SUM(BL9/66)*100</f>
        <v>0</v>
      </c>
      <c r="BM29">
        <f>SUM(BM9/63)*100</f>
        <v>0</v>
      </c>
      <c r="BN29">
        <f>SUM(BN9/54)*100</f>
        <v>0</v>
      </c>
      <c r="BO29">
        <f>SUM(BO9/96)*100</f>
        <v>0</v>
      </c>
      <c r="BP29">
        <f>SUM(BP9/60)*100</f>
        <v>0</v>
      </c>
      <c r="BQ29">
        <f>SUM(BQ9/65)*100</f>
        <v>0</v>
      </c>
      <c r="BR29">
        <f>SUM(BR9/942)*100</f>
        <v>0</v>
      </c>
      <c r="BS29">
        <f>SUM(BS9/101)*100</f>
        <v>0</v>
      </c>
      <c r="BT29">
        <f>SUM(BT9/75)*100</f>
        <v>0</v>
      </c>
      <c r="BU29" s="4">
        <f>SUM(BU9/17)*100</f>
        <v>0</v>
      </c>
      <c r="BV29">
        <f>SUM(BV9/3)*100</f>
        <v>0</v>
      </c>
      <c r="BW29">
        <f>SUM(BW9/55)*100</f>
        <v>0</v>
      </c>
      <c r="BX29">
        <f>SUM(BX9/88)*100</f>
        <v>0</v>
      </c>
      <c r="BY29">
        <f>SUM(BY9/59)*100</f>
        <v>0</v>
      </c>
      <c r="BZ29">
        <f>SUM(BZ9/78)*100</f>
        <v>0</v>
      </c>
      <c r="CA29">
        <f>SUM(CA9/105)*100</f>
        <v>0</v>
      </c>
      <c r="CB29">
        <f>SUM(CB9/80)*100</f>
        <v>0</v>
      </c>
      <c r="CC29">
        <f>SUM(CC9/106)*100</f>
        <v>0</v>
      </c>
      <c r="CD29">
        <f>SUM(CD9/87)*100</f>
        <v>0</v>
      </c>
      <c r="CE29">
        <f>SUM(CE9/1078)*100</f>
        <v>0</v>
      </c>
      <c r="CF29">
        <f>SUM(CF9/111)*100</f>
        <v>0</v>
      </c>
      <c r="CG29" s="4">
        <f>SUM(CG9/19)*100</f>
        <v>0</v>
      </c>
      <c r="CH29">
        <f>SUM(CH9/9)*100</f>
        <v>0</v>
      </c>
      <c r="CI29">
        <f>SUM(CI9/80)*100</f>
        <v>0</v>
      </c>
      <c r="CJ29">
        <f>SUM(CJ9/91)*100</f>
        <v>0</v>
      </c>
      <c r="CK29">
        <f>SUM(CK9/98)*100</f>
        <v>0</v>
      </c>
      <c r="CL29">
        <f>SUM(CL9/86)*100</f>
        <v>0</v>
      </c>
      <c r="CM29">
        <f>SUM(CM9/136)*100</f>
        <v>0</v>
      </c>
      <c r="CN29">
        <f>SUM(CN9/143)*100</f>
        <v>0</v>
      </c>
      <c r="CO29">
        <f>SUM(CO9/134)*100</f>
        <v>0</v>
      </c>
      <c r="CP29">
        <f>SUM(CP9/110)*100</f>
        <v>0</v>
      </c>
      <c r="CQ29">
        <f>SUM(CQ9/134)*100</f>
        <v>0</v>
      </c>
      <c r="CR29">
        <f>SUM(CR9/1303)*100</f>
        <v>0</v>
      </c>
      <c r="CS29" s="4">
        <f>SUM(CS9/33)*100</f>
        <v>0</v>
      </c>
      <c r="CT29">
        <f>SUM(CT9/543)*100</f>
        <v>0.18416206261510129</v>
      </c>
    </row>
    <row r="30" spans="1:98" x14ac:dyDescent="0.2">
      <c r="A30" s="4" t="s">
        <v>15</v>
      </c>
      <c r="B30">
        <f>SUM(B10/25)*100</f>
        <v>0</v>
      </c>
      <c r="C30">
        <f>SUM(C10/29)*100</f>
        <v>0</v>
      </c>
      <c r="D30">
        <f>SUM(D10/20)*100</f>
        <v>10</v>
      </c>
      <c r="E30">
        <f>SUM(E10/18)*100</f>
        <v>0</v>
      </c>
      <c r="F30">
        <f>SUM(F10/17)*100</f>
        <v>5.8823529411764701</v>
      </c>
      <c r="G30">
        <f>SUM(G10/48)*100</f>
        <v>8.3333333333333321</v>
      </c>
      <c r="H30" s="27">
        <f>SUM(H10/22)*100</f>
        <v>18.181818181818183</v>
      </c>
      <c r="I30">
        <f>SUM(I10/25)*100</f>
        <v>8</v>
      </c>
      <c r="J30">
        <f>SUM(J10/13)*100</f>
        <v>0</v>
      </c>
      <c r="K30">
        <f>SUM(K10/23)*100</f>
        <v>0</v>
      </c>
      <c r="L30">
        <f>SUM(L10/25)*100</f>
        <v>0</v>
      </c>
      <c r="M30" s="4">
        <f>SUM(M10/618)*100</f>
        <v>0</v>
      </c>
      <c r="N30">
        <f>SUM(N10/14)*100</f>
        <v>0</v>
      </c>
      <c r="O30">
        <f>SUM(O10/1611)*100</f>
        <v>0.24829298572315331</v>
      </c>
      <c r="P30">
        <f>SUM(P10/101)*100</f>
        <v>3.9603960396039604</v>
      </c>
      <c r="Q30" s="3">
        <f>SUM(Q10/99)*100</f>
        <v>4.0404040404040407</v>
      </c>
      <c r="R30">
        <f>SUM(R10/973)*100</f>
        <v>0.51387461459403905</v>
      </c>
      <c r="S30">
        <f>SUM(S10/203)*100</f>
        <v>2.9556650246305418</v>
      </c>
      <c r="T30">
        <f>SUM(T10/109)*100</f>
        <v>8.2568807339449553</v>
      </c>
      <c r="U30">
        <f>SUM(U10/147)*100</f>
        <v>3.4013605442176873</v>
      </c>
      <c r="V30">
        <f>SUM(V10/162)*100</f>
        <v>5.5555555555555554</v>
      </c>
      <c r="W30">
        <f>SUM(W10/183)*100</f>
        <v>5.4644808743169397</v>
      </c>
      <c r="X30">
        <f>SUM(X10/152)*100</f>
        <v>0.6578947368421052</v>
      </c>
      <c r="Y30" s="4">
        <f>SUM(Y10/88)*100</f>
        <v>0</v>
      </c>
      <c r="Z30">
        <f>SUM(Z10/11)*100</f>
        <v>0</v>
      </c>
      <c r="AA30">
        <f>SUM(AA10/123)*100</f>
        <v>0.81300813008130091</v>
      </c>
      <c r="AB30">
        <f>SUM(AB10/922)*100</f>
        <v>0.86767895878524948</v>
      </c>
      <c r="AC30">
        <f>SUM(AC10/131)*100</f>
        <v>2.2900763358778624</v>
      </c>
      <c r="AD30">
        <f>SUM(AD10/123)*100</f>
        <v>2.4390243902439024</v>
      </c>
      <c r="AE30">
        <f>SUM(AE10/2230)*100</f>
        <v>0.67264573991031396</v>
      </c>
      <c r="AF30">
        <f>SUM(AF10/175)*100</f>
        <v>4</v>
      </c>
      <c r="AG30">
        <f>SUM(AG10/179)*100</f>
        <v>5.027932960893855</v>
      </c>
      <c r="AH30">
        <f>SUM(AH10/167)*100</f>
        <v>2.3952095808383236</v>
      </c>
      <c r="AI30">
        <f>SUM(AI10/147)*100</f>
        <v>3.4013605442176873</v>
      </c>
      <c r="AJ30">
        <f>SUM(AJ10/179)*100</f>
        <v>2.2346368715083798</v>
      </c>
      <c r="AK30" s="4">
        <f>SUM(AK10/58)*100</f>
        <v>0</v>
      </c>
      <c r="AL30">
        <f>SUM(AL10/5)*100</f>
        <v>0</v>
      </c>
      <c r="AM30">
        <f>SUM(AM10/81)*100</f>
        <v>0</v>
      </c>
      <c r="AN30">
        <f>SUM(AN10/128)*100</f>
        <v>1.5625</v>
      </c>
      <c r="AO30">
        <f>SUM(AO10/1091)*100</f>
        <v>0</v>
      </c>
      <c r="AP30">
        <f>SUM(AP10/98)*100</f>
        <v>1.0204081632653061</v>
      </c>
      <c r="AQ30">
        <f>SUM(AQ10/158)*100</f>
        <v>0.63291139240506333</v>
      </c>
      <c r="AR30">
        <f>SUM(AR10/909)*100</f>
        <v>0.33003300330033003</v>
      </c>
      <c r="AS30">
        <f>SUM(AS10/132)*100</f>
        <v>2.2727272727272729</v>
      </c>
      <c r="AT30">
        <f>SUM(AT10/138)*100</f>
        <v>0.72463768115942029</v>
      </c>
      <c r="AU30">
        <f>SUM(AU10/132)*100</f>
        <v>0.75757575757575757</v>
      </c>
      <c r="AV30">
        <f>SUM(AV10/141)*100</f>
        <v>0</v>
      </c>
      <c r="AW30" s="4">
        <f>SUM(AW10/29)*100</f>
        <v>0</v>
      </c>
      <c r="AX30">
        <f>SUM(AX10/2)*100</f>
        <v>0</v>
      </c>
      <c r="AY30">
        <f>SUM(AY10/16)*100</f>
        <v>0</v>
      </c>
      <c r="AZ30">
        <f>SUM(AZ10/27)*100</f>
        <v>3.7037037037037033</v>
      </c>
      <c r="BA30">
        <f>SUM(BA10/23)*100</f>
        <v>4.3478260869565215</v>
      </c>
      <c r="BB30">
        <f>SUM(BB10/19)*100</f>
        <v>0</v>
      </c>
      <c r="BC30">
        <f>SUM(BC10/35)*100</f>
        <v>0</v>
      </c>
      <c r="BD30">
        <f>SUM(BD10/36)*100</f>
        <v>2.7777777777777777</v>
      </c>
      <c r="BE30">
        <f>SUM(BE10/453)*100</f>
        <v>0.22075055187637968</v>
      </c>
      <c r="BF30">
        <f>SUM(BF10/41)*100</f>
        <v>0</v>
      </c>
      <c r="BG30">
        <f>SUM(BG10/38)*100</f>
        <v>0</v>
      </c>
      <c r="BH30">
        <f>SUM(BH10/42)*100</f>
        <v>0</v>
      </c>
      <c r="BI30" s="4">
        <f>SUM(BI10/9)*100</f>
        <v>0</v>
      </c>
      <c r="BJ30">
        <f>SUM(BJ10/7)*100</f>
        <v>0</v>
      </c>
      <c r="BK30">
        <f>SUM(BK10/55)*100</f>
        <v>0</v>
      </c>
      <c r="BL30">
        <f>SUM(BL10/66)*100</f>
        <v>0</v>
      </c>
      <c r="BM30">
        <f>SUM(BM10/63)*100</f>
        <v>1.5873015873015872</v>
      </c>
      <c r="BN30">
        <f>SUM(BN10/54)*100</f>
        <v>0</v>
      </c>
      <c r="BO30">
        <f>SUM(BO10/96)*100</f>
        <v>1.0416666666666665</v>
      </c>
      <c r="BP30">
        <f>SUM(BP10/60)*100</f>
        <v>0</v>
      </c>
      <c r="BQ30">
        <f>SUM(BQ10/65)*100</f>
        <v>0</v>
      </c>
      <c r="BR30">
        <f>SUM(BR10/942)*100</f>
        <v>0</v>
      </c>
      <c r="BS30">
        <f>SUM(BS10/101)*100</f>
        <v>0</v>
      </c>
      <c r="BT30">
        <f>SUM(BT10/75)*100</f>
        <v>0</v>
      </c>
      <c r="BU30" s="4">
        <f>SUM(BU10/17)*100</f>
        <v>0</v>
      </c>
      <c r="BV30">
        <f>SUM(BV10/3)*100</f>
        <v>0</v>
      </c>
      <c r="BW30">
        <f>SUM(BW10/55)*100</f>
        <v>0</v>
      </c>
      <c r="BX30">
        <f>SUM(BX10/88)*100</f>
        <v>0</v>
      </c>
      <c r="BY30">
        <f>SUM(BY10/59)*100</f>
        <v>3.3898305084745761</v>
      </c>
      <c r="BZ30">
        <f>SUM(BZ10/78)*100</f>
        <v>0</v>
      </c>
      <c r="CA30">
        <f>SUM(CA10/105)*100</f>
        <v>1.9047619047619049</v>
      </c>
      <c r="CB30">
        <f>SUM(CB10/80)*100</f>
        <v>0</v>
      </c>
      <c r="CC30">
        <f>SUM(CC10/106)*100</f>
        <v>0</v>
      </c>
      <c r="CD30">
        <f>SUM(CD10/87)*100</f>
        <v>0</v>
      </c>
      <c r="CE30">
        <f>SUM(CE10/1078)*100</f>
        <v>0</v>
      </c>
      <c r="CF30">
        <f>SUM(CF10/111)*100</f>
        <v>0</v>
      </c>
      <c r="CG30" s="4">
        <f>SUM(CG10/19)*100</f>
        <v>0</v>
      </c>
      <c r="CH30">
        <f>SUM(CH10/9)*100</f>
        <v>0</v>
      </c>
      <c r="CI30">
        <f>SUM(CI10/80)*100</f>
        <v>0</v>
      </c>
      <c r="CJ30">
        <f>SUM(CJ10/91)*100</f>
        <v>1.098901098901099</v>
      </c>
      <c r="CK30">
        <f>SUM(CK10/98)*100</f>
        <v>1.0204081632653061</v>
      </c>
      <c r="CL30">
        <f>SUM(CL10/86)*100</f>
        <v>1.1627906976744187</v>
      </c>
      <c r="CM30">
        <f>SUM(CM10/136)*100</f>
        <v>0</v>
      </c>
      <c r="CN30">
        <f>SUM(CN10/143)*100</f>
        <v>0.69930069930069927</v>
      </c>
      <c r="CO30">
        <f>SUM(CO10/134)*100</f>
        <v>0</v>
      </c>
      <c r="CP30">
        <f>SUM(CP10/110)*100</f>
        <v>0</v>
      </c>
      <c r="CQ30">
        <f>SUM(CQ10/134)*100</f>
        <v>0</v>
      </c>
      <c r="CR30">
        <f>SUM(CR10/1303)*100</f>
        <v>0</v>
      </c>
      <c r="CS30" s="4">
        <f>SUM(CS10/33)*100</f>
        <v>0</v>
      </c>
      <c r="CT30">
        <f>SUM(CT10/543)*100</f>
        <v>0.18416206261510129</v>
      </c>
    </row>
    <row r="31" spans="1:98" x14ac:dyDescent="0.2">
      <c r="A31" s="4" t="s">
        <v>13</v>
      </c>
      <c r="B31">
        <f>SUM(B11/25)*100</f>
        <v>0</v>
      </c>
      <c r="C31">
        <f>SUM(C11/29)*100</f>
        <v>0</v>
      </c>
      <c r="D31">
        <f>SUM(D11/20)*100</f>
        <v>0</v>
      </c>
      <c r="E31">
        <f>SUM(E11/18)*100</f>
        <v>0</v>
      </c>
      <c r="F31">
        <f>SUM(F11/17)*100</f>
        <v>0</v>
      </c>
      <c r="G31">
        <f>SUM(G11/48)*100</f>
        <v>0</v>
      </c>
      <c r="H31">
        <f>SUM(H11/22)*100</f>
        <v>0</v>
      </c>
      <c r="I31">
        <f>SUM(I11/25)*100</f>
        <v>0</v>
      </c>
      <c r="J31">
        <f>SUM(J11/13)*100</f>
        <v>0</v>
      </c>
      <c r="K31">
        <f>SUM(K11/23)*100</f>
        <v>0</v>
      </c>
      <c r="L31">
        <f>SUM(L11/25)*100</f>
        <v>0</v>
      </c>
      <c r="M31" s="4">
        <f>SUM(M11/618)*100</f>
        <v>0</v>
      </c>
      <c r="N31">
        <f>SUM(N11/14)*100</f>
        <v>0</v>
      </c>
      <c r="O31">
        <f>SUM(O11/1611)*100</f>
        <v>0.12414649286157665</v>
      </c>
      <c r="P31">
        <f>SUM(P11/101)*100</f>
        <v>0</v>
      </c>
      <c r="Q31" s="3">
        <f>SUM(Q11/99)*100</f>
        <v>1.0101010101010102</v>
      </c>
      <c r="R31">
        <f>SUM(R11/973)*100</f>
        <v>0</v>
      </c>
      <c r="S31">
        <f>SUM(S11/203)*100</f>
        <v>0.49261083743842365</v>
      </c>
      <c r="T31">
        <f>SUM(T11/109)*100</f>
        <v>0.91743119266055051</v>
      </c>
      <c r="U31">
        <f>SUM(U11/147)*100</f>
        <v>0</v>
      </c>
      <c r="V31">
        <f>SUM(V11/162)*100</f>
        <v>1.2345679012345678</v>
      </c>
      <c r="W31">
        <f>SUM(W11/183)*100</f>
        <v>0</v>
      </c>
      <c r="X31">
        <f>SUM(X11/152)*100</f>
        <v>1.3157894736842104</v>
      </c>
      <c r="Y31" s="4">
        <f>SUM(Y11/88)*100</f>
        <v>0</v>
      </c>
      <c r="Z31">
        <f>SUM(Z11/11)*100</f>
        <v>0</v>
      </c>
      <c r="AA31">
        <f>SUM(AA11/123)*100</f>
        <v>0</v>
      </c>
      <c r="AB31">
        <f>SUM(AB11/922)*100</f>
        <v>0</v>
      </c>
      <c r="AC31">
        <f>SUM(AC11/131)*100</f>
        <v>0</v>
      </c>
      <c r="AD31">
        <f>SUM(AD11/123)*100</f>
        <v>0</v>
      </c>
      <c r="AE31">
        <f>SUM(AE11/2230)*100</f>
        <v>0</v>
      </c>
      <c r="AF31">
        <f>SUM(AF11/175)*100</f>
        <v>0</v>
      </c>
      <c r="AG31">
        <f>SUM(AG11/179)*100</f>
        <v>0</v>
      </c>
      <c r="AH31">
        <f>SUM(AH11/167)*100</f>
        <v>0</v>
      </c>
      <c r="AI31">
        <f>SUM(AI11/147)*100</f>
        <v>0</v>
      </c>
      <c r="AJ31">
        <f>SUM(AJ11/179)*100</f>
        <v>0</v>
      </c>
      <c r="AK31" s="4">
        <f>SUM(AK11/58)*100</f>
        <v>0</v>
      </c>
      <c r="AL31">
        <f>SUM(AL11/5)*100</f>
        <v>0</v>
      </c>
      <c r="AM31">
        <f>SUM(AM11/81)*100</f>
        <v>0</v>
      </c>
      <c r="AN31">
        <f>SUM(AN11/128)*100</f>
        <v>0</v>
      </c>
      <c r="AO31">
        <f>SUM(AO11/1091)*100</f>
        <v>0</v>
      </c>
      <c r="AP31">
        <f>SUM(AP11/98)*100</f>
        <v>0</v>
      </c>
      <c r="AQ31">
        <f>SUM(AQ11/158)*100</f>
        <v>0</v>
      </c>
      <c r="AR31">
        <f>SUM(AR11/909)*100</f>
        <v>0</v>
      </c>
      <c r="AS31">
        <f>SUM(AS11/132)*100</f>
        <v>0</v>
      </c>
      <c r="AT31">
        <f>SUM(AT11/138)*100</f>
        <v>0</v>
      </c>
      <c r="AU31">
        <f>SUM(AU11/132)*100</f>
        <v>0</v>
      </c>
      <c r="AV31">
        <f>SUM(AV11/141)*100</f>
        <v>0</v>
      </c>
      <c r="AW31" s="4">
        <f>SUM(AW11/29)*100</f>
        <v>0</v>
      </c>
      <c r="AX31">
        <f>SUM(AX11/2)*100</f>
        <v>0</v>
      </c>
      <c r="AY31">
        <f>SUM(AY11/16)*100</f>
        <v>0</v>
      </c>
      <c r="AZ31">
        <f>SUM(AZ11/27)*100</f>
        <v>0</v>
      </c>
      <c r="BA31">
        <f>SUM(BA11/23)*100</f>
        <v>0</v>
      </c>
      <c r="BB31">
        <f>SUM(BB11/19)*100</f>
        <v>0</v>
      </c>
      <c r="BC31">
        <f>SUM(BC11/35)*100</f>
        <v>0</v>
      </c>
      <c r="BD31">
        <f>SUM(BD11/36)*100</f>
        <v>0</v>
      </c>
      <c r="BE31">
        <f>SUM(BE11/453)*100</f>
        <v>0</v>
      </c>
      <c r="BF31">
        <f>SUM(BF11/41)*100</f>
        <v>0</v>
      </c>
      <c r="BG31">
        <f>SUM(BG11/38)*100</f>
        <v>0</v>
      </c>
      <c r="BH31">
        <f>SUM(BH11/42)*100</f>
        <v>0</v>
      </c>
      <c r="BI31" s="4">
        <f>SUM(BI11/9)*100</f>
        <v>0</v>
      </c>
      <c r="BJ31">
        <f>SUM(BJ11/7)*100</f>
        <v>0</v>
      </c>
      <c r="BK31">
        <f>SUM(BK11/55)*100</f>
        <v>0</v>
      </c>
      <c r="BL31">
        <f>SUM(BL11/66)*100</f>
        <v>0</v>
      </c>
      <c r="BM31">
        <f>SUM(BM11/63)*100</f>
        <v>0</v>
      </c>
      <c r="BN31">
        <f>SUM(BN11/54)*100</f>
        <v>0</v>
      </c>
      <c r="BO31">
        <f>SUM(BO11/96)*100</f>
        <v>1.0416666666666665</v>
      </c>
      <c r="BP31">
        <f>SUM(BP11/60)*100</f>
        <v>0</v>
      </c>
      <c r="BQ31">
        <f>SUM(BQ11/65)*100</f>
        <v>0</v>
      </c>
      <c r="BR31">
        <f>SUM(BR11/942)*100</f>
        <v>0</v>
      </c>
      <c r="BS31">
        <f>SUM(BS11/101)*100</f>
        <v>0</v>
      </c>
      <c r="BT31">
        <f>SUM(BT11/75)*100</f>
        <v>0</v>
      </c>
      <c r="BU31" s="4">
        <f>SUM(BU11/17)*100</f>
        <v>0</v>
      </c>
      <c r="BV31">
        <f>SUM(BV11/3)*100</f>
        <v>0</v>
      </c>
      <c r="BW31">
        <f>SUM(BW11/55)*100</f>
        <v>0</v>
      </c>
      <c r="BX31">
        <f>SUM(BX11/88)*100</f>
        <v>0</v>
      </c>
      <c r="BY31">
        <f>SUM(BY11/59)*100</f>
        <v>0</v>
      </c>
      <c r="BZ31">
        <f>SUM(BZ11/78)*100</f>
        <v>0</v>
      </c>
      <c r="CA31">
        <f>SUM(CA11/105)*100</f>
        <v>0</v>
      </c>
      <c r="CB31">
        <f>SUM(CB11/80)*100</f>
        <v>0</v>
      </c>
      <c r="CC31">
        <f>SUM(CC11/106)*100</f>
        <v>0</v>
      </c>
      <c r="CD31">
        <f>SUM(CD11/87)*100</f>
        <v>0</v>
      </c>
      <c r="CE31">
        <f>SUM(CE11/1078)*100</f>
        <v>0</v>
      </c>
      <c r="CF31">
        <f>SUM(CF11/111)*100</f>
        <v>0</v>
      </c>
      <c r="CG31" s="4">
        <f>SUM(CG11/19)*100</f>
        <v>0</v>
      </c>
      <c r="CH31">
        <f>SUM(CH11/9)*100</f>
        <v>0</v>
      </c>
      <c r="CI31">
        <f>SUM(CI11/80)*100</f>
        <v>0</v>
      </c>
      <c r="CJ31">
        <f>SUM(CJ11/91)*100</f>
        <v>0</v>
      </c>
      <c r="CK31">
        <f>SUM(CK11/98)*100</f>
        <v>0</v>
      </c>
      <c r="CL31">
        <f>SUM(CL11/86)*100</f>
        <v>0</v>
      </c>
      <c r="CM31">
        <f>SUM(CM11/136)*100</f>
        <v>0</v>
      </c>
      <c r="CN31">
        <f>SUM(CN11/143)*100</f>
        <v>0</v>
      </c>
      <c r="CO31">
        <f>SUM(CO11/134)*100</f>
        <v>0</v>
      </c>
      <c r="CP31">
        <f>SUM(CP11/110)*100</f>
        <v>0</v>
      </c>
      <c r="CQ31">
        <f>SUM(CQ11/134)*100</f>
        <v>0</v>
      </c>
      <c r="CR31">
        <f>SUM(CR11/1303)*100</f>
        <v>0</v>
      </c>
      <c r="CS31" s="4">
        <f>SUM(CS11/33)*100</f>
        <v>0</v>
      </c>
      <c r="CT31">
        <f>SUM(CT11/543)*100</f>
        <v>0.18416206261510129</v>
      </c>
    </row>
    <row r="32" spans="1:98" x14ac:dyDescent="0.2">
      <c r="A32" s="4" t="s">
        <v>11</v>
      </c>
      <c r="B32" s="27">
        <f>SUM(B12/25)*100</f>
        <v>24</v>
      </c>
      <c r="C32">
        <f>SUM(C12/29)*100</f>
        <v>0</v>
      </c>
      <c r="D32">
        <f>SUM(D12/20)*100</f>
        <v>0</v>
      </c>
      <c r="E32">
        <f>SUM(E12/18)*100</f>
        <v>0</v>
      </c>
      <c r="F32" s="27">
        <f>SUM(F12/17)*100</f>
        <v>11.76470588235294</v>
      </c>
      <c r="G32">
        <f>SUM(G12/48)*100</f>
        <v>0</v>
      </c>
      <c r="H32">
        <f>SUM(H12/22)*100</f>
        <v>4.5454545454545459</v>
      </c>
      <c r="I32">
        <f>SUM(I12/25)*100</f>
        <v>0</v>
      </c>
      <c r="J32">
        <f>SUM(J12/13)*100</f>
        <v>0</v>
      </c>
      <c r="K32">
        <f>SUM(K12/23)*100</f>
        <v>8.695652173913043</v>
      </c>
      <c r="L32">
        <f>SUM(L12/25)*100</f>
        <v>0</v>
      </c>
      <c r="M32" s="4">
        <f>SUM(M12/618)*100</f>
        <v>5.5016181229773462</v>
      </c>
      <c r="N32" s="27">
        <f>SUM(N12/14)*100</f>
        <v>14.285714285714285</v>
      </c>
      <c r="O32">
        <f>SUM(O12/1611)*100</f>
        <v>0.12414649286157665</v>
      </c>
      <c r="P32">
        <f>SUM(P12/101)*100</f>
        <v>0.99009900990099009</v>
      </c>
      <c r="Q32" s="3">
        <f>SUM(Q12/99)*100</f>
        <v>1.0101010101010102</v>
      </c>
      <c r="R32">
        <f>SUM(R12/973)*100</f>
        <v>2.2610483042137717</v>
      </c>
      <c r="S32">
        <f>SUM(S12/203)*100</f>
        <v>2.4630541871921183</v>
      </c>
      <c r="T32">
        <f>SUM(T12/109)*100</f>
        <v>0</v>
      </c>
      <c r="U32">
        <f>SUM(U12/147)*100</f>
        <v>1.3605442176870748</v>
      </c>
      <c r="V32">
        <f>SUM(V12/162)*100</f>
        <v>1.2345679012345678</v>
      </c>
      <c r="W32">
        <f>SUM(W12/183)*100</f>
        <v>0</v>
      </c>
      <c r="X32">
        <f>SUM(X12/152)*100</f>
        <v>0</v>
      </c>
      <c r="Y32" s="4">
        <f>SUM(Y12/88)*100</f>
        <v>5.6818181818181817</v>
      </c>
      <c r="Z32">
        <f>SUM(Z12/11)*100</f>
        <v>0</v>
      </c>
      <c r="AA32">
        <f>SUM(AA12/123)*100</f>
        <v>1.6260162601626018</v>
      </c>
      <c r="AB32">
        <f>SUM(AB12/922)*100</f>
        <v>0</v>
      </c>
      <c r="AC32">
        <f>SUM(AC12/131)*100</f>
        <v>0</v>
      </c>
      <c r="AD32">
        <f>SUM(AD12/123)*100</f>
        <v>3.2520325203252036</v>
      </c>
      <c r="AE32">
        <f>SUM(AE12/2230)*100</f>
        <v>2.2869955156950672</v>
      </c>
      <c r="AF32">
        <f>SUM(AF12/175)*100</f>
        <v>1.1428571428571428</v>
      </c>
      <c r="AG32">
        <f>SUM(AG12/179)*100</f>
        <v>1.1173184357541899</v>
      </c>
      <c r="AH32">
        <f>SUM(AH12/167)*100</f>
        <v>0.5988023952095809</v>
      </c>
      <c r="AI32">
        <f>SUM(AI12/147)*100</f>
        <v>0</v>
      </c>
      <c r="AJ32">
        <f>SUM(AJ12/179)*100</f>
        <v>1.6759776536312849</v>
      </c>
      <c r="AK32" s="4">
        <f>SUM(AK12/58)*100</f>
        <v>5.1724137931034484</v>
      </c>
      <c r="AL32">
        <f>SUM(AL12/5)*100</f>
        <v>0</v>
      </c>
      <c r="AM32">
        <f>SUM(AM12/81)*100</f>
        <v>0</v>
      </c>
      <c r="AN32">
        <f>SUM(AN12/128)*100</f>
        <v>0</v>
      </c>
      <c r="AO32">
        <f>SUM(AO12/1091)*100</f>
        <v>0</v>
      </c>
      <c r="AP32">
        <f>SUM(AP12/98)*100</f>
        <v>1.0204081632653061</v>
      </c>
      <c r="AQ32">
        <f>SUM(AQ12/158)*100</f>
        <v>0.63291139240506333</v>
      </c>
      <c r="AR32">
        <f>SUM(AR12/909)*100</f>
        <v>0.11001100110011</v>
      </c>
      <c r="AS32">
        <f>SUM(AS12/132)*100</f>
        <v>0</v>
      </c>
      <c r="AT32">
        <f>SUM(AT12/138)*100</f>
        <v>0.72463768115942029</v>
      </c>
      <c r="AU32">
        <f>SUM(AU12/132)*100</f>
        <v>0</v>
      </c>
      <c r="AV32">
        <f>SUM(AV12/141)*100</f>
        <v>0</v>
      </c>
      <c r="AW32" s="14">
        <f>SUM(AW12/29)*100</f>
        <v>10.344827586206897</v>
      </c>
      <c r="AX32">
        <f>SUM(AX12/2)*100</f>
        <v>0</v>
      </c>
      <c r="AY32">
        <f>SUM(AY12/16)*100</f>
        <v>0</v>
      </c>
      <c r="AZ32">
        <f>SUM(AZ12/27)*100</f>
        <v>0</v>
      </c>
      <c r="BA32">
        <f>SUM(BA12/23)*100</f>
        <v>0</v>
      </c>
      <c r="BB32">
        <f>SUM(BB12/19)*100</f>
        <v>0</v>
      </c>
      <c r="BC32">
        <f>SUM(BC12/35)*100</f>
        <v>0</v>
      </c>
      <c r="BD32">
        <f>SUM(BD12/36)*100</f>
        <v>2.7777777777777777</v>
      </c>
      <c r="BE32">
        <f>SUM(BE12/453)*100</f>
        <v>0</v>
      </c>
      <c r="BF32">
        <f>SUM(BF12/41)*100</f>
        <v>0</v>
      </c>
      <c r="BG32">
        <f>SUM(BG12/38)*100</f>
        <v>0</v>
      </c>
      <c r="BH32">
        <f>SUM(BH12/42)*100</f>
        <v>0</v>
      </c>
      <c r="BI32" s="4">
        <f>SUM(BI12/9)*100</f>
        <v>0</v>
      </c>
      <c r="BJ32">
        <f>SUM(BJ12/7)*100</f>
        <v>0</v>
      </c>
      <c r="BK32">
        <f>SUM(BK12/55)*100</f>
        <v>0</v>
      </c>
      <c r="BL32">
        <f>SUM(BL12/66)*100</f>
        <v>0</v>
      </c>
      <c r="BM32">
        <f>SUM(BM12/63)*100</f>
        <v>0</v>
      </c>
      <c r="BN32">
        <f>SUM(BN12/54)*100</f>
        <v>0</v>
      </c>
      <c r="BO32">
        <f>SUM(BO12/96)*100</f>
        <v>0</v>
      </c>
      <c r="BP32">
        <f>SUM(BP12/60)*100</f>
        <v>0</v>
      </c>
      <c r="BQ32">
        <f>SUM(BQ12/65)*100</f>
        <v>0</v>
      </c>
      <c r="BR32">
        <f>SUM(BR12/942)*100</f>
        <v>0.21231422505307856</v>
      </c>
      <c r="BS32">
        <f>SUM(BS12/101)*100</f>
        <v>0</v>
      </c>
      <c r="BT32">
        <f>SUM(BT12/75)*100</f>
        <v>0</v>
      </c>
      <c r="BU32" s="14">
        <f>SUM(BU12/17)*100</f>
        <v>11.76470588235294</v>
      </c>
      <c r="BV32">
        <f>SUM(BV12/3)*100</f>
        <v>0</v>
      </c>
      <c r="BW32">
        <f>SUM(BW12/55)*100</f>
        <v>0</v>
      </c>
      <c r="BX32">
        <f>SUM(BX12/88)*100</f>
        <v>0</v>
      </c>
      <c r="BY32">
        <f>SUM(BY12/59)*100</f>
        <v>0</v>
      </c>
      <c r="BZ32">
        <f>SUM(BZ12/78)*100</f>
        <v>0</v>
      </c>
      <c r="CA32">
        <f>SUM(CA12/105)*100</f>
        <v>1.9047619047619049</v>
      </c>
      <c r="CB32">
        <f>SUM(CB12/80)*100</f>
        <v>0</v>
      </c>
      <c r="CC32">
        <f>SUM(CC12/106)*100</f>
        <v>0</v>
      </c>
      <c r="CD32">
        <f>SUM(CD12/87)*100</f>
        <v>0</v>
      </c>
      <c r="CE32">
        <f>SUM(CE12/1078)*100</f>
        <v>9.27643784786642E-2</v>
      </c>
      <c r="CF32">
        <f>SUM(CF12/111)*100</f>
        <v>0</v>
      </c>
      <c r="CG32" s="4">
        <f>SUM(CG12/19)*100</f>
        <v>0</v>
      </c>
      <c r="CH32">
        <f>SUM(CH12/9)*100</f>
        <v>0</v>
      </c>
      <c r="CI32">
        <f>SUM(CI12/80)*100</f>
        <v>0</v>
      </c>
      <c r="CJ32">
        <f>SUM(CJ12/91)*100</f>
        <v>0</v>
      </c>
      <c r="CK32">
        <f>SUM(CK12/98)*100</f>
        <v>0</v>
      </c>
      <c r="CL32">
        <f>SUM(CL12/86)*100</f>
        <v>1.1627906976744187</v>
      </c>
      <c r="CM32">
        <f>SUM(CM12/136)*100</f>
        <v>0</v>
      </c>
      <c r="CN32">
        <f>SUM(CN12/143)*100</f>
        <v>0</v>
      </c>
      <c r="CO32">
        <f>SUM(CO12/134)*100</f>
        <v>0</v>
      </c>
      <c r="CP32">
        <f>SUM(CP12/110)*100</f>
        <v>0</v>
      </c>
      <c r="CQ32">
        <f>SUM(CQ12/134)*100</f>
        <v>0</v>
      </c>
      <c r="CR32">
        <f>SUM(CR12/1303)*100</f>
        <v>0</v>
      </c>
      <c r="CS32" s="4">
        <f>SUM(CS12/33)*100</f>
        <v>3.0303030303030303</v>
      </c>
      <c r="CT32">
        <f>SUM(CT12/543)*100</f>
        <v>0.92081031307550654</v>
      </c>
    </row>
    <row r="33" spans="1:98" x14ac:dyDescent="0.2">
      <c r="A33" s="4" t="s">
        <v>10</v>
      </c>
      <c r="B33">
        <f>SUM(B13/25)*100</f>
        <v>0</v>
      </c>
      <c r="C33">
        <f>SUM(C13/29)*100</f>
        <v>3.4482758620689653</v>
      </c>
      <c r="D33">
        <f>SUM(D13/20)*100</f>
        <v>5</v>
      </c>
      <c r="E33">
        <f>SUM(E13/18)*100</f>
        <v>0</v>
      </c>
      <c r="F33">
        <f>SUM(F13/17)*100</f>
        <v>0</v>
      </c>
      <c r="G33">
        <f>SUM(G13/48)*100</f>
        <v>0</v>
      </c>
      <c r="H33">
        <f>SUM(H13/22)*100</f>
        <v>0</v>
      </c>
      <c r="I33">
        <f>SUM(I13/25)*100</f>
        <v>0</v>
      </c>
      <c r="J33">
        <f>SUM(J13/13)*100</f>
        <v>0</v>
      </c>
      <c r="K33">
        <f>SUM(K13/23)*100</f>
        <v>0</v>
      </c>
      <c r="L33">
        <f>SUM(L13/25)*100</f>
        <v>0</v>
      </c>
      <c r="M33" s="4">
        <f>SUM(M13/618)*100</f>
        <v>0</v>
      </c>
      <c r="N33">
        <f>SUM(N13/14)*100</f>
        <v>0</v>
      </c>
      <c r="O33">
        <f>SUM(O13/1611)*100</f>
        <v>0.12414649286157665</v>
      </c>
      <c r="P33">
        <f>SUM(P13/101)*100</f>
        <v>0</v>
      </c>
      <c r="Q33" s="3">
        <f>SUM(Q13/99)*100</f>
        <v>2.0202020202020203</v>
      </c>
      <c r="R33">
        <f>SUM(R13/973)*100</f>
        <v>2.1582733812949639</v>
      </c>
      <c r="S33">
        <f>SUM(S13/203)*100</f>
        <v>0.98522167487684731</v>
      </c>
      <c r="T33">
        <f>SUM(T13/109)*100</f>
        <v>0</v>
      </c>
      <c r="U33">
        <f>SUM(U13/147)*100</f>
        <v>2.0408163265306123</v>
      </c>
      <c r="V33">
        <f>SUM(V13/162)*100</f>
        <v>2.4691358024691357</v>
      </c>
      <c r="W33">
        <f>SUM(W13/183)*100</f>
        <v>4.3715846994535523</v>
      </c>
      <c r="X33">
        <f>SUM(X13/152)*100</f>
        <v>1.9736842105263157</v>
      </c>
      <c r="Y33" s="4">
        <f>SUM(Y13/88)*100</f>
        <v>0</v>
      </c>
      <c r="Z33">
        <f>SUM(Z13/11)*100</f>
        <v>0</v>
      </c>
      <c r="AA33">
        <f>SUM(AA13/123)*100</f>
        <v>0</v>
      </c>
      <c r="AB33">
        <f>SUM(AB13/922)*100</f>
        <v>0.10845986984815618</v>
      </c>
      <c r="AC33">
        <f>SUM(AC13/131)*100</f>
        <v>0.76335877862595414</v>
      </c>
      <c r="AD33">
        <f>SUM(AD13/123)*100</f>
        <v>0</v>
      </c>
      <c r="AE33">
        <f>SUM(AE13/2230)*100</f>
        <v>0</v>
      </c>
      <c r="AF33">
        <f>SUM(AF13/175)*100</f>
        <v>0</v>
      </c>
      <c r="AG33">
        <f>SUM(AG13/179)*100</f>
        <v>2.7932960893854748</v>
      </c>
      <c r="AH33">
        <f>SUM(AH13/167)*100</f>
        <v>2.3952095808383236</v>
      </c>
      <c r="AI33">
        <f>SUM(AI13/147)*100</f>
        <v>0.68027210884353739</v>
      </c>
      <c r="AJ33">
        <f>SUM(AJ13/179)*100</f>
        <v>0</v>
      </c>
      <c r="AK33" s="4">
        <f>SUM(AK13/58)*100</f>
        <v>1.7241379310344827</v>
      </c>
      <c r="AL33">
        <f>SUM(AL13/5)*100</f>
        <v>0</v>
      </c>
      <c r="AM33">
        <f>SUM(AM13/81)*100</f>
        <v>0</v>
      </c>
      <c r="AN33">
        <f>SUM(AN13/128)*100</f>
        <v>0</v>
      </c>
      <c r="AO33">
        <f>SUM(AO13/1091)*100</f>
        <v>0</v>
      </c>
      <c r="AP33">
        <f>SUM(AP13/98)*100</f>
        <v>0</v>
      </c>
      <c r="AQ33">
        <f>SUM(AQ13/158)*100</f>
        <v>0</v>
      </c>
      <c r="AR33">
        <f>SUM(AR13/909)*100</f>
        <v>0.11001100110011</v>
      </c>
      <c r="AS33">
        <f>SUM(AS13/132)*100</f>
        <v>0.75757575757575757</v>
      </c>
      <c r="AT33">
        <f>SUM(AT13/138)*100</f>
        <v>0</v>
      </c>
      <c r="AU33">
        <f>SUM(AU13/132)*100</f>
        <v>1.5151515151515151</v>
      </c>
      <c r="AV33">
        <f>SUM(AV13/141)*100</f>
        <v>0.70921985815602839</v>
      </c>
      <c r="AW33" s="4">
        <f>SUM(AW13/29)*100</f>
        <v>0</v>
      </c>
      <c r="AX33">
        <f>SUM(AX13/2)*100</f>
        <v>0</v>
      </c>
      <c r="AY33">
        <f>SUM(AY13/16)*100</f>
        <v>6.25</v>
      </c>
      <c r="AZ33">
        <f>SUM(AZ13/27)*100</f>
        <v>7.4074074074074066</v>
      </c>
      <c r="BA33">
        <f>SUM(BA13/23)*100</f>
        <v>4.3478260869565215</v>
      </c>
      <c r="BB33">
        <f>SUM(BB13/19)*100</f>
        <v>5.2631578947368416</v>
      </c>
      <c r="BC33">
        <f>SUM(BC13/35)*100</f>
        <v>0</v>
      </c>
      <c r="BD33">
        <f>SUM(BD13/36)*100</f>
        <v>0</v>
      </c>
      <c r="BE33">
        <f>SUM(BE13/453)*100</f>
        <v>4.4150110375275942</v>
      </c>
      <c r="BF33">
        <f>SUM(BF13/41)*100</f>
        <v>2.4390243902439024</v>
      </c>
      <c r="BG33">
        <f>SUM(BG13/38)*100</f>
        <v>7.8947368421052628</v>
      </c>
      <c r="BH33">
        <f>SUM(BH13/42)*100</f>
        <v>0</v>
      </c>
      <c r="BI33" s="14">
        <f>SUM(BI13/9)*100</f>
        <v>11.111111111111111</v>
      </c>
      <c r="BJ33" s="27">
        <f>SUM(BJ13/7)*100</f>
        <v>14.285714285714285</v>
      </c>
      <c r="BK33">
        <f>SUM(BK13/55)*100</f>
        <v>7.2727272727272725</v>
      </c>
      <c r="BL33">
        <f>SUM(BL13/66)*100</f>
        <v>1.5151515151515151</v>
      </c>
      <c r="BM33">
        <f>SUM(BM13/63)*100</f>
        <v>0</v>
      </c>
      <c r="BN33">
        <f>SUM(BN13/54)*100</f>
        <v>0</v>
      </c>
      <c r="BO33">
        <f>SUM(BO13/96)*100</f>
        <v>5.2083333333333339</v>
      </c>
      <c r="BP33">
        <f>SUM(BP13/60)*100</f>
        <v>0</v>
      </c>
      <c r="BQ33">
        <f>SUM(BQ13/65)*100</f>
        <v>6.1538461538461542</v>
      </c>
      <c r="BR33">
        <f>SUM(BR13/942)*100</f>
        <v>2.9723991507431</v>
      </c>
      <c r="BS33">
        <f>SUM(BS13/101)*100</f>
        <v>3.9603960396039604</v>
      </c>
      <c r="BT33">
        <f>SUM(BT13/75)*100</f>
        <v>2.666666666666667</v>
      </c>
      <c r="BU33" s="4">
        <f>SUM(BU13/17)*100</f>
        <v>0</v>
      </c>
      <c r="BV33">
        <f>SUM(BV13/3)*100</f>
        <v>0</v>
      </c>
      <c r="BW33">
        <f>SUM(BW13/55)*100</f>
        <v>1.8181818181818181</v>
      </c>
      <c r="BX33">
        <f>SUM(BX13/88)*100</f>
        <v>3.4090909090909087</v>
      </c>
      <c r="BY33">
        <f>SUM(BY13/59)*100</f>
        <v>6.7796610169491522</v>
      </c>
      <c r="BZ33">
        <f>SUM(BZ13/78)*100</f>
        <v>6.4102564102564097</v>
      </c>
      <c r="CA33">
        <f>SUM(CA13/105)*100</f>
        <v>3.8095238095238098</v>
      </c>
      <c r="CB33">
        <f>SUM(CB13/80)*100</f>
        <v>2.5</v>
      </c>
      <c r="CC33">
        <f>SUM(CC13/106)*100</f>
        <v>1.8867924528301887</v>
      </c>
      <c r="CD33">
        <f>SUM(CD13/87)*100</f>
        <v>4.5977011494252871</v>
      </c>
      <c r="CE33">
        <f>SUM(CE13/1078)*100</f>
        <v>6.1224489795918364</v>
      </c>
      <c r="CF33">
        <f>SUM(CF13/111)*100</f>
        <v>1.8018018018018018</v>
      </c>
      <c r="CG33" s="4">
        <f>SUM(CG13/19)*100</f>
        <v>0</v>
      </c>
      <c r="CH33">
        <f>SUM(CH13/9)*100</f>
        <v>0</v>
      </c>
      <c r="CI33">
        <f>SUM(CI13/80)*100</f>
        <v>2.5</v>
      </c>
      <c r="CJ33">
        <f>SUM(CJ13/91)*100</f>
        <v>1.098901098901099</v>
      </c>
      <c r="CK33">
        <f>SUM(CK13/98)*100</f>
        <v>0</v>
      </c>
      <c r="CL33">
        <f>SUM(CL13/86)*100</f>
        <v>3.4883720930232558</v>
      </c>
      <c r="CM33">
        <f>SUM(CM13/136)*100</f>
        <v>0.73529411764705876</v>
      </c>
      <c r="CN33">
        <f>SUM(CN13/143)*100</f>
        <v>1.3986013986013985</v>
      </c>
      <c r="CO33">
        <f>SUM(CO13/134)*100</f>
        <v>2.2388059701492535</v>
      </c>
      <c r="CP33">
        <f>SUM(CP13/110)*100</f>
        <v>3.6363636363636362</v>
      </c>
      <c r="CQ33">
        <f>SUM(CQ13/134)*100</f>
        <v>1.4925373134328357</v>
      </c>
      <c r="CR33">
        <f>SUM(CR13/1303)*100</f>
        <v>1.3046815042210285</v>
      </c>
      <c r="CS33" s="4">
        <f>SUM(CS13/33)*100</f>
        <v>6.0606060606060606</v>
      </c>
      <c r="CT33">
        <f>SUM(CT13/543)*100</f>
        <v>0.92081031307550654</v>
      </c>
    </row>
    <row r="34" spans="1:98" x14ac:dyDescent="0.2">
      <c r="A34" s="4" t="s">
        <v>9</v>
      </c>
      <c r="B34" s="27">
        <f>SUM(B14/25)*100</f>
        <v>24</v>
      </c>
      <c r="C34" s="27">
        <f>SUM(C14/29)*100</f>
        <v>10.344827586206897</v>
      </c>
      <c r="D34" s="27">
        <f>SUM(D14/20)*100</f>
        <v>20</v>
      </c>
      <c r="E34" s="27">
        <f>SUM(E14/18)*100</f>
        <v>16.666666666666664</v>
      </c>
      <c r="F34" s="27">
        <f>SUM(F14/17)*100</f>
        <v>17.647058823529413</v>
      </c>
      <c r="G34" s="27">
        <f>SUM(G14/48)*100</f>
        <v>14.583333333333334</v>
      </c>
      <c r="H34">
        <f>SUM(H14/22)*100</f>
        <v>4.5454545454545459</v>
      </c>
      <c r="I34" s="27">
        <f>SUM(I14/25)*100</f>
        <v>16</v>
      </c>
      <c r="J34" s="27">
        <f>SUM(J14/13)*100</f>
        <v>23.076923076923077</v>
      </c>
      <c r="K34" s="27">
        <f>SUM(K14/23)*100</f>
        <v>17.391304347826086</v>
      </c>
      <c r="L34" s="27">
        <f>SUM(L14/25)*100</f>
        <v>12</v>
      </c>
      <c r="M34" s="14">
        <f>SUM(M14/618)*100</f>
        <v>27.02265372168285</v>
      </c>
      <c r="N34" s="27">
        <f>SUM(N14/14)*100</f>
        <v>21.428571428571427</v>
      </c>
      <c r="O34">
        <f>SUM(O14/1611)*100</f>
        <v>6.2073246430788327E-2</v>
      </c>
      <c r="P34">
        <f>SUM(P14/101)*100</f>
        <v>3.9603960396039604</v>
      </c>
      <c r="Q34" s="3">
        <f>SUM(Q14/99)*100</f>
        <v>7.0707070707070701</v>
      </c>
      <c r="R34">
        <f>SUM(R14/973)*100</f>
        <v>5.4470709146968135</v>
      </c>
      <c r="S34">
        <f>SUM(S14/203)*100</f>
        <v>3.9408866995073892</v>
      </c>
      <c r="T34">
        <f>SUM(T14/109)*100</f>
        <v>0.91743119266055051</v>
      </c>
      <c r="U34">
        <f>SUM(U14/147)*100</f>
        <v>0.68027210884353739</v>
      </c>
      <c r="V34">
        <f>SUM(V14/162)*100</f>
        <v>0.61728395061728392</v>
      </c>
      <c r="W34">
        <f>SUM(W14/183)*100</f>
        <v>0.54644808743169404</v>
      </c>
      <c r="X34">
        <f>SUM(X14/152)*100</f>
        <v>2.6315789473684208</v>
      </c>
      <c r="Y34" s="14">
        <f>SUM(Y14/88)*100</f>
        <v>14.772727272727273</v>
      </c>
      <c r="Z34">
        <f>SUM(Z14/11)*100</f>
        <v>0</v>
      </c>
      <c r="AA34">
        <f>SUM(AA14/123)*100</f>
        <v>2.4390243902439024</v>
      </c>
      <c r="AB34">
        <f>SUM(AB14/922)*100</f>
        <v>0.86767895878524948</v>
      </c>
      <c r="AC34">
        <f>SUM(AC14/131)*100</f>
        <v>6.1068702290076331</v>
      </c>
      <c r="AD34">
        <f>SUM(AD14/123)*100</f>
        <v>5.6910569105691051</v>
      </c>
      <c r="AE34">
        <f>SUM(AE14/2230)*100</f>
        <v>5.6502242152466371</v>
      </c>
      <c r="AF34">
        <f>SUM(AF14/175)*100</f>
        <v>2.2857142857142856</v>
      </c>
      <c r="AG34">
        <f>SUM(AG14/179)*100</f>
        <v>0</v>
      </c>
      <c r="AH34">
        <f>SUM(AH14/167)*100</f>
        <v>1.1976047904191618</v>
      </c>
      <c r="AI34">
        <f>SUM(AI14/147)*100</f>
        <v>0.68027210884353739</v>
      </c>
      <c r="AJ34">
        <f>SUM(AJ14/179)*100</f>
        <v>1.1173184357541899</v>
      </c>
      <c r="AK34" s="14">
        <f>SUM(AK14/58)*100</f>
        <v>13.793103448275861</v>
      </c>
      <c r="AL34">
        <f>SUM(AL14/5)*100</f>
        <v>0</v>
      </c>
      <c r="AM34">
        <f>SUM(AM14/81)*100</f>
        <v>2.4691358024691357</v>
      </c>
      <c r="AN34">
        <f>SUM(AN14/128)*100</f>
        <v>2.34375</v>
      </c>
      <c r="AO34" s="27">
        <f>SUM(AO14/1091)*100</f>
        <v>17.69019248395967</v>
      </c>
      <c r="AP34">
        <f>SUM(AP14/98)*100</f>
        <v>2.0408163265306123</v>
      </c>
      <c r="AQ34">
        <f>SUM(AQ14/158)*100</f>
        <v>4.4303797468354427</v>
      </c>
      <c r="AR34">
        <f>SUM(AR14/909)*100</f>
        <v>0.44004400440044</v>
      </c>
      <c r="AS34">
        <f>SUM(AS14/132)*100</f>
        <v>0.75757575757575757</v>
      </c>
      <c r="AT34">
        <f>SUM(AT14/138)*100</f>
        <v>2.1739130434782608</v>
      </c>
      <c r="AU34">
        <f>SUM(AU14/132)*100</f>
        <v>3.0303030303030303</v>
      </c>
      <c r="AV34">
        <f>SUM(AV14/141)*100</f>
        <v>2.1276595744680851</v>
      </c>
      <c r="AW34" s="14">
        <f>SUM(AW14/29)*100</f>
        <v>13.793103448275861</v>
      </c>
      <c r="AX34">
        <f>SUM(AX14/2)*100</f>
        <v>0</v>
      </c>
      <c r="AY34">
        <f>SUM(AY14/16)*100</f>
        <v>6.25</v>
      </c>
      <c r="AZ34">
        <f>SUM(AZ14/27)*100</f>
        <v>0</v>
      </c>
      <c r="BA34">
        <f>SUM(BA14/23)*100</f>
        <v>0</v>
      </c>
      <c r="BB34">
        <f>SUM(BB14/19)*100</f>
        <v>0</v>
      </c>
      <c r="BC34">
        <f>SUM(BC14/35)*100</f>
        <v>0</v>
      </c>
      <c r="BD34">
        <f>SUM(BD14/36)*100</f>
        <v>2.7777777777777777</v>
      </c>
      <c r="BE34">
        <f>SUM(BE14/453)*100</f>
        <v>1.3245033112582782</v>
      </c>
      <c r="BF34">
        <f>SUM(BF14/41)*100</f>
        <v>0</v>
      </c>
      <c r="BG34">
        <f>SUM(BG14/38)*100</f>
        <v>0</v>
      </c>
      <c r="BH34">
        <f>SUM(BH14/42)*100</f>
        <v>2.3809523809523809</v>
      </c>
      <c r="BI34" s="4">
        <f>SUM(BI14/9)*100</f>
        <v>0</v>
      </c>
      <c r="BJ34" s="27">
        <f>SUM(BJ14/7)*100</f>
        <v>14.285714285714285</v>
      </c>
      <c r="BK34">
        <f>SUM(BK14/55)*100</f>
        <v>0</v>
      </c>
      <c r="BL34">
        <f>SUM(BL14/66)*100</f>
        <v>0</v>
      </c>
      <c r="BM34">
        <f>SUM(BM14/63)*100</f>
        <v>7.9365079365079358</v>
      </c>
      <c r="BN34">
        <f>SUM(BN14/54)*100</f>
        <v>0</v>
      </c>
      <c r="BO34">
        <f>SUM(BO14/96)*100</f>
        <v>2.083333333333333</v>
      </c>
      <c r="BP34">
        <f>SUM(BP14/60)*100</f>
        <v>0</v>
      </c>
      <c r="BQ34">
        <f>SUM(BQ14/65)*100</f>
        <v>1.5384615384615385</v>
      </c>
      <c r="BR34">
        <f>SUM(BR14/942)*100</f>
        <v>0</v>
      </c>
      <c r="BS34">
        <f>SUM(BS14/101)*100</f>
        <v>0</v>
      </c>
      <c r="BT34">
        <f>SUM(BT14/75)*100</f>
        <v>1.3333333333333335</v>
      </c>
      <c r="BU34" s="14">
        <f>SUM(BU14/17)*100</f>
        <v>23.52941176470588</v>
      </c>
      <c r="BV34">
        <f>SUM(BV14/3)*100</f>
        <v>0</v>
      </c>
      <c r="BW34">
        <f>SUM(BW14/55)*100</f>
        <v>1.8181818181818181</v>
      </c>
      <c r="BX34">
        <f>SUM(BX14/88)*100</f>
        <v>0</v>
      </c>
      <c r="BY34">
        <f>SUM(BY14/59)*100</f>
        <v>1.6949152542372881</v>
      </c>
      <c r="BZ34">
        <f>SUM(BZ14/78)*100</f>
        <v>0</v>
      </c>
      <c r="CA34">
        <f>SUM(CA14/105)*100</f>
        <v>0.95238095238095244</v>
      </c>
      <c r="CB34">
        <f>SUM(CB14/80)*100</f>
        <v>0</v>
      </c>
      <c r="CC34">
        <f>SUM(CC14/106)*100</f>
        <v>0.94339622641509435</v>
      </c>
      <c r="CD34">
        <f>SUM(CD14/87)*100</f>
        <v>0</v>
      </c>
      <c r="CE34">
        <f>SUM(CE14/1078)*100</f>
        <v>0</v>
      </c>
      <c r="CF34">
        <f>SUM(CF14/111)*100</f>
        <v>0.90090090090090091</v>
      </c>
      <c r="CG34" s="4">
        <f>SUM(CG14/19)*100</f>
        <v>0</v>
      </c>
      <c r="CH34">
        <f>SUM(CH14/9)*100</f>
        <v>0</v>
      </c>
      <c r="CI34">
        <f>SUM(CI14/80)*100</f>
        <v>0</v>
      </c>
      <c r="CJ34">
        <f>SUM(CJ14/91)*100</f>
        <v>0</v>
      </c>
      <c r="CK34">
        <f>SUM(CK14/98)*100</f>
        <v>1.0204081632653061</v>
      </c>
      <c r="CL34">
        <f>SUM(CL14/86)*100</f>
        <v>3.4883720930232558</v>
      </c>
      <c r="CM34">
        <f>SUM(CM14/136)*100</f>
        <v>1.4705882352941175</v>
      </c>
      <c r="CN34">
        <f>SUM(CN14/143)*100</f>
        <v>1.3986013986013985</v>
      </c>
      <c r="CO34">
        <f>SUM(CO14/134)*100</f>
        <v>0.74626865671641784</v>
      </c>
      <c r="CP34">
        <f>SUM(CP14/110)*100</f>
        <v>0</v>
      </c>
      <c r="CQ34">
        <f>SUM(CQ14/134)*100</f>
        <v>0</v>
      </c>
      <c r="CR34">
        <f>SUM(CR14/1303)*100</f>
        <v>0.69071373752877974</v>
      </c>
      <c r="CS34" s="4">
        <f>SUM(CS14/33)*100</f>
        <v>9.0909090909090917</v>
      </c>
      <c r="CT34">
        <f>SUM(CT14/543)*100</f>
        <v>5.1565377532228363</v>
      </c>
    </row>
    <row r="35" spans="1:98" x14ac:dyDescent="0.2">
      <c r="A35" s="4" t="s">
        <v>8</v>
      </c>
      <c r="B35">
        <f>SUM(B15/25)*100</f>
        <v>0</v>
      </c>
      <c r="C35">
        <f>SUM(C15/29)*100</f>
        <v>0</v>
      </c>
      <c r="D35">
        <f>SUM(D15/20)*100</f>
        <v>0</v>
      </c>
      <c r="E35">
        <f>SUM(E15/18)*100</f>
        <v>0</v>
      </c>
      <c r="F35">
        <f>SUM(F15/17)*100</f>
        <v>0</v>
      </c>
      <c r="G35">
        <f>SUM(G15/48)*100</f>
        <v>0</v>
      </c>
      <c r="H35">
        <f>SUM(H15/22)*100</f>
        <v>0</v>
      </c>
      <c r="I35">
        <f>SUM(I15/25)*100</f>
        <v>0</v>
      </c>
      <c r="J35">
        <f>SUM(J15/13)*100</f>
        <v>0</v>
      </c>
      <c r="K35">
        <f>SUM(K15/23)*100</f>
        <v>0</v>
      </c>
      <c r="L35">
        <f>SUM(L15/25)*100</f>
        <v>0</v>
      </c>
      <c r="M35" s="4">
        <f>SUM(M15/618)*100</f>
        <v>0</v>
      </c>
      <c r="N35">
        <f>SUM(N15/14)*100</f>
        <v>0</v>
      </c>
      <c r="O35">
        <f>SUM(O15/1611)*100</f>
        <v>0</v>
      </c>
      <c r="P35">
        <f>SUM(P15/101)*100</f>
        <v>0</v>
      </c>
      <c r="Q35" s="3">
        <f>SUM(Q15/99)*100</f>
        <v>0</v>
      </c>
      <c r="R35">
        <f>SUM(R15/973)*100</f>
        <v>0</v>
      </c>
      <c r="S35">
        <f>SUM(S15/203)*100</f>
        <v>0</v>
      </c>
      <c r="T35">
        <f>SUM(T15/109)*100</f>
        <v>0</v>
      </c>
      <c r="U35">
        <f>SUM(U15/147)*100</f>
        <v>0</v>
      </c>
      <c r="V35">
        <f>SUM(V15/162)*100</f>
        <v>0</v>
      </c>
      <c r="W35">
        <f>SUM(W15/183)*100</f>
        <v>0</v>
      </c>
      <c r="X35">
        <f>SUM(X15/152)*100</f>
        <v>0</v>
      </c>
      <c r="Y35" s="4">
        <f>SUM(Y15/88)*100</f>
        <v>0</v>
      </c>
      <c r="Z35">
        <f>SUM(Z15/11)*100</f>
        <v>0</v>
      </c>
      <c r="AA35">
        <f>SUM(AA15/123)*100</f>
        <v>0</v>
      </c>
      <c r="AB35">
        <f>SUM(AB15/922)*100</f>
        <v>0</v>
      </c>
      <c r="AC35">
        <f>SUM(AC15/131)*100</f>
        <v>0</v>
      </c>
      <c r="AD35">
        <f>SUM(AD15/123)*100</f>
        <v>0</v>
      </c>
      <c r="AE35">
        <f>SUM(AE15/2230)*100</f>
        <v>0</v>
      </c>
      <c r="AF35">
        <f>SUM(AF15/175)*100</f>
        <v>0</v>
      </c>
      <c r="AG35">
        <f>SUM(AG15/179)*100</f>
        <v>0</v>
      </c>
      <c r="AH35">
        <f>SUM(AH15/167)*100</f>
        <v>0</v>
      </c>
      <c r="AI35">
        <f>SUM(AI15/147)*100</f>
        <v>0</v>
      </c>
      <c r="AJ35">
        <f>SUM(AJ15/179)*100</f>
        <v>0</v>
      </c>
      <c r="AK35" s="4">
        <f>SUM(AK15/58)*100</f>
        <v>0</v>
      </c>
      <c r="AL35">
        <f>SUM(AL15/5)*100</f>
        <v>0</v>
      </c>
      <c r="AM35">
        <f>SUM(AM15/81)*100</f>
        <v>0</v>
      </c>
      <c r="AN35">
        <f>SUM(AN15/128)*100</f>
        <v>0</v>
      </c>
      <c r="AO35">
        <f>SUM(AO15/1091)*100</f>
        <v>0</v>
      </c>
      <c r="AP35">
        <f>SUM(AP15/98)*100</f>
        <v>0</v>
      </c>
      <c r="AQ35">
        <f>SUM(AQ15/158)*100</f>
        <v>0.63291139240506333</v>
      </c>
      <c r="AR35">
        <f>SUM(AR15/909)*100</f>
        <v>0</v>
      </c>
      <c r="AS35">
        <f>SUM(AS15/132)*100</f>
        <v>0.75757575757575757</v>
      </c>
      <c r="AT35">
        <f>SUM(AT15/138)*100</f>
        <v>0</v>
      </c>
      <c r="AU35">
        <f>SUM(AU15/132)*100</f>
        <v>0</v>
      </c>
      <c r="AV35">
        <f>SUM(AV15/141)*100</f>
        <v>0</v>
      </c>
      <c r="AW35" s="4">
        <f>SUM(AW15/29)*100</f>
        <v>0</v>
      </c>
      <c r="AX35">
        <f>SUM(AX15/2)*100</f>
        <v>0</v>
      </c>
      <c r="AY35">
        <f>SUM(AY15/16)*100</f>
        <v>0</v>
      </c>
      <c r="AZ35">
        <f>SUM(AZ15/27)*100</f>
        <v>0</v>
      </c>
      <c r="BA35">
        <f>SUM(BA15/23)*100</f>
        <v>0</v>
      </c>
      <c r="BB35">
        <f>SUM(BB15/19)*100</f>
        <v>0</v>
      </c>
      <c r="BC35">
        <f>SUM(BC15/35)*100</f>
        <v>0</v>
      </c>
      <c r="BD35">
        <f>SUM(BD15/36)*100</f>
        <v>0</v>
      </c>
      <c r="BE35">
        <f>SUM(BE15/453)*100</f>
        <v>0</v>
      </c>
      <c r="BF35">
        <f>SUM(BF15/41)*100</f>
        <v>0</v>
      </c>
      <c r="BG35">
        <f>SUM(BG15/38)*100</f>
        <v>0</v>
      </c>
      <c r="BH35">
        <f>SUM(BH15/42)*100</f>
        <v>0</v>
      </c>
      <c r="BI35" s="4">
        <f>SUM(BI15/9)*100</f>
        <v>0</v>
      </c>
      <c r="BJ35">
        <f>SUM(BJ15/7)*100</f>
        <v>0</v>
      </c>
      <c r="BK35">
        <f>SUM(BK15/55)*100</f>
        <v>0</v>
      </c>
      <c r="BL35">
        <f>SUM(BL15/66)*100</f>
        <v>0</v>
      </c>
      <c r="BM35">
        <f>SUM(BM15/63)*100</f>
        <v>0</v>
      </c>
      <c r="BN35">
        <f>SUM(BN15/54)*100</f>
        <v>0</v>
      </c>
      <c r="BO35">
        <f>SUM(BO15/96)*100</f>
        <v>0</v>
      </c>
      <c r="BP35">
        <f>SUM(BP15/60)*100</f>
        <v>0</v>
      </c>
      <c r="BQ35">
        <f>SUM(BQ15/65)*100</f>
        <v>0</v>
      </c>
      <c r="BR35">
        <f>SUM(BR15/942)*100</f>
        <v>0</v>
      </c>
      <c r="BS35">
        <f>SUM(BS15/101)*100</f>
        <v>0</v>
      </c>
      <c r="BT35">
        <f>SUM(BT15/75)*100</f>
        <v>0</v>
      </c>
      <c r="BU35" s="4">
        <f>SUM(BU15/17)*100</f>
        <v>0</v>
      </c>
      <c r="BV35">
        <f>SUM(BV15/3)*100</f>
        <v>0</v>
      </c>
      <c r="BW35">
        <f>SUM(BW15/55)*100</f>
        <v>0</v>
      </c>
      <c r="BX35">
        <f>SUM(BX15/88)*100</f>
        <v>0</v>
      </c>
      <c r="BY35">
        <f>SUM(BY15/59)*100</f>
        <v>0</v>
      </c>
      <c r="BZ35">
        <f>SUM(BZ15/78)*100</f>
        <v>0</v>
      </c>
      <c r="CA35">
        <f>SUM(CA15/105)*100</f>
        <v>0</v>
      </c>
      <c r="CB35">
        <f>SUM(CB15/80)*100</f>
        <v>0</v>
      </c>
      <c r="CC35">
        <f>SUM(CC15/106)*100</f>
        <v>0</v>
      </c>
      <c r="CD35">
        <f>SUM(CD15/87)*100</f>
        <v>0</v>
      </c>
      <c r="CE35">
        <f>SUM(CE15/1078)*100</f>
        <v>0</v>
      </c>
      <c r="CF35">
        <f>SUM(CF15/111)*100</f>
        <v>0</v>
      </c>
      <c r="CG35" s="4">
        <f>SUM(CG15/19)*100</f>
        <v>0</v>
      </c>
      <c r="CH35">
        <f>SUM(CH15/9)*100</f>
        <v>0</v>
      </c>
      <c r="CI35">
        <f>SUM(CI15/80)*100</f>
        <v>0</v>
      </c>
      <c r="CJ35">
        <f>SUM(CJ15/91)*100</f>
        <v>0</v>
      </c>
      <c r="CK35">
        <f>SUM(CK15/98)*100</f>
        <v>0</v>
      </c>
      <c r="CL35">
        <f>SUM(CL15/86)*100</f>
        <v>0</v>
      </c>
      <c r="CM35">
        <f>SUM(CM15/136)*100</f>
        <v>0</v>
      </c>
      <c r="CN35">
        <f>SUM(CN15/143)*100</f>
        <v>0</v>
      </c>
      <c r="CO35">
        <f>SUM(CO15/134)*100</f>
        <v>0</v>
      </c>
      <c r="CP35">
        <f>SUM(CP15/110)*100</f>
        <v>0</v>
      </c>
      <c r="CQ35">
        <f>SUM(CQ15/134)*100</f>
        <v>0</v>
      </c>
      <c r="CR35">
        <f>SUM(CR15/1303)*100</f>
        <v>0</v>
      </c>
      <c r="CS35" s="4">
        <f>SUM(CS15/33)*100</f>
        <v>0</v>
      </c>
      <c r="CT35">
        <f>SUM(CT15/543)*100</f>
        <v>0</v>
      </c>
    </row>
    <row r="36" spans="1:98" x14ac:dyDescent="0.2">
      <c r="A36" s="4" t="s">
        <v>6</v>
      </c>
      <c r="B36" s="27">
        <f>SUM(B16/25)*100</f>
        <v>36</v>
      </c>
      <c r="C36" s="27">
        <f>SUM(C16/29)*100</f>
        <v>44.827586206896555</v>
      </c>
      <c r="D36" s="27">
        <f>SUM(D16/20)*100</f>
        <v>15</v>
      </c>
      <c r="E36" s="27">
        <f>SUM(E16/18)*100</f>
        <v>33.333333333333329</v>
      </c>
      <c r="F36" s="27">
        <f>SUM(F16/17)*100</f>
        <v>29.411764705882355</v>
      </c>
      <c r="G36">
        <f>SUM(G16/48)*100</f>
        <v>37.5</v>
      </c>
      <c r="H36" s="27">
        <f>SUM(H16/22)*100</f>
        <v>18.181818181818183</v>
      </c>
      <c r="I36" s="27">
        <f>SUM(I16/25)*100</f>
        <v>20</v>
      </c>
      <c r="J36" s="27">
        <f>SUM(J16/13)*100</f>
        <v>15.384615384615385</v>
      </c>
      <c r="K36">
        <f>SUM(K16/23)*100</f>
        <v>8.695652173913043</v>
      </c>
      <c r="L36" s="27">
        <f>SUM(L16/25)*100</f>
        <v>24</v>
      </c>
      <c r="M36" s="14">
        <f>SUM(M16/618)*100</f>
        <v>35.760517799352755</v>
      </c>
      <c r="N36" s="27">
        <f>SUM(N16/14)*100</f>
        <v>28.571428571428569</v>
      </c>
      <c r="O36" s="27">
        <f>SUM(O16/1611)*100</f>
        <v>25.760397268777158</v>
      </c>
      <c r="P36" s="27">
        <f>SUM(P16/101)*100</f>
        <v>6.9306930693069315</v>
      </c>
      <c r="Q36" s="12">
        <f>SUM(Q16/99)*100</f>
        <v>12.121212121212121</v>
      </c>
      <c r="R36" s="27">
        <f>SUM(R16/973)*100</f>
        <v>20.14388489208633</v>
      </c>
      <c r="S36" s="27">
        <f>SUM(S16/203)*100</f>
        <v>19.21182266009852</v>
      </c>
      <c r="T36">
        <f>SUM(T16/109)*100</f>
        <v>4.5871559633027523</v>
      </c>
      <c r="U36">
        <f>SUM(U16/147)*100</f>
        <v>7.4829931972789119</v>
      </c>
      <c r="V36">
        <f>SUM(V16/162)*100</f>
        <v>4.9382716049382713</v>
      </c>
      <c r="W36">
        <f>SUM(W16/183)*100</f>
        <v>3.8251366120218582</v>
      </c>
      <c r="X36">
        <f>SUM(X16/152)*100</f>
        <v>9.2105263157894726</v>
      </c>
      <c r="Y36" s="14">
        <f>SUM(Y16/88)*100</f>
        <v>36.363636363636367</v>
      </c>
      <c r="Z36" s="27">
        <f>SUM(Z16/11)*100</f>
        <v>36.363636363636367</v>
      </c>
      <c r="AA36" s="27">
        <f>SUM(AA16/123)*100</f>
        <v>21.138211382113823</v>
      </c>
      <c r="AB36">
        <f>SUM(AB16/922)*100</f>
        <v>2.2776572668112798</v>
      </c>
      <c r="AC36">
        <f>SUM(AC16/131)*100</f>
        <v>7.6335877862595423</v>
      </c>
      <c r="AD36" s="27">
        <f>SUM(AD16/123)*100</f>
        <v>13.008130081300814</v>
      </c>
      <c r="AE36" s="27">
        <f>SUM(AE16/2230)*100</f>
        <v>34.17040358744395</v>
      </c>
      <c r="AF36">
        <f>SUM(AF16/175)*100</f>
        <v>5.1428571428571423</v>
      </c>
      <c r="AG36">
        <f>SUM(AG16/179)*100</f>
        <v>2.7932960893854748</v>
      </c>
      <c r="AH36">
        <f>SUM(AH16/167)*100</f>
        <v>5.9880239520958085</v>
      </c>
      <c r="AI36">
        <f>SUM(AI16/147)*100</f>
        <v>4.0816326530612246</v>
      </c>
      <c r="AJ36">
        <f>SUM(AJ16/179)*100</f>
        <v>6.7039106145251397</v>
      </c>
      <c r="AK36" s="14">
        <f>SUM(AK16/58)*100</f>
        <v>44.827586206896555</v>
      </c>
      <c r="AL36" s="27">
        <f>SUM(AL16/5)*100</f>
        <v>40</v>
      </c>
      <c r="AM36" s="27">
        <f>SUM(AM16/81)*100</f>
        <v>11.111111111111111</v>
      </c>
      <c r="AN36">
        <f>SUM(AN16/128)*100</f>
        <v>1.5625</v>
      </c>
      <c r="AO36" s="27">
        <f>SUM(AO16/1091)*100</f>
        <v>11.365719523373052</v>
      </c>
      <c r="AP36">
        <f>SUM(AP16/98)*100</f>
        <v>4.0816326530612246</v>
      </c>
      <c r="AQ36" s="27">
        <f>SUM(AQ16/158)*100</f>
        <v>13.291139240506327</v>
      </c>
      <c r="AR36">
        <f>SUM(AR16/909)*100</f>
        <v>1.8701870187018701</v>
      </c>
      <c r="AS36">
        <f>SUM(AS16/132)*100</f>
        <v>1.5151515151515151</v>
      </c>
      <c r="AT36">
        <f>SUM(AT16/138)*100</f>
        <v>1.4492753623188406</v>
      </c>
      <c r="AU36">
        <f>SUM(AU16/132)*100</f>
        <v>0.75757575757575757</v>
      </c>
      <c r="AV36">
        <f>SUM(AV16/141)*100</f>
        <v>1.4184397163120568</v>
      </c>
      <c r="AW36" s="14">
        <f>SUM(AW16/29)*100</f>
        <v>10.344827586206897</v>
      </c>
      <c r="AX36">
        <f>SUM(AX16/2)*100</f>
        <v>0</v>
      </c>
      <c r="AY36">
        <f>SUM(AY16/16)*100</f>
        <v>0</v>
      </c>
      <c r="AZ36">
        <f>SUM(AZ16/27)*100</f>
        <v>0</v>
      </c>
      <c r="BA36">
        <f>SUM(BA16/23)*100</f>
        <v>0</v>
      </c>
      <c r="BB36">
        <f>SUM(BB16/19)*100</f>
        <v>0</v>
      </c>
      <c r="BC36">
        <f>SUM(BC16/35)*100</f>
        <v>2.8571428571428572</v>
      </c>
      <c r="BD36">
        <f>SUM(BD16/36)*100</f>
        <v>0</v>
      </c>
      <c r="BE36">
        <f>SUM(BE16/453)*100</f>
        <v>1.9867549668874174</v>
      </c>
      <c r="BF36">
        <f>SUM(BF16/41)*100</f>
        <v>0</v>
      </c>
      <c r="BG36">
        <f>SUM(BG16/38)*100</f>
        <v>0</v>
      </c>
      <c r="BH36">
        <f>SUM(BH16/42)*100</f>
        <v>2.3809523809523809</v>
      </c>
      <c r="BI36" s="4">
        <f>SUM(BI16/9)*100</f>
        <v>0</v>
      </c>
      <c r="BJ36" s="27">
        <f>SUM(BJ16/7)*100</f>
        <v>14.285714285714285</v>
      </c>
      <c r="BK36">
        <f>SUM(BK16/55)*100</f>
        <v>1.8181818181818181</v>
      </c>
      <c r="BL36">
        <f>SUM(BL16/66)*100</f>
        <v>1.5151515151515151</v>
      </c>
      <c r="BM36">
        <f>SUM(BM16/63)*100</f>
        <v>0</v>
      </c>
      <c r="BN36">
        <f>SUM(BN16/54)*100</f>
        <v>3.7037037037037033</v>
      </c>
      <c r="BO36">
        <f>SUM(BO16/96)*100</f>
        <v>5.2083333333333339</v>
      </c>
      <c r="BP36">
        <f>SUM(BP16/60)*100</f>
        <v>0</v>
      </c>
      <c r="BQ36">
        <f>SUM(BQ16/65)*100</f>
        <v>1.5384615384615385</v>
      </c>
      <c r="BR36">
        <f>SUM(BR16/942)*100</f>
        <v>0.21231422505307856</v>
      </c>
      <c r="BS36">
        <f>SUM(BS16/101)*100</f>
        <v>1.9801980198019802</v>
      </c>
      <c r="BT36">
        <f>SUM(BT16/75)*100</f>
        <v>0</v>
      </c>
      <c r="BU36" s="14">
        <f>SUM(BU16/17)*100</f>
        <v>17.647058823529413</v>
      </c>
      <c r="BV36">
        <f>SUM(BV16/3)*100</f>
        <v>0</v>
      </c>
      <c r="BW36">
        <f>SUM(BW16/55)*100</f>
        <v>3.6363636363636362</v>
      </c>
      <c r="BX36">
        <f>SUM(BX16/88)*100</f>
        <v>0</v>
      </c>
      <c r="BY36">
        <f>SUM(BY16/59)*100</f>
        <v>1.6949152542372881</v>
      </c>
      <c r="BZ36">
        <f>SUM(BZ16/78)*100</f>
        <v>1.2820512820512819</v>
      </c>
      <c r="CA36">
        <f>SUM(CA16/105)*100</f>
        <v>5.7142857142857144</v>
      </c>
      <c r="CB36">
        <f>SUM(CB16/80)*100</f>
        <v>1.25</v>
      </c>
      <c r="CC36">
        <f>SUM(CC16/106)*100</f>
        <v>0.94339622641509435</v>
      </c>
      <c r="CD36">
        <f>SUM(CD16/87)*100</f>
        <v>0</v>
      </c>
      <c r="CE36">
        <f>SUM(CE16/1078)*100</f>
        <v>0.64935064935064934</v>
      </c>
      <c r="CF36">
        <f>SUM(CF16/111)*100</f>
        <v>0.90090090090090091</v>
      </c>
      <c r="CG36" s="14">
        <f>SUM(CG16/19)*100</f>
        <v>21.052631578947366</v>
      </c>
      <c r="CH36">
        <f>SUM(CH16/9)*100</f>
        <v>11.111111111111111</v>
      </c>
      <c r="CI36">
        <f>SUM(CI16/80)*100</f>
        <v>3.75</v>
      </c>
      <c r="CJ36">
        <f>SUM(CJ16/91)*100</f>
        <v>0</v>
      </c>
      <c r="CK36">
        <f>SUM(CK16/98)*100</f>
        <v>4.0816326530612246</v>
      </c>
      <c r="CL36">
        <f>SUM(CL16/86)*100</f>
        <v>2.3255813953488373</v>
      </c>
      <c r="CM36">
        <f>SUM(CM16/136)*100</f>
        <v>5.1470588235294112</v>
      </c>
      <c r="CN36">
        <f>SUM(CN16/143)*100</f>
        <v>0.69930069930069927</v>
      </c>
      <c r="CO36">
        <f>SUM(CO16/134)*100</f>
        <v>1.4925373134328357</v>
      </c>
      <c r="CP36">
        <f>SUM(CP16/110)*100</f>
        <v>0</v>
      </c>
      <c r="CQ36">
        <f>SUM(CQ16/134)*100</f>
        <v>0</v>
      </c>
      <c r="CR36">
        <f>SUM(CR16/1303)*100</f>
        <v>0.92095165003837298</v>
      </c>
      <c r="CS36" s="14">
        <f>SUM(CS16/33)*100</f>
        <v>18.181818181818183</v>
      </c>
      <c r="CT36">
        <f>SUM(CT16/543)*100</f>
        <v>12.523020257826889</v>
      </c>
    </row>
    <row r="37" spans="1:98" x14ac:dyDescent="0.2">
      <c r="A37" s="4" t="s">
        <v>5</v>
      </c>
      <c r="B37">
        <f>SUM(B17/25)*100</f>
        <v>0</v>
      </c>
      <c r="C37">
        <f>SUM(C17/29)*100</f>
        <v>3.4482758620689653</v>
      </c>
      <c r="D37">
        <f>SUM(D17/20)*100</f>
        <v>5</v>
      </c>
      <c r="E37">
        <f>SUM(E17/18)*100</f>
        <v>0</v>
      </c>
      <c r="F37" s="27">
        <f>SUM(F17/17)*100</f>
        <v>17.647058823529413</v>
      </c>
      <c r="G37">
        <f>SUM(G17/48)*100</f>
        <v>6.25</v>
      </c>
      <c r="H37">
        <f>SUM(H17/22)*100</f>
        <v>9.0909090909090917</v>
      </c>
      <c r="I37">
        <f>SUM(I17/25)*100</f>
        <v>4</v>
      </c>
      <c r="J37">
        <f>SUM(J17/13)*100</f>
        <v>0</v>
      </c>
      <c r="K37">
        <f>SUM(K17/23)*100</f>
        <v>8.695652173913043</v>
      </c>
      <c r="L37">
        <f>SUM(L17/25)*100</f>
        <v>4</v>
      </c>
      <c r="M37" s="14">
        <f>SUM(M17/618)*100</f>
        <v>13.915857605177994</v>
      </c>
      <c r="N37">
        <f>SUM(N17/14)*100</f>
        <v>0</v>
      </c>
      <c r="O37">
        <f>SUM(O17/1611)*100</f>
        <v>0</v>
      </c>
      <c r="P37">
        <f>SUM(P17/101)*100</f>
        <v>0</v>
      </c>
      <c r="Q37" s="3">
        <f>SUM(Q17/99)*100</f>
        <v>0</v>
      </c>
      <c r="R37">
        <f>SUM(R17/973)*100</f>
        <v>0</v>
      </c>
      <c r="S37">
        <f>SUM(S17/203)*100</f>
        <v>0.49261083743842365</v>
      </c>
      <c r="T37">
        <f>SUM(T17/109)*100</f>
        <v>0.91743119266055051</v>
      </c>
      <c r="U37">
        <f>SUM(U17/147)*100</f>
        <v>0</v>
      </c>
      <c r="V37">
        <f>SUM(V17/162)*100</f>
        <v>0</v>
      </c>
      <c r="W37">
        <f>SUM(W17/183)*100</f>
        <v>0</v>
      </c>
      <c r="X37">
        <f>SUM(X17/152)*100</f>
        <v>0</v>
      </c>
      <c r="Y37" s="4">
        <f>SUM(Y17/88)*100</f>
        <v>7.9545454545454541</v>
      </c>
      <c r="Z37">
        <f>SUM(Z17/11)*100</f>
        <v>0</v>
      </c>
      <c r="AA37">
        <f>SUM(AA17/123)*100</f>
        <v>0</v>
      </c>
      <c r="AB37">
        <f>SUM(AB17/922)*100</f>
        <v>0</v>
      </c>
      <c r="AC37">
        <f>SUM(AC17/131)*100</f>
        <v>0</v>
      </c>
      <c r="AD37">
        <f>SUM(AD17/123)*100</f>
        <v>0</v>
      </c>
      <c r="AE37">
        <f>SUM(AE17/2230)*100</f>
        <v>0</v>
      </c>
      <c r="AF37">
        <f>SUM(AF17/175)*100</f>
        <v>0</v>
      </c>
      <c r="AG37">
        <f>SUM(AG17/179)*100</f>
        <v>0</v>
      </c>
      <c r="AH37">
        <f>SUM(AH17/167)*100</f>
        <v>0</v>
      </c>
      <c r="AI37">
        <f>SUM(AI17/147)*100</f>
        <v>0</v>
      </c>
      <c r="AJ37">
        <f>SUM(AJ17/179)*100</f>
        <v>0</v>
      </c>
      <c r="AK37" s="4">
        <f>SUM(AK17/58)*100</f>
        <v>8.6206896551724146</v>
      </c>
      <c r="AL37">
        <f>SUM(AL17/5)*100</f>
        <v>0</v>
      </c>
      <c r="AM37">
        <f>SUM(AM17/81)*100</f>
        <v>0</v>
      </c>
      <c r="AN37">
        <f>SUM(AN17/128)*100</f>
        <v>0</v>
      </c>
      <c r="AO37">
        <f>SUM(AO17/1091)*100</f>
        <v>0</v>
      </c>
      <c r="AP37">
        <f>SUM(AP17/98)*100</f>
        <v>0</v>
      </c>
      <c r="AQ37">
        <f>SUM(AQ17/158)*100</f>
        <v>0</v>
      </c>
      <c r="AR37">
        <f>SUM(AR17/909)*100</f>
        <v>0.77007700770077003</v>
      </c>
      <c r="AS37">
        <f>SUM(AS17/132)*100</f>
        <v>0.75757575757575757</v>
      </c>
      <c r="AT37">
        <f>SUM(AT17/138)*100</f>
        <v>0</v>
      </c>
      <c r="AU37">
        <f>SUM(AU17/132)*100</f>
        <v>0</v>
      </c>
      <c r="AV37">
        <f>SUM(AV17/141)*100</f>
        <v>0</v>
      </c>
      <c r="AW37" s="4">
        <f>SUM(AW17/29)*100</f>
        <v>6.8965517241379306</v>
      </c>
      <c r="AX37">
        <f>SUM(AX17/2)*100</f>
        <v>0</v>
      </c>
      <c r="AY37">
        <f>SUM(AY17/16)*100</f>
        <v>0</v>
      </c>
      <c r="AZ37">
        <f>SUM(AZ17/27)*100</f>
        <v>0</v>
      </c>
      <c r="BA37">
        <f>SUM(BA17/23)*100</f>
        <v>0</v>
      </c>
      <c r="BB37">
        <f>SUM(BB17/19)*100</f>
        <v>0</v>
      </c>
      <c r="BC37">
        <f>SUM(BC17/35)*100</f>
        <v>0</v>
      </c>
      <c r="BD37">
        <f>SUM(BD17/36)*100</f>
        <v>2.7777777777777777</v>
      </c>
      <c r="BE37">
        <f>SUM(BE17/453)*100</f>
        <v>0</v>
      </c>
      <c r="BF37">
        <f>SUM(BF17/41)*100</f>
        <v>0</v>
      </c>
      <c r="BG37">
        <f>SUM(BG17/38)*100</f>
        <v>0</v>
      </c>
      <c r="BH37">
        <f>SUM(BH17/42)*100</f>
        <v>0</v>
      </c>
      <c r="BI37" s="4">
        <f>SUM(BI17/9)*100</f>
        <v>0</v>
      </c>
      <c r="BJ37">
        <f>SUM(BJ17/7)*100</f>
        <v>0</v>
      </c>
      <c r="BK37">
        <f>SUM(BK17/55)*100</f>
        <v>0</v>
      </c>
      <c r="BL37">
        <f>SUM(BL17/66)*100</f>
        <v>0</v>
      </c>
      <c r="BM37">
        <f>SUM(BM17/63)*100</f>
        <v>0</v>
      </c>
      <c r="BN37">
        <f>SUM(BN17/54)*100</f>
        <v>0</v>
      </c>
      <c r="BO37">
        <f>SUM(BO17/96)*100</f>
        <v>1.0416666666666665</v>
      </c>
      <c r="BP37">
        <f>SUM(BP17/60)*100</f>
        <v>0</v>
      </c>
      <c r="BQ37">
        <f>SUM(BQ17/65)*100</f>
        <v>0</v>
      </c>
      <c r="BR37">
        <f>SUM(BR17/942)*100</f>
        <v>0</v>
      </c>
      <c r="BS37">
        <f>SUM(BS17/101)*100</f>
        <v>0</v>
      </c>
      <c r="BT37">
        <f>SUM(BT17/75)*100</f>
        <v>0</v>
      </c>
      <c r="BU37" s="4">
        <f>SUM(BU17/17)*100</f>
        <v>5.8823529411764701</v>
      </c>
      <c r="BV37">
        <f>SUM(BV17/3)*100</f>
        <v>0</v>
      </c>
      <c r="BW37">
        <f>SUM(BW17/55)*100</f>
        <v>0</v>
      </c>
      <c r="BX37">
        <f>SUM(BX17/88)*100</f>
        <v>0</v>
      </c>
      <c r="BY37">
        <f>SUM(BY17/59)*100</f>
        <v>0</v>
      </c>
      <c r="BZ37">
        <f>SUM(BZ17/78)*100</f>
        <v>0</v>
      </c>
      <c r="CA37">
        <f>SUM(CA17/105)*100</f>
        <v>0</v>
      </c>
      <c r="CB37">
        <f>SUM(CB17/80)*100</f>
        <v>0</v>
      </c>
      <c r="CC37">
        <f>SUM(CC17/106)*100</f>
        <v>0</v>
      </c>
      <c r="CD37">
        <f>SUM(CD17/87)*100</f>
        <v>0</v>
      </c>
      <c r="CE37">
        <f>SUM(CE17/1078)*100</f>
        <v>0.27829313543599254</v>
      </c>
      <c r="CF37">
        <f>SUM(CF17/111)*100</f>
        <v>0</v>
      </c>
      <c r="CG37" s="14">
        <f>SUM(CG17/19)*100</f>
        <v>10.526315789473683</v>
      </c>
      <c r="CH37">
        <f>SUM(CH17/9)*100</f>
        <v>0</v>
      </c>
      <c r="CI37">
        <f>SUM(CI17/80)*100</f>
        <v>0</v>
      </c>
      <c r="CJ37">
        <f>SUM(CJ17/91)*100</f>
        <v>0</v>
      </c>
      <c r="CK37">
        <f>SUM(CK17/98)*100</f>
        <v>0</v>
      </c>
      <c r="CL37">
        <f>SUM(CL17/86)*100</f>
        <v>0</v>
      </c>
      <c r="CM37">
        <f>SUM(CM17/136)*100</f>
        <v>0</v>
      </c>
      <c r="CN37">
        <f>SUM(CN17/143)*100</f>
        <v>0</v>
      </c>
      <c r="CO37">
        <f>SUM(CO17/134)*100</f>
        <v>0</v>
      </c>
      <c r="CP37">
        <f>SUM(CP17/110)*100</f>
        <v>0</v>
      </c>
      <c r="CQ37">
        <f>SUM(CQ17/134)*100</f>
        <v>0</v>
      </c>
      <c r="CR37">
        <f>SUM(CR17/1303)*100</f>
        <v>0.15349194167306215</v>
      </c>
      <c r="CS37" s="4">
        <f>SUM(CS17/33)*100</f>
        <v>6.0606060606060606</v>
      </c>
      <c r="CT37">
        <f>SUM(CT17/543)*100</f>
        <v>0.18416206261510129</v>
      </c>
    </row>
    <row r="38" spans="1:98" x14ac:dyDescent="0.2">
      <c r="A38" s="4" t="s">
        <v>3</v>
      </c>
      <c r="B38">
        <f>SUM(B18/25)*100</f>
        <v>0</v>
      </c>
      <c r="C38">
        <f>SUM(C18/29)*100</f>
        <v>0</v>
      </c>
      <c r="D38">
        <f>SUM(D18/20)*100</f>
        <v>0</v>
      </c>
      <c r="E38">
        <f>SUM(E18/18)*100</f>
        <v>0</v>
      </c>
      <c r="F38">
        <f>SUM(F18/17)*100</f>
        <v>0</v>
      </c>
      <c r="G38">
        <f>SUM(G18/48)*100</f>
        <v>0</v>
      </c>
      <c r="H38">
        <f>SUM(H18/22)*100</f>
        <v>0</v>
      </c>
      <c r="I38">
        <f>SUM(I18/25)*100</f>
        <v>0</v>
      </c>
      <c r="J38">
        <f>SUM(J18/13)*100</f>
        <v>0</v>
      </c>
      <c r="K38">
        <f>SUM(K18/23)*100</f>
        <v>0</v>
      </c>
      <c r="L38">
        <f>SUM(L18/25)*100</f>
        <v>0</v>
      </c>
      <c r="M38" s="4">
        <f>SUM(M18/618)*100</f>
        <v>0</v>
      </c>
      <c r="N38">
        <f>SUM(N18/14)*100</f>
        <v>0</v>
      </c>
      <c r="O38">
        <f>SUM(O18/1611)*100</f>
        <v>0</v>
      </c>
      <c r="P38">
        <f>SUM(P18/101)*100</f>
        <v>0</v>
      </c>
      <c r="Q38" s="3">
        <f>SUM(Q18/99)*100</f>
        <v>0</v>
      </c>
      <c r="R38">
        <f>SUM(R18/973)*100</f>
        <v>0</v>
      </c>
      <c r="S38">
        <f>SUM(S18/203)*100</f>
        <v>0</v>
      </c>
      <c r="T38">
        <f>SUM(T18/109)*100</f>
        <v>0</v>
      </c>
      <c r="U38">
        <f>SUM(U18/147)*100</f>
        <v>0</v>
      </c>
      <c r="V38">
        <f>SUM(V18/162)*100</f>
        <v>0</v>
      </c>
      <c r="W38">
        <f>SUM(W18/183)*100</f>
        <v>0</v>
      </c>
      <c r="X38">
        <f>SUM(X18/152)*100</f>
        <v>0</v>
      </c>
      <c r="Y38" s="4">
        <f>SUM(Y18/88)*100</f>
        <v>0</v>
      </c>
      <c r="Z38">
        <f>SUM(Z18/11)*100</f>
        <v>0</v>
      </c>
      <c r="AA38">
        <f>SUM(AA18/123)*100</f>
        <v>0.81300813008130091</v>
      </c>
      <c r="AB38">
        <f>SUM(AB18/922)*100</f>
        <v>0.75921908893709322</v>
      </c>
      <c r="AC38">
        <f>SUM(AC18/131)*100</f>
        <v>0</v>
      </c>
      <c r="AD38">
        <f>SUM(AD18/123)*100</f>
        <v>0</v>
      </c>
      <c r="AE38">
        <f>SUM(AE18/2230)*100</f>
        <v>0</v>
      </c>
      <c r="AF38">
        <f>SUM(AF18/175)*100</f>
        <v>0</v>
      </c>
      <c r="AG38">
        <f>SUM(AG18/179)*100</f>
        <v>0</v>
      </c>
      <c r="AH38">
        <f>SUM(AH18/167)*100</f>
        <v>0</v>
      </c>
      <c r="AI38">
        <f>SUM(AI18/147)*100</f>
        <v>0</v>
      </c>
      <c r="AJ38">
        <f>SUM(AJ18/179)*100</f>
        <v>0.55865921787709494</v>
      </c>
      <c r="AK38" s="4">
        <f>SUM(AK18/58)*100</f>
        <v>0</v>
      </c>
      <c r="AL38">
        <f>SUM(AL18/5)*100</f>
        <v>0</v>
      </c>
      <c r="AM38">
        <f>SUM(AM18/81)*100</f>
        <v>0</v>
      </c>
      <c r="AN38">
        <f>SUM(AN18/128)*100</f>
        <v>0.78125</v>
      </c>
      <c r="AO38">
        <f>SUM(AO18/1091)*100</f>
        <v>0</v>
      </c>
      <c r="AP38">
        <f>SUM(AP18/98)*100</f>
        <v>0</v>
      </c>
      <c r="AQ38">
        <f>SUM(AQ18/158)*100</f>
        <v>0</v>
      </c>
      <c r="AR38">
        <f>SUM(AR18/909)*100</f>
        <v>0</v>
      </c>
      <c r="AS38">
        <f>SUM(AS18/132)*100</f>
        <v>0</v>
      </c>
      <c r="AT38">
        <f>SUM(AT18/138)*100</f>
        <v>0</v>
      </c>
      <c r="AU38">
        <f>SUM(AU18/132)*100</f>
        <v>0</v>
      </c>
      <c r="AV38">
        <f>SUM(AV18/141)*100</f>
        <v>0</v>
      </c>
      <c r="AW38" s="4">
        <f>SUM(AW18/29)*100</f>
        <v>0</v>
      </c>
      <c r="AX38">
        <f>SUM(AX18/2)*100</f>
        <v>0</v>
      </c>
      <c r="AY38">
        <f>SUM(AY18/16)*100</f>
        <v>0</v>
      </c>
      <c r="AZ38">
        <f>SUM(AZ18/27)*100</f>
        <v>0</v>
      </c>
      <c r="BA38">
        <f>SUM(BA18/23)*100</f>
        <v>0</v>
      </c>
      <c r="BB38">
        <f>SUM(BB18/19)*100</f>
        <v>0</v>
      </c>
      <c r="BC38">
        <f>SUM(BC18/35)*100</f>
        <v>0</v>
      </c>
      <c r="BD38">
        <f>SUM(BD18/36)*100</f>
        <v>0</v>
      </c>
      <c r="BE38">
        <f>SUM(BE18/453)*100</f>
        <v>0</v>
      </c>
      <c r="BF38">
        <f>SUM(BF18/41)*100</f>
        <v>0</v>
      </c>
      <c r="BG38">
        <f>SUM(BG18/38)*100</f>
        <v>0</v>
      </c>
      <c r="BH38">
        <f>SUM(BH18/42)*100</f>
        <v>0</v>
      </c>
      <c r="BI38" s="4">
        <f>SUM(BI18/9)*100</f>
        <v>0</v>
      </c>
      <c r="BJ38">
        <f>SUM(BJ18/7)*100</f>
        <v>0</v>
      </c>
      <c r="BK38">
        <f>SUM(BK18/55)*100</f>
        <v>0</v>
      </c>
      <c r="BL38">
        <f>SUM(BL18/66)*100</f>
        <v>0</v>
      </c>
      <c r="BM38">
        <f>SUM(BM18/63)*100</f>
        <v>0</v>
      </c>
      <c r="BN38">
        <f>SUM(BN18/54)*100</f>
        <v>0</v>
      </c>
      <c r="BO38">
        <f>SUM(BO18/96)*100</f>
        <v>0</v>
      </c>
      <c r="BP38">
        <f>SUM(BP18/60)*100</f>
        <v>0</v>
      </c>
      <c r="BQ38">
        <f>SUM(BQ18/65)*100</f>
        <v>0</v>
      </c>
      <c r="BR38">
        <f>SUM(BR18/942)*100</f>
        <v>0</v>
      </c>
      <c r="BS38">
        <f>SUM(BS18/101)*100</f>
        <v>0</v>
      </c>
      <c r="BT38">
        <f>SUM(BT18/75)*100</f>
        <v>0</v>
      </c>
      <c r="BU38" s="4">
        <f>SUM(BU18/17)*100</f>
        <v>0</v>
      </c>
      <c r="BV38">
        <f>SUM(BV18/3)*100</f>
        <v>0</v>
      </c>
      <c r="BW38">
        <f>SUM(BW18/55)*100</f>
        <v>0</v>
      </c>
      <c r="BX38">
        <f>SUM(BX18/88)*100</f>
        <v>0</v>
      </c>
      <c r="BY38">
        <f>SUM(BY18/59)*100</f>
        <v>0</v>
      </c>
      <c r="BZ38">
        <f>SUM(BZ18/78)*100</f>
        <v>0</v>
      </c>
      <c r="CA38">
        <f>SUM(CA18/105)*100</f>
        <v>0</v>
      </c>
      <c r="CB38">
        <f>SUM(CB18/80)*100</f>
        <v>0</v>
      </c>
      <c r="CC38">
        <f>SUM(CC18/106)*100</f>
        <v>0</v>
      </c>
      <c r="CD38">
        <f>SUM(CD18/87)*100</f>
        <v>0</v>
      </c>
      <c r="CE38">
        <f>SUM(CE18/1078)*100</f>
        <v>0</v>
      </c>
      <c r="CF38">
        <f>SUM(CF18/111)*100</f>
        <v>0</v>
      </c>
      <c r="CG38" s="4">
        <f>SUM(CG18/19)*100</f>
        <v>0</v>
      </c>
      <c r="CH38">
        <f>SUM(CH18/9)*100</f>
        <v>0</v>
      </c>
      <c r="CI38">
        <f>SUM(CI18/80)*100</f>
        <v>0</v>
      </c>
      <c r="CJ38">
        <f>SUM(CJ18/91)*100</f>
        <v>0</v>
      </c>
      <c r="CK38">
        <f>SUM(CK18/98)*100</f>
        <v>0</v>
      </c>
      <c r="CL38">
        <f>SUM(CL18/86)*100</f>
        <v>0</v>
      </c>
      <c r="CM38">
        <f>SUM(CM18/136)*100</f>
        <v>0</v>
      </c>
      <c r="CN38">
        <f>SUM(CN18/143)*100</f>
        <v>0</v>
      </c>
      <c r="CO38">
        <f>SUM(CO18/134)*100</f>
        <v>0</v>
      </c>
      <c r="CP38">
        <f>SUM(CP18/110)*100</f>
        <v>0</v>
      </c>
      <c r="CQ38">
        <f>SUM(CQ18/134)*100</f>
        <v>0</v>
      </c>
      <c r="CR38">
        <f>SUM(CR18/1303)*100</f>
        <v>0</v>
      </c>
      <c r="CS38" s="4">
        <f>SUM(CS18/33)*100</f>
        <v>0</v>
      </c>
      <c r="CT38">
        <f>SUM(CT18/543)*100</f>
        <v>0</v>
      </c>
    </row>
    <row r="39" spans="1:98" ht="17" thickBot="1" x14ac:dyDescent="0.25">
      <c r="A39" s="4" t="s">
        <v>4</v>
      </c>
      <c r="B39">
        <f>SUM(B19/25)*100</f>
        <v>0</v>
      </c>
      <c r="C39">
        <f>SUM(C19/29)*100</f>
        <v>3.4482758620689653</v>
      </c>
      <c r="D39">
        <f>SUM(D19/20)*100</f>
        <v>0</v>
      </c>
      <c r="E39">
        <f>SUM(E19/18)*100</f>
        <v>0</v>
      </c>
      <c r="F39">
        <f>SUM(F19/17)*100</f>
        <v>0</v>
      </c>
      <c r="G39">
        <f>SUM(G19/48)*100</f>
        <v>2.083333333333333</v>
      </c>
      <c r="H39">
        <f>SUM(H19/22)*100</f>
        <v>0</v>
      </c>
      <c r="I39">
        <f>SUM(I19/25)*100</f>
        <v>0</v>
      </c>
      <c r="J39">
        <f>SUM(J19/13)*100</f>
        <v>0</v>
      </c>
      <c r="K39">
        <f>SUM(K19/23)*100</f>
        <v>0</v>
      </c>
      <c r="L39">
        <f>SUM(L19/25)*100</f>
        <v>0</v>
      </c>
      <c r="M39" s="4">
        <f>SUM(M19/618)*100</f>
        <v>0</v>
      </c>
      <c r="N39">
        <f>SUM(N19/14)*100</f>
        <v>7.1428571428571423</v>
      </c>
      <c r="O39" s="27">
        <f>SUM(O19/1611)*100</f>
        <v>14.8975791433892</v>
      </c>
      <c r="P39">
        <f>SUM(P19/101)*100</f>
        <v>2.9702970297029703</v>
      </c>
      <c r="Q39" s="3">
        <f>SUM(Q19/99)*100</f>
        <v>0</v>
      </c>
      <c r="R39">
        <f>SUM(R19/973)*100</f>
        <v>1.5416238437821173</v>
      </c>
      <c r="S39">
        <f>SUM(S19/203)*100</f>
        <v>1.4778325123152709</v>
      </c>
      <c r="T39">
        <f>SUM(T19/109)*100</f>
        <v>3.669724770642202</v>
      </c>
      <c r="U39">
        <f>SUM(U19/147)*100</f>
        <v>0.68027210884353739</v>
      </c>
      <c r="V39">
        <f>SUM(V19/162)*100</f>
        <v>1.2345679012345678</v>
      </c>
      <c r="W39">
        <f>SUM(W19/183)*100</f>
        <v>2.1857923497267762</v>
      </c>
      <c r="X39">
        <f>SUM(X19/152)*100</f>
        <v>3.2894736842105261</v>
      </c>
      <c r="Y39" s="4">
        <f>SUM(Y19/88)*100</f>
        <v>0</v>
      </c>
      <c r="Z39">
        <f>SUM(Z19/11)*100</f>
        <v>0</v>
      </c>
      <c r="AA39">
        <f>SUM(AA19/123)*100</f>
        <v>2.4390243902439024</v>
      </c>
      <c r="AB39">
        <f>SUM(AB19/922)*100</f>
        <v>0</v>
      </c>
      <c r="AC39">
        <f>SUM(AC19/131)*100</f>
        <v>0.76335877862595414</v>
      </c>
      <c r="AD39">
        <f>SUM(AD19/123)*100</f>
        <v>0.81300813008130091</v>
      </c>
      <c r="AE39">
        <f>SUM(AE19/2230)*100</f>
        <v>1.7937219730941705</v>
      </c>
      <c r="AF39">
        <f>SUM(AF19/175)*100</f>
        <v>0</v>
      </c>
      <c r="AG39">
        <f>SUM(AG19/179)*100</f>
        <v>0</v>
      </c>
      <c r="AH39">
        <f>SUM(AH19/167)*100</f>
        <v>0</v>
      </c>
      <c r="AI39">
        <f>SUM(AI19/147)*100</f>
        <v>0.68027210884353739</v>
      </c>
      <c r="AJ39">
        <f>SUM(AJ19/179)*100</f>
        <v>0</v>
      </c>
      <c r="AK39" s="4">
        <f>SUM(AK19/58)*100</f>
        <v>0</v>
      </c>
      <c r="AL39">
        <f>SUM(AL19/5)*100</f>
        <v>0</v>
      </c>
      <c r="AM39">
        <f>SUM(AM19/81)*100</f>
        <v>2.4691358024691357</v>
      </c>
      <c r="AN39">
        <f>SUM(AN19/128)*100</f>
        <v>0</v>
      </c>
      <c r="AO39">
        <f>SUM(AO19/1091)*100</f>
        <v>0.91659028414298804</v>
      </c>
      <c r="AP39">
        <f>SUM(AP19/98)*100</f>
        <v>0</v>
      </c>
      <c r="AQ39">
        <f>SUM(AQ19/158)*100</f>
        <v>0</v>
      </c>
      <c r="AR39">
        <f>SUM(AR19/909)*100</f>
        <v>0</v>
      </c>
      <c r="AS39">
        <f>SUM(AS19/132)*100</f>
        <v>1.5151515151515151</v>
      </c>
      <c r="AT39">
        <f>SUM(AT19/138)*100</f>
        <v>0</v>
      </c>
      <c r="AU39">
        <f>SUM(AU19/132)*100</f>
        <v>0</v>
      </c>
      <c r="AV39">
        <f>SUM(AV19/141)*100</f>
        <v>0.70921985815602839</v>
      </c>
      <c r="AW39" s="4">
        <f>SUM(AW19/29)*100</f>
        <v>3.4482758620689653</v>
      </c>
      <c r="AX39">
        <f>SUM(AX19/2)*100</f>
        <v>0</v>
      </c>
      <c r="AY39">
        <f>SUM(AY19/16)*100</f>
        <v>6.25</v>
      </c>
      <c r="AZ39">
        <f>SUM(AZ19/27)*100</f>
        <v>0</v>
      </c>
      <c r="BA39">
        <f>SUM(BA19/23)*100</f>
        <v>0</v>
      </c>
      <c r="BB39">
        <f>SUM(BB19/19)*100</f>
        <v>0</v>
      </c>
      <c r="BC39">
        <f>SUM(BC19/35)*100</f>
        <v>0</v>
      </c>
      <c r="BD39">
        <f>SUM(BD19/36)*100</f>
        <v>0</v>
      </c>
      <c r="BE39">
        <f>SUM(BE19/453)*100</f>
        <v>0.66225165562913912</v>
      </c>
      <c r="BF39">
        <f>SUM(BF19/41)*100</f>
        <v>0</v>
      </c>
      <c r="BG39">
        <f>SUM(BG19/38)*100</f>
        <v>0</v>
      </c>
      <c r="BH39">
        <f>SUM(BH19/42)*100</f>
        <v>0</v>
      </c>
      <c r="BI39" s="4">
        <f>SUM(BI19/9)*100</f>
        <v>0</v>
      </c>
      <c r="BJ39">
        <f>SUM(BJ19/7)*100</f>
        <v>0</v>
      </c>
      <c r="BK39">
        <f>SUM(BK19/55)*100</f>
        <v>5.4545454545454541</v>
      </c>
      <c r="BL39">
        <f>SUM(BL19/66)*100</f>
        <v>0</v>
      </c>
      <c r="BM39">
        <f>SUM(BM19/63)*100</f>
        <v>0</v>
      </c>
      <c r="BN39">
        <f>SUM(BN19/54)*100</f>
        <v>0</v>
      </c>
      <c r="BO39">
        <f>SUM(BO19/96)*100</f>
        <v>2.083333333333333</v>
      </c>
      <c r="BP39">
        <f>SUM(BP19/60)*100</f>
        <v>0</v>
      </c>
      <c r="BQ39">
        <f>SUM(BQ19/65)*100</f>
        <v>0</v>
      </c>
      <c r="BR39">
        <f>SUM(BR19/942)*100</f>
        <v>0.53078556263269638</v>
      </c>
      <c r="BS39">
        <f>SUM(BS19/101)*100</f>
        <v>0.99009900990099009</v>
      </c>
      <c r="BT39">
        <f>SUM(BT19/75)*100</f>
        <v>0</v>
      </c>
      <c r="BU39" s="4">
        <f>SUM(BU19/17)*100</f>
        <v>0</v>
      </c>
      <c r="BV39">
        <f>SUM(BV19/3)*100</f>
        <v>0</v>
      </c>
      <c r="BW39">
        <f>SUM(BW19/55)*100</f>
        <v>0</v>
      </c>
      <c r="BX39">
        <f>SUM(BX19/88)*100</f>
        <v>0</v>
      </c>
      <c r="BY39">
        <f>SUM(BY19/59)*100</f>
        <v>0</v>
      </c>
      <c r="BZ39">
        <f>SUM(BZ19/78)*100</f>
        <v>1.2820512820512819</v>
      </c>
      <c r="CA39">
        <f>SUM(CA19/105)*100</f>
        <v>0</v>
      </c>
      <c r="CB39">
        <f>SUM(CB19/80)*100</f>
        <v>0</v>
      </c>
      <c r="CC39">
        <f>SUM(CC19/106)*100</f>
        <v>0</v>
      </c>
      <c r="CD39">
        <f>SUM(CD19/87)*100</f>
        <v>0</v>
      </c>
      <c r="CE39">
        <f>SUM(CE19/1078)*100</f>
        <v>0.927643784786642</v>
      </c>
      <c r="CF39">
        <f>SUM(CF19/111)*100</f>
        <v>0</v>
      </c>
      <c r="CG39" s="4">
        <f>SUM(CG19/19)*100</f>
        <v>0</v>
      </c>
      <c r="CH39">
        <f>SUM(CH19/9)*100</f>
        <v>0</v>
      </c>
      <c r="CI39">
        <f>SUM(CI19/80)*100</f>
        <v>6.25</v>
      </c>
      <c r="CJ39">
        <f>SUM(CJ19/91)*100</f>
        <v>0</v>
      </c>
      <c r="CK39">
        <f>SUM(CK19/98)*100</f>
        <v>0</v>
      </c>
      <c r="CL39">
        <f>SUM(CL19/86)*100</f>
        <v>0</v>
      </c>
      <c r="CM39">
        <f>SUM(CM19/136)*100</f>
        <v>0</v>
      </c>
      <c r="CN39">
        <f>SUM(CN19/143)*100</f>
        <v>0</v>
      </c>
      <c r="CO39">
        <f>SUM(CO19/134)*100</f>
        <v>0</v>
      </c>
      <c r="CP39">
        <f>SUM(CP19/110)*100</f>
        <v>0</v>
      </c>
      <c r="CQ39">
        <f>SUM(CQ19/134)*100</f>
        <v>0</v>
      </c>
      <c r="CR39">
        <f>SUM(CR19/1303)*100</f>
        <v>0.30698388334612431</v>
      </c>
      <c r="CS39" s="4">
        <f>SUM(CS19/33)*100</f>
        <v>0</v>
      </c>
      <c r="CT39">
        <f>SUM(CT19/543)*100</f>
        <v>3.4990791896869244</v>
      </c>
    </row>
    <row r="40" spans="1:98" s="7" customFormat="1" ht="17" thickBot="1" x14ac:dyDescent="0.25">
      <c r="A40" s="16" t="s">
        <v>159</v>
      </c>
      <c r="B40" s="7">
        <f>SUM(B23:B39)</f>
        <v>100</v>
      </c>
      <c r="C40" s="7">
        <f>SUM(C23:C39)</f>
        <v>100</v>
      </c>
      <c r="D40" s="7">
        <f t="shared" ref="D40:U40" si="77">SUM(D23:D39)</f>
        <v>100</v>
      </c>
      <c r="E40" s="7">
        <f t="shared" si="77"/>
        <v>99.999999999999986</v>
      </c>
      <c r="F40" s="7">
        <f t="shared" si="77"/>
        <v>100</v>
      </c>
      <c r="G40" s="7">
        <f t="shared" si="77"/>
        <v>99.999999999999986</v>
      </c>
      <c r="H40" s="7">
        <f t="shared" si="77"/>
        <v>100.00000000000001</v>
      </c>
      <c r="I40" s="7">
        <f t="shared" si="77"/>
        <v>100</v>
      </c>
      <c r="J40" s="7">
        <f t="shared" si="77"/>
        <v>100</v>
      </c>
      <c r="K40" s="7">
        <f t="shared" si="77"/>
        <v>100</v>
      </c>
      <c r="L40" s="7">
        <f t="shared" si="77"/>
        <v>100</v>
      </c>
      <c r="M40" s="8">
        <f t="shared" si="77"/>
        <v>100</v>
      </c>
      <c r="N40" s="7">
        <f t="shared" si="77"/>
        <v>99.999999999999986</v>
      </c>
      <c r="O40" s="7">
        <f t="shared" si="77"/>
        <v>100</v>
      </c>
      <c r="P40" s="7">
        <f t="shared" si="77"/>
        <v>100</v>
      </c>
      <c r="Q40" s="3">
        <f t="shared" si="77"/>
        <v>100</v>
      </c>
      <c r="R40" s="7">
        <f t="shared" si="77"/>
        <v>100.00000000000001</v>
      </c>
      <c r="S40" s="7">
        <f t="shared" si="77"/>
        <v>100</v>
      </c>
      <c r="T40" s="7">
        <f t="shared" si="77"/>
        <v>99.999999999999986</v>
      </c>
      <c r="U40" s="7">
        <f t="shared" si="77"/>
        <v>100</v>
      </c>
      <c r="V40" s="7">
        <f t="shared" ref="V40" si="78">SUM(V23:V39)</f>
        <v>100</v>
      </c>
      <c r="W40" s="7">
        <f t="shared" ref="W40" si="79">SUM(W23:W39)</f>
        <v>100.00000000000001</v>
      </c>
      <c r="X40" s="7">
        <f t="shared" ref="X40" si="80">SUM(X23:X39)</f>
        <v>100</v>
      </c>
      <c r="Y40" s="8">
        <f t="shared" ref="Y40" si="81">SUM(Y23:Y39)</f>
        <v>100</v>
      </c>
      <c r="Z40" s="7">
        <f t="shared" ref="Z40" si="82">SUM(Z23:Z39)</f>
        <v>100</v>
      </c>
      <c r="AA40" s="7">
        <f t="shared" ref="AA40" si="83">SUM(AA23:AA39)</f>
        <v>100</v>
      </c>
      <c r="AB40" s="7">
        <f t="shared" ref="AB40" si="84">SUM(AB23:AB39)</f>
        <v>100</v>
      </c>
      <c r="AC40" s="7">
        <f t="shared" ref="AC40" si="85">SUM(AC23:AC39)</f>
        <v>100</v>
      </c>
      <c r="AD40" s="7">
        <f t="shared" ref="AD40" si="86">SUM(AD23:AD39)</f>
        <v>100</v>
      </c>
      <c r="AE40" s="7">
        <f t="shared" ref="AE40" si="87">SUM(AE23:AE39)</f>
        <v>100</v>
      </c>
      <c r="AF40" s="7">
        <f t="shared" ref="AF40" si="88">SUM(AF23:AF39)</f>
        <v>100</v>
      </c>
      <c r="AG40" s="7">
        <f t="shared" ref="AG40" si="89">SUM(AG23:AG39)</f>
        <v>99.999999999999986</v>
      </c>
      <c r="AH40" s="7">
        <f t="shared" ref="AH40" si="90">SUM(AH23:AH39)</f>
        <v>100</v>
      </c>
      <c r="AI40" s="7">
        <f t="shared" ref="AI40" si="91">SUM(AI23:AI39)</f>
        <v>100</v>
      </c>
      <c r="AJ40" s="7">
        <f t="shared" ref="AJ40" si="92">SUM(AJ23:AJ39)</f>
        <v>99.999999999999986</v>
      </c>
      <c r="AK40" s="8">
        <f t="shared" ref="AK40" si="93">SUM(AK23:AK39)</f>
        <v>100</v>
      </c>
      <c r="AL40" s="7">
        <f t="shared" ref="AL40:AM40" si="94">SUM(AL23:AL39)</f>
        <v>100</v>
      </c>
      <c r="AM40" s="7">
        <f t="shared" si="94"/>
        <v>100.00000000000001</v>
      </c>
      <c r="AN40" s="7">
        <f t="shared" ref="AN40" si="95">SUM(AN23:AN39)</f>
        <v>100</v>
      </c>
      <c r="AO40" s="7">
        <f t="shared" ref="AO40" si="96">SUM(AO23:AO39)</f>
        <v>100</v>
      </c>
      <c r="AP40" s="7">
        <f t="shared" ref="AP40" si="97">SUM(AP23:AP39)</f>
        <v>99.999999999999986</v>
      </c>
      <c r="AQ40" s="7">
        <f t="shared" ref="AQ40" si="98">SUM(AQ23:AQ39)</f>
        <v>100</v>
      </c>
      <c r="AR40" s="7">
        <f t="shared" ref="AR40" si="99">SUM(AR23:AR39)</f>
        <v>99.999999999999972</v>
      </c>
      <c r="AS40" s="7">
        <f t="shared" ref="AS40" si="100">SUM(AS23:AS39)</f>
        <v>99.999999999999957</v>
      </c>
      <c r="AT40" s="7">
        <f t="shared" ref="AT40" si="101">SUM(AT23:AT39)</f>
        <v>100.00000000000001</v>
      </c>
      <c r="AU40" s="7">
        <f t="shared" ref="AU40" si="102">SUM(AU23:AU39)</f>
        <v>99.999999999999986</v>
      </c>
      <c r="AV40" s="7">
        <f t="shared" ref="AV40" si="103">SUM(AV23:AV39)</f>
        <v>100</v>
      </c>
      <c r="AW40" s="8">
        <f t="shared" ref="AW40" si="104">SUM(AW23:AW39)</f>
        <v>100.00000000000001</v>
      </c>
      <c r="AX40" s="7">
        <f>SUM(AX23:AX39)</f>
        <v>100</v>
      </c>
      <c r="AY40" s="7">
        <f t="shared" ref="AY40" si="105">SUM(AY23:AY39)</f>
        <v>100</v>
      </c>
      <c r="AZ40" s="7">
        <f t="shared" ref="AZ40" si="106">SUM(AZ23:AZ39)</f>
        <v>100</v>
      </c>
      <c r="BA40" s="7">
        <f t="shared" ref="BA40" si="107">SUM(BA23:BA39)</f>
        <v>99.999999999999986</v>
      </c>
      <c r="BB40" s="7">
        <f t="shared" ref="BB40" si="108">SUM(BB23:BB39)</f>
        <v>99.999999999999986</v>
      </c>
      <c r="BC40" s="7">
        <f t="shared" ref="BC40" si="109">SUM(BC23:BC39)</f>
        <v>100</v>
      </c>
      <c r="BD40" s="7">
        <f t="shared" ref="BD40" si="110">SUM(BD23:BD39)</f>
        <v>99.999999999999972</v>
      </c>
      <c r="BE40" s="7">
        <f t="shared" ref="BE40" si="111">SUM(BE23:BE39)</f>
        <v>100</v>
      </c>
      <c r="BF40" s="7">
        <f t="shared" ref="BF40" si="112">SUM(BF23:BF39)</f>
        <v>100</v>
      </c>
      <c r="BG40" s="7">
        <f t="shared" ref="BG40" si="113">SUM(BG23:BG39)</f>
        <v>100</v>
      </c>
      <c r="BH40" s="7">
        <f t="shared" ref="BH40" si="114">SUM(BH23:BH39)</f>
        <v>99.999999999999986</v>
      </c>
      <c r="BI40" s="8">
        <f t="shared" ref="BI40" si="115">SUM(BI23:BI39)</f>
        <v>100</v>
      </c>
      <c r="BJ40" s="7">
        <f t="shared" ref="BJ40" si="116">SUM(BJ23:BJ39)</f>
        <v>99.999999999999972</v>
      </c>
      <c r="BK40" s="7">
        <f t="shared" ref="BK40" si="117">SUM(BK23:BK39)</f>
        <v>100</v>
      </c>
      <c r="BL40" s="7">
        <f t="shared" ref="BL40" si="118">SUM(BL23:BL39)</f>
        <v>100</v>
      </c>
      <c r="BM40" s="7">
        <f t="shared" ref="BM40" si="119">SUM(BM23:BM39)</f>
        <v>100</v>
      </c>
      <c r="BN40" s="7">
        <f>SUM(BN23:BN39)</f>
        <v>100</v>
      </c>
      <c r="BO40" s="7">
        <f t="shared" ref="BO40" si="120">SUM(BO23:BO39)</f>
        <v>99.999999999999986</v>
      </c>
      <c r="BP40" s="7">
        <f t="shared" ref="BP40" si="121">SUM(BP23:BP39)</f>
        <v>100</v>
      </c>
      <c r="BQ40" s="7">
        <f t="shared" ref="BQ40" si="122">SUM(BQ23:BQ39)</f>
        <v>100</v>
      </c>
      <c r="BR40" s="7">
        <f t="shared" ref="BR40" si="123">SUM(BR23:BR39)</f>
        <v>100.00000000000001</v>
      </c>
      <c r="BS40" s="7">
        <f t="shared" ref="BS40" si="124">SUM(BS23:BS39)</f>
        <v>100</v>
      </c>
      <c r="BT40" s="7">
        <f t="shared" ref="BT40" si="125">SUM(BT23:BT39)</f>
        <v>100</v>
      </c>
      <c r="BU40" s="8">
        <f t="shared" ref="BU40" si="126">SUM(BU23:BU39)</f>
        <v>100</v>
      </c>
      <c r="BV40" s="7">
        <f t="shared" ref="BV40" si="127">SUM(BV23:BV39)</f>
        <v>99.999999999999986</v>
      </c>
      <c r="BW40" s="7">
        <f t="shared" ref="BW40" si="128">SUM(BW23:BW39)</f>
        <v>99.999999999999986</v>
      </c>
      <c r="BX40" s="7">
        <f>SUM(BX23:BX39)</f>
        <v>100</v>
      </c>
      <c r="BY40" s="7">
        <f t="shared" ref="BY40" si="129">SUM(BY23:BY39)</f>
        <v>100</v>
      </c>
      <c r="BZ40" s="7">
        <f t="shared" ref="BZ40" si="130">SUM(BZ23:BZ39)</f>
        <v>100</v>
      </c>
      <c r="CA40" s="7">
        <f t="shared" ref="CA40" si="131">SUM(CA23:CA39)</f>
        <v>99.999999999999972</v>
      </c>
      <c r="CB40" s="7">
        <f t="shared" ref="CB40" si="132">SUM(CB23:CB39)</f>
        <v>100</v>
      </c>
      <c r="CC40" s="7">
        <f t="shared" ref="CC40" si="133">SUM(CC23:CC39)</f>
        <v>100</v>
      </c>
      <c r="CD40" s="7">
        <f t="shared" ref="CD40" si="134">SUM(CD23:CD39)</f>
        <v>100</v>
      </c>
      <c r="CE40" s="7">
        <f t="shared" ref="CE40" si="135">SUM(CE23:CE39)</f>
        <v>99.999999999999986</v>
      </c>
      <c r="CF40" s="7">
        <f t="shared" ref="CF40" si="136">SUM(CF23:CF39)</f>
        <v>100.00000000000001</v>
      </c>
      <c r="CG40" s="8">
        <f t="shared" ref="CG40" si="137">SUM(CG23:CG39)</f>
        <v>100</v>
      </c>
      <c r="CH40" s="7">
        <f t="shared" ref="CH40" si="138">SUM(CH23:CH39)</f>
        <v>100</v>
      </c>
      <c r="CI40" s="7">
        <f t="shared" ref="CI40" si="139">SUM(CI23:CI39)</f>
        <v>100</v>
      </c>
      <c r="CJ40" s="7">
        <f t="shared" ref="CJ40" si="140">SUM(CJ23:CJ39)</f>
        <v>99.999999999999986</v>
      </c>
      <c r="CK40" s="7">
        <f t="shared" ref="CK40" si="141">SUM(CK23:CK39)</f>
        <v>100</v>
      </c>
      <c r="CL40" s="7">
        <f t="shared" ref="CL40" si="142">SUM(CL23:CL39)</f>
        <v>100.00000000000001</v>
      </c>
      <c r="CM40" s="7">
        <f>SUM(CM23:CM39)</f>
        <v>99.999999999999986</v>
      </c>
      <c r="CN40" s="7">
        <f t="shared" ref="CN40" si="143">SUM(CN23:CN39)</f>
        <v>99.999999999999986</v>
      </c>
      <c r="CO40" s="7">
        <f t="shared" ref="CO40" si="144">SUM(CO23:CO39)</f>
        <v>100.00000000000001</v>
      </c>
      <c r="CP40" s="7">
        <f t="shared" ref="CP40" si="145">SUM(CP23:CP39)</f>
        <v>100</v>
      </c>
      <c r="CQ40" s="7">
        <f t="shared" ref="CQ40" si="146">SUM(CQ23:CQ39)</f>
        <v>100.00000000000001</v>
      </c>
      <c r="CR40" s="7">
        <f t="shared" ref="CR40" si="147">SUM(CR23:CR39)</f>
        <v>100.00000000000001</v>
      </c>
      <c r="CS40" s="8">
        <f t="shared" ref="CS40" si="148">SUM(CS23:CS39)</f>
        <v>100.00000000000001</v>
      </c>
      <c r="CT40" s="7">
        <f t="shared" ref="CT40" si="149">SUM(CT23:CT39)</f>
        <v>100</v>
      </c>
    </row>
  </sheetData>
  <sortState xmlns:xlrd2="http://schemas.microsoft.com/office/spreadsheetml/2017/richdata2" columnSort="1" ref="B2:CT18">
    <sortCondition ref="B2:CT2"/>
  </sortState>
  <pageMargins left="0.75" right="0.75" top="1" bottom="1" header="0.5" footer="0.5"/>
  <ignoredErrors>
    <ignoredError sqref="F23 AT23:AT39 CP23:CP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P1_otu_table_mc2_w_tax_L5</vt:lpstr>
      <vt:lpstr>P2_otu_table_mc2_w_tax_L5</vt:lpstr>
      <vt:lpstr>P3_otu_table_mc2_w_tax_L5</vt:lpstr>
      <vt:lpstr>P4_otu_table_mc2_w_tax_L5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KIERAN</dc:creator>
  <cp:lastModifiedBy>Kaylee Arnold</cp:lastModifiedBy>
  <dcterms:created xsi:type="dcterms:W3CDTF">2018-08-14T19:43:31Z</dcterms:created>
  <dcterms:modified xsi:type="dcterms:W3CDTF">2019-10-06T03:32:04Z</dcterms:modified>
</cp:coreProperties>
</file>