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y/Documents/code/pronouns-in-politics/analysis/"/>
    </mc:Choice>
  </mc:AlternateContent>
  <xr:revisionPtr revIDLastSave="0" documentId="13_ncr:1_{AFBF06F6-5ED4-B644-B3C7-872F5DE4753E}" xr6:coauthVersionLast="43" xr6:coauthVersionMax="43" xr10:uidLastSave="{00000000-0000-0000-0000-000000000000}"/>
  <bookViews>
    <workbookView xWindow="860" yWindow="460" windowWidth="25600" windowHeight="15040" tabRatio="500" activeTab="1" xr2:uid="{00000000-000D-0000-FFFF-FFFF00000000}"/>
  </bookViews>
  <sheets>
    <sheet name="total" sheetId="9" r:id="rId1"/>
    <sheet name="victory" sheetId="2" r:id="rId2"/>
    <sheet name="inaugural" sheetId="3" r:id="rId3"/>
    <sheet name="foreign" sheetId="7" r:id="rId4"/>
    <sheet name="tragedy" sheetId="8" r:id="rId5"/>
    <sheet name="sotu" sheetId="5" r:id="rId6"/>
    <sheet name="un" sheetId="4" r:id="rId7"/>
  </sheets>
  <definedNames>
    <definedName name="wordlist_foreign_obama" localSheetId="3">foreign!$A$1:$E$16</definedName>
    <definedName name="wordlist_inaugural_obama" localSheetId="2">inaugural!$A$1:$D$16</definedName>
    <definedName name="wordlist_obama" localSheetId="0">total!$A$1:$F$22</definedName>
    <definedName name="wordlist_sotu_obama" localSheetId="5">sotu!$A$1:$D$20</definedName>
    <definedName name="wordlist_tragedy_obama" localSheetId="4">tragedy!$A$1:$D$17</definedName>
    <definedName name="wordlist_un_obama" localSheetId="6">un!$A$1:$D$20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4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6" i="4"/>
  <c r="I11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6" i="5"/>
  <c r="C22" i="5"/>
  <c r="I11" i="8"/>
  <c r="E17" i="8"/>
  <c r="E7" i="8"/>
  <c r="E8" i="8"/>
  <c r="E9" i="8"/>
  <c r="E10" i="8"/>
  <c r="E11" i="8"/>
  <c r="E12" i="8"/>
  <c r="E13" i="8"/>
  <c r="E14" i="8"/>
  <c r="E15" i="8"/>
  <c r="E16" i="8"/>
  <c r="E6" i="8"/>
  <c r="I11" i="7"/>
  <c r="E7" i="7"/>
  <c r="E8" i="7"/>
  <c r="E9" i="7"/>
  <c r="E10" i="7"/>
  <c r="E11" i="7"/>
  <c r="E12" i="7"/>
  <c r="E13" i="7"/>
  <c r="E14" i="7"/>
  <c r="E15" i="7"/>
  <c r="E16" i="7"/>
  <c r="E6" i="7"/>
  <c r="E7" i="3"/>
  <c r="E8" i="3"/>
  <c r="E9" i="3"/>
  <c r="E10" i="3"/>
  <c r="E11" i="3"/>
  <c r="E12" i="3"/>
  <c r="E13" i="3"/>
  <c r="E14" i="3"/>
  <c r="E15" i="3"/>
  <c r="E16" i="3"/>
  <c r="E6" i="3"/>
  <c r="I11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6" i="2"/>
  <c r="I11" i="3"/>
  <c r="K7" i="8" l="1"/>
  <c r="K6" i="8"/>
  <c r="J8" i="8"/>
  <c r="J7" i="8"/>
  <c r="J6" i="8"/>
  <c r="C19" i="8"/>
  <c r="D20" i="8"/>
  <c r="K7" i="7"/>
  <c r="K6" i="7"/>
  <c r="J8" i="7"/>
  <c r="J7" i="7"/>
  <c r="J6" i="7"/>
  <c r="C18" i="7"/>
  <c r="D19" i="7" s="1"/>
  <c r="K7" i="4"/>
  <c r="K6" i="4"/>
  <c r="J8" i="4"/>
  <c r="J7" i="4"/>
  <c r="J6" i="4"/>
  <c r="C21" i="4"/>
  <c r="D22" i="4" s="1"/>
  <c r="J7" i="5"/>
  <c r="J6" i="5"/>
  <c r="D23" i="5"/>
  <c r="J7" i="3"/>
  <c r="J6" i="3"/>
  <c r="J7" i="2"/>
  <c r="J6" i="2"/>
  <c r="G7" i="2"/>
  <c r="G6" i="2"/>
  <c r="D19" i="3"/>
  <c r="C18" i="3"/>
  <c r="D24" i="2"/>
  <c r="C23" i="2"/>
  <c r="J8" i="5" l="1"/>
  <c r="K6" i="5" s="1"/>
  <c r="K7" i="5"/>
  <c r="J8" i="3"/>
  <c r="K7" i="3" s="1"/>
  <c r="J8" i="2"/>
  <c r="K7" i="2" s="1"/>
  <c r="K6" i="2"/>
  <c r="K6" i="3" l="1"/>
  <c r="G7" i="4" l="1"/>
  <c r="G6" i="4"/>
  <c r="G7" i="5"/>
  <c r="G6" i="5"/>
  <c r="G7" i="8"/>
  <c r="G6" i="8"/>
  <c r="G7" i="7"/>
  <c r="G6" i="7"/>
  <c r="G7" i="3"/>
  <c r="G13" i="4"/>
  <c r="H11" i="4" s="1"/>
  <c r="G13" i="5"/>
  <c r="G13" i="8"/>
  <c r="H11" i="8" s="1"/>
  <c r="G13" i="7"/>
  <c r="G6" i="3"/>
  <c r="G8" i="3" s="1"/>
  <c r="H7" i="3" s="1"/>
  <c r="G13" i="3"/>
  <c r="G13" i="2"/>
  <c r="D7" i="4"/>
  <c r="D11" i="4"/>
  <c r="D15" i="4"/>
  <c r="D19" i="4"/>
  <c r="C20" i="4"/>
  <c r="B3" i="4" s="1"/>
  <c r="C21" i="5"/>
  <c r="B3" i="5" s="1"/>
  <c r="C17" i="7"/>
  <c r="B3" i="7" s="1"/>
  <c r="C18" i="8"/>
  <c r="B3" i="8" s="1"/>
  <c r="D16" i="7"/>
  <c r="D7" i="7"/>
  <c r="D8" i="7"/>
  <c r="D9" i="7"/>
  <c r="D10" i="7"/>
  <c r="D11" i="7"/>
  <c r="D12" i="7"/>
  <c r="D13" i="7"/>
  <c r="D14" i="7"/>
  <c r="D15" i="7"/>
  <c r="D6" i="7"/>
  <c r="G12" i="9"/>
  <c r="G7" i="9" s="1"/>
  <c r="G11" i="9"/>
  <c r="G6" i="9" s="1"/>
  <c r="C23" i="9"/>
  <c r="B3" i="9" s="1"/>
  <c r="H11" i="7"/>
  <c r="D20" i="5" l="1"/>
  <c r="D16" i="5"/>
  <c r="D12" i="5"/>
  <c r="D8" i="5"/>
  <c r="D6" i="9"/>
  <c r="D19" i="9"/>
  <c r="D15" i="9"/>
  <c r="D7" i="9"/>
  <c r="D15" i="8"/>
  <c r="D11" i="8"/>
  <c r="D7" i="8"/>
  <c r="D20" i="9"/>
  <c r="D16" i="9"/>
  <c r="D12" i="9"/>
  <c r="D8" i="9"/>
  <c r="D16" i="8"/>
  <c r="D12" i="8"/>
  <c r="D8" i="8"/>
  <c r="D6" i="5"/>
  <c r="D17" i="5"/>
  <c r="D13" i="5"/>
  <c r="D9" i="5"/>
  <c r="D6" i="4"/>
  <c r="D16" i="4"/>
  <c r="D12" i="4"/>
  <c r="D8" i="4"/>
  <c r="D22" i="9"/>
  <c r="D18" i="9"/>
  <c r="D14" i="9"/>
  <c r="D10" i="9"/>
  <c r="D6" i="8"/>
  <c r="D14" i="8"/>
  <c r="D10" i="8"/>
  <c r="D19" i="5"/>
  <c r="D15" i="5"/>
  <c r="D11" i="5"/>
  <c r="D7" i="5"/>
  <c r="D18" i="4"/>
  <c r="D14" i="4"/>
  <c r="D10" i="4"/>
  <c r="D11" i="9"/>
  <c r="D21" i="9"/>
  <c r="D17" i="9"/>
  <c r="D13" i="9"/>
  <c r="D9" i="9"/>
  <c r="D17" i="8"/>
  <c r="D13" i="8"/>
  <c r="D9" i="8"/>
  <c r="D18" i="5"/>
  <c r="D14" i="5"/>
  <c r="D10" i="5"/>
  <c r="D17" i="4"/>
  <c r="D13" i="4"/>
  <c r="D9" i="4"/>
  <c r="D17" i="7"/>
  <c r="G8" i="4"/>
  <c r="G8" i="5"/>
  <c r="H7" i="5" s="1"/>
  <c r="G8" i="8"/>
  <c r="H6" i="8" s="1"/>
  <c r="G8" i="7"/>
  <c r="H6" i="7" s="1"/>
  <c r="H12" i="8"/>
  <c r="H13" i="8" s="1"/>
  <c r="H6" i="3"/>
  <c r="G8" i="2"/>
  <c r="H6" i="2" s="1"/>
  <c r="D20" i="4"/>
  <c r="H12" i="4"/>
  <c r="H13" i="4" s="1"/>
  <c r="H12" i="7"/>
  <c r="H13" i="7" s="1"/>
  <c r="G8" i="9"/>
  <c r="H7" i="9" s="1"/>
  <c r="C17" i="3"/>
  <c r="B3" i="3" s="1"/>
  <c r="C22" i="2"/>
  <c r="B3" i="2" l="1"/>
  <c r="D9" i="2"/>
  <c r="D13" i="2"/>
  <c r="D17" i="2"/>
  <c r="D21" i="2"/>
  <c r="D19" i="2"/>
  <c r="D10" i="2"/>
  <c r="D14" i="2"/>
  <c r="D18" i="2"/>
  <c r="D6" i="2"/>
  <c r="D8" i="2"/>
  <c r="D12" i="2"/>
  <c r="D16" i="2"/>
  <c r="D20" i="2"/>
  <c r="D7" i="2"/>
  <c r="D11" i="2"/>
  <c r="D15" i="2"/>
  <c r="D23" i="9"/>
  <c r="D21" i="5"/>
  <c r="D18" i="8"/>
  <c r="H6" i="4"/>
  <c r="H7" i="4"/>
  <c r="H6" i="5"/>
  <c r="H7" i="2"/>
  <c r="H8" i="2" s="1"/>
  <c r="H8" i="3"/>
  <c r="H7" i="8"/>
  <c r="H7" i="7"/>
  <c r="D9" i="3"/>
  <c r="D13" i="3"/>
  <c r="D6" i="3"/>
  <c r="D12" i="3"/>
  <c r="D10" i="3"/>
  <c r="D14" i="3"/>
  <c r="D7" i="3"/>
  <c r="D11" i="3"/>
  <c r="D15" i="3"/>
  <c r="D8" i="3"/>
  <c r="D16" i="3"/>
  <c r="H6" i="9"/>
  <c r="H8" i="9" s="1"/>
  <c r="H12" i="2"/>
  <c r="D22" i="2" l="1"/>
  <c r="H8" i="4"/>
  <c r="H8" i="5"/>
  <c r="H8" i="8"/>
  <c r="H8" i="7"/>
  <c r="D17" i="3"/>
  <c r="H11" i="2"/>
  <c r="H13" i="2" s="1"/>
  <c r="H11" i="3"/>
  <c r="H12" i="3" l="1"/>
  <c r="H13" i="3" s="1"/>
  <c r="H11" i="5"/>
  <c r="H12" i="5"/>
  <c r="H13" i="5" l="1"/>
  <c r="H13" i="9" l="1"/>
  <c r="H11" i="9"/>
  <c r="G13" i="9"/>
  <c r="H1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rdlist_foreign_obama.txt" type="6" refreshedVersion="0" background="1" saveData="1">
    <textPr fileType="mac" sourceFile="SCA_MacHD:Users:yang110:Downloads:drive-download-20181114T222354Z-001:output:wordlist_foreign_obama.txt">
      <textFields count="4">
        <textField/>
        <textField/>
        <textField/>
        <textField/>
      </textFields>
    </textPr>
  </connection>
  <connection id="2" xr16:uid="{00000000-0015-0000-FFFF-FFFF01000000}" name="wordlist_inaugural_obama.txt" type="6" refreshedVersion="0" background="1" saveData="1">
    <textPr fileType="mac" sourceFile="SCA_MacHD:Users:yang110:Downloads:drive-download-20181114T222354Z-001:output:wordlist_inaugural_obama.txt">
      <textFields count="4">
        <textField/>
        <textField/>
        <textField/>
        <textField/>
      </textFields>
    </textPr>
  </connection>
  <connection id="3" xr16:uid="{2A7992CD-C3A8-1B40-A9DA-C669A0EB0362}" name="wordlist_obama" type="6" refreshedVersion="6" background="1" saveData="1">
    <textPr sourceFile="/Users/ingridleong/Documents/pronouns-in-politics/output/wordlist/wordlist_obama.txt">
      <textFields>
        <textField/>
      </textFields>
    </textPr>
  </connection>
  <connection id="4" xr16:uid="{00000000-0015-0000-FFFF-FFFF02000000}" name="wordlist_sotu_obama.txt" type="6" refreshedVersion="0" background="1" saveData="1">
    <textPr fileType="mac" sourceFile="SCA_MacHD:Users:yang110:Downloads:drive-download-20181114T222354Z-001:output:wordlist_sotu_obama.txt">
      <textFields count="4">
        <textField/>
        <textField/>
        <textField/>
        <textField/>
      </textFields>
    </textPr>
  </connection>
  <connection id="5" xr16:uid="{1CA78588-BE91-7B4D-B3FA-275C3E2C7147}" name="wordlist_tragedy_obama" type="6" refreshedVersion="6" background="1" saveData="1">
    <textPr sourceFile="/Users/ingridleong/Documents/pronouns-in-politics/output/wordlist/wordlist_tragedy_obama.txt">
      <textFields count="4">
        <textField/>
        <textField/>
        <textField/>
        <textField/>
      </textFields>
    </textPr>
  </connection>
  <connection id="6" xr16:uid="{00000000-0015-0000-FFFF-FFFF03000000}" name="wordlist_un_obama.txt" type="6" refreshedVersion="0" background="1" saveData="1">
    <textPr fileType="mac" sourceFile="SCA_MacHD:Users:yang110:Downloads:drive-download-20181114T222354Z-001:output:wordlist_un_obama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<sst xmlns="http://schemas.openxmlformats.org/spreadsheetml/2006/main" count="242" uniqueCount="32">
  <si>
    <t>we</t>
  </si>
  <si>
    <t>our</t>
  </si>
  <si>
    <t>i</t>
  </si>
  <si>
    <t>they</t>
  </si>
  <si>
    <t>their</t>
  </si>
  <si>
    <t>you</t>
  </si>
  <si>
    <t>us</t>
  </si>
  <si>
    <t>my</t>
  </si>
  <si>
    <t>them</t>
  </si>
  <si>
    <t>me</t>
  </si>
  <si>
    <t>she</t>
  </si>
  <si>
    <t>her</t>
  </si>
  <si>
    <t>your</t>
  </si>
  <si>
    <t>he</t>
  </si>
  <si>
    <t>his</t>
  </si>
  <si>
    <t>ours</t>
  </si>
  <si>
    <t>him</t>
  </si>
  <si>
    <t>yours</t>
  </si>
  <si>
    <t>Rank</t>
  </si>
  <si>
    <t>Freq</t>
  </si>
  <si>
    <t>Word</t>
  </si>
  <si>
    <t>Word types</t>
  </si>
  <si>
    <t>Word tokens</t>
  </si>
  <si>
    <t>Pronoun type</t>
  </si>
  <si>
    <t>In-group</t>
  </si>
  <si>
    <t>Out-group</t>
  </si>
  <si>
    <t>Exclusive 'we'</t>
  </si>
  <si>
    <t>Inclusive 'we'</t>
  </si>
  <si>
    <t>Total</t>
  </si>
  <si>
    <t>Freq %</t>
  </si>
  <si>
    <t>Pronouns/words</t>
  </si>
  <si>
    <t>those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</si>
</sst>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Franklin Gothic Book"/>
      <family val="2"/>
      <scheme val="minor"/>
    </font>
    <font>
      <u/>
      <sz val="12"/>
      <color theme="10"/>
      <name val="Franklin Gothic Book"/>
      <family val="2"/>
      <scheme val="minor"/>
    </font>
    <font>
      <u/>
      <sz val="12"/>
      <color theme="11"/>
      <name val="Franklin Gothic Book"/>
      <family val="2"/>
      <scheme val="minor"/>
    </font>
    <font>
      <sz val="12"/>
      <color rgb="FF000000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sz val="12"/>
      <color rgb="FF3F3F76"/>
      <name val="Franklin Gothic Book"/>
      <family val="2"/>
      <scheme val="minor"/>
    </font>
    <font>
      <b/>
      <sz val="12"/>
      <color theme="0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sz val="9"/>
      <name val="Franklin Gothic Book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1" applyNumberFormat="0" applyAlignment="0" applyProtection="0"/>
    <xf numFmtId="0" fontId="7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0"/>
  </cellStyleXfs>
  <cellXfs count="11">
    <xf numFmtId="0" fontId="0" fillId="0" borderId="0" xfId="0"/>
    <xf numFmtId="0" fontId="3" fillId="0" borderId="0" xfId="0" applyFont="1"/>
    <xf numFmtId="0" fontId="5" fillId="2" borderId="1" xfId="137"/>
    <xf numFmtId="0" fontId="4" fillId="4" borderId="0" xfId="140"/>
    <xf numFmtId="0" fontId="7" fillId="0" borderId="2" xfId="138"/>
    <xf numFmtId="0" fontId="4" fillId="3" borderId="0" xfId="139"/>
    <xf numFmtId="0" fontId="0" fillId="0" borderId="0" xfId="0" applyAlignment="1"/>
    <xf numFmtId="0" fontId="6" fillId="5" borderId="0" xfId="0" applyFont="1" applyFill="1"/>
    <xf numFmtId="0" fontId="6" fillId="5" borderId="0" xfId="141"/>
    <xf numFmtId="0" fontId="4" fillId="6" borderId="0" xfId="139" applyFill="1"/>
    <xf numFmtId="0" fontId="7" fillId="0" borderId="2" xfId="138" applyAlignment="1">
      <alignment horizontal="center"/>
    </xf>
  </cellXfs>
  <cellStyles count="142">
    <cellStyle name="60% - Accent2" xfId="139" builtinId="36"/>
    <cellStyle name="60% - Accent5" xfId="140" builtinId="48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eading" xfId="141" xr:uid="{D85AED05-2E40-C640-8762-9ACB86AFF649}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Input" xfId="137" builtinId="20"/>
    <cellStyle name="Normal" xfId="0" builtinId="0"/>
    <cellStyle name="Total" xfId="13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obama" adjustColumnWidth="0" connectionId="3" xr16:uid="{2A1A35AF-6B50-D14E-A2B3-9FAB04FA305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inaugural_obama" connectionId="2" xr16:uid="{00000000-0016-0000-0200-000000000000}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foreign_obama" connectionId="1" xr16:uid="{00000000-0016-0000-0300-000001000000}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tragedy_obama" connectionId="5" xr16:uid="{AA2FA15A-9E86-9B44-8C3A-9A6AE3E4588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sotu_obama" connectionId="4" xr16:uid="{00000000-0016-0000-0400-000002000000}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un_obama" connectionId="6" xr16:uid="{00000000-0016-0000-0500-000003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Crop">
  <a:themeElements>
    <a:clrScheme name="Crop">
      <a:dk1>
        <a:sysClr val="windowText" lastClr="000000"/>
      </a:dk1>
      <a:lt1>
        <a:sysClr val="window" lastClr="FFFFFF"/>
      </a:lt1>
      <a:dk2>
        <a:srgbClr val="191B0E"/>
      </a:dk2>
      <a:lt2>
        <a:srgbClr val="EFEDE3"/>
      </a:lt2>
      <a:accent1>
        <a:srgbClr val="8C8D86"/>
      </a:accent1>
      <a:accent2>
        <a:srgbClr val="E6C069"/>
      </a:accent2>
      <a:accent3>
        <a:srgbClr val="897B61"/>
      </a:accent3>
      <a:accent4>
        <a:srgbClr val="8DAB8E"/>
      </a:accent4>
      <a:accent5>
        <a:srgbClr val="77A2BB"/>
      </a:accent5>
      <a:accent6>
        <a:srgbClr val="E28394"/>
      </a:accent6>
      <a:hlink>
        <a:srgbClr val="77A2BB"/>
      </a:hlink>
      <a:folHlink>
        <a:srgbClr val="957A99"/>
      </a:folHlink>
    </a:clrScheme>
    <a:fontScheme name="Crop">
      <a:majorFont>
        <a:latin typeface="Franklin Gothic Book" panose="020B0503020102020204"/>
        <a:ea typeface=""/>
        <a:cs typeface=""/>
      </a:majorFont>
      <a:minorFont>
        <a:latin typeface="Franklin Gothic Book" panose="020B0503020102020204"/>
        <a:ea typeface=""/>
        <a:cs typeface=""/>
      </a:minorFont>
    </a:fontScheme>
    <a:fmtScheme name="Crop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9353-E58C-4340-B9D5-B8989564BCB5}">
  <dimension ref="A1:H25"/>
  <sheetViews>
    <sheetView workbookViewId="0">
      <selection activeCell="H11" sqref="H11"/>
    </sheetView>
  </sheetViews>
  <sheetFormatPr baseColWidth="10" defaultRowHeight="16" x14ac:dyDescent="0.2"/>
  <sheetData>
    <row r="1" spans="1:8" x14ac:dyDescent="0.2">
      <c r="A1" s="2" t="s">
        <v>21</v>
      </c>
      <c r="B1" s="2">
        <v>330</v>
      </c>
    </row>
    <row r="2" spans="1:8" x14ac:dyDescent="0.2">
      <c r="A2" s="2" t="s">
        <v>22</v>
      </c>
      <c r="B2" s="2">
        <v>21454</v>
      </c>
    </row>
    <row r="3" spans="1:8" x14ac:dyDescent="0.2">
      <c r="A3" s="2" t="s">
        <v>30</v>
      </c>
      <c r="B3" s="2">
        <f>C23/B2</f>
        <v>8.1616481774960378E-2</v>
      </c>
    </row>
    <row r="5" spans="1:8" x14ac:dyDescent="0.2">
      <c r="A5" s="7" t="s">
        <v>20</v>
      </c>
      <c r="B5" s="7" t="s">
        <v>18</v>
      </c>
      <c r="C5" s="7" t="s">
        <v>19</v>
      </c>
      <c r="D5" s="7" t="s">
        <v>29</v>
      </c>
      <c r="F5" s="8" t="s">
        <v>23</v>
      </c>
      <c r="G5" s="8" t="s">
        <v>19</v>
      </c>
      <c r="H5" s="8" t="s">
        <v>29</v>
      </c>
    </row>
    <row r="6" spans="1:8" x14ac:dyDescent="0.2">
      <c r="A6" s="3" t="s">
        <v>0</v>
      </c>
      <c r="B6" s="3">
        <v>5</v>
      </c>
      <c r="C6" s="3">
        <v>572</v>
      </c>
      <c r="D6" s="3">
        <f t="shared" ref="D6:D22" si="0">C6/$C$23</f>
        <v>0.32667047401484867</v>
      </c>
      <c r="F6" s="3" t="s">
        <v>24</v>
      </c>
      <c r="G6" s="3">
        <f>SUM(G11,C7,C10,C12,C16,C22)</f>
        <v>966</v>
      </c>
      <c r="H6" s="3">
        <f>G6/G8</f>
        <v>0.5516847515705311</v>
      </c>
    </row>
    <row r="7" spans="1:8" x14ac:dyDescent="0.2">
      <c r="A7" s="3" t="s">
        <v>1</v>
      </c>
      <c r="B7" s="3">
        <v>8</v>
      </c>
      <c r="C7" s="3">
        <v>349</v>
      </c>
      <c r="D7" s="3">
        <f t="shared" si="0"/>
        <v>0.19931467732724156</v>
      </c>
      <c r="F7" s="5" t="s">
        <v>25</v>
      </c>
      <c r="G7" s="5">
        <f>SUM(G12,C8,C9,C11,C13,C14,C15,C17,C18,C19,C20,C21)</f>
        <v>785</v>
      </c>
      <c r="H7" s="5">
        <f>G7/G8</f>
        <v>0.44831524842946885</v>
      </c>
    </row>
    <row r="8" spans="1:8" ht="17" thickBot="1" x14ac:dyDescent="0.25">
      <c r="A8" s="5" t="s">
        <v>2</v>
      </c>
      <c r="B8" s="5">
        <v>11</v>
      </c>
      <c r="C8" s="5">
        <v>210</v>
      </c>
      <c r="D8" s="5">
        <f t="shared" si="0"/>
        <v>0.11993146773272416</v>
      </c>
      <c r="F8" s="4" t="s">
        <v>28</v>
      </c>
      <c r="G8" s="4">
        <f>SUM(G6:G7)</f>
        <v>1751</v>
      </c>
      <c r="H8" s="4">
        <f>SUM(H6:H7)</f>
        <v>1</v>
      </c>
    </row>
    <row r="9" spans="1:8" ht="17" thickTop="1" x14ac:dyDescent="0.2">
      <c r="A9" s="5" t="s">
        <v>3</v>
      </c>
      <c r="B9" s="5">
        <v>24</v>
      </c>
      <c r="C9" s="5">
        <v>116</v>
      </c>
      <c r="D9" s="5">
        <f t="shared" si="0"/>
        <v>6.6247858366647636E-2</v>
      </c>
    </row>
    <row r="10" spans="1:8" x14ac:dyDescent="0.2">
      <c r="A10" s="3" t="s">
        <v>5</v>
      </c>
      <c r="B10" s="3">
        <v>26</v>
      </c>
      <c r="C10" s="3">
        <v>112</v>
      </c>
      <c r="D10" s="3">
        <f t="shared" si="0"/>
        <v>6.3963449457452887E-2</v>
      </c>
      <c r="F10" s="8" t="s">
        <v>20</v>
      </c>
      <c r="G10" s="8" t="s">
        <v>19</v>
      </c>
      <c r="H10" s="8" t="s">
        <v>29</v>
      </c>
    </row>
    <row r="11" spans="1:8" x14ac:dyDescent="0.2">
      <c r="A11" s="5" t="s">
        <v>4</v>
      </c>
      <c r="B11" s="5">
        <v>32</v>
      </c>
      <c r="C11" s="5">
        <v>102</v>
      </c>
      <c r="D11" s="5">
        <f t="shared" si="0"/>
        <v>5.8252427184466021E-2</v>
      </c>
      <c r="F11" s="3" t="s">
        <v>27</v>
      </c>
      <c r="G11" s="3">
        <f>SUM(victory!G11,inaugural!G11,foreign!G11,tragedy!G11,sotu!G11,un!G11)</f>
        <v>391</v>
      </c>
      <c r="H11" s="3">
        <f ca="1">G11/G13</f>
        <v>0.68356643356643354</v>
      </c>
    </row>
    <row r="12" spans="1:8" x14ac:dyDescent="0.2">
      <c r="A12" s="3" t="s">
        <v>6</v>
      </c>
      <c r="B12" s="3">
        <v>33</v>
      </c>
      <c r="C12" s="3">
        <v>90</v>
      </c>
      <c r="D12" s="3">
        <f t="shared" si="0"/>
        <v>5.1399200456881781E-2</v>
      </c>
      <c r="F12" s="5" t="s">
        <v>26</v>
      </c>
      <c r="G12" s="5">
        <f>SUM(victory!G12,inaugural!G12,foreign!G12,tragedy!G12,sotu!G12,un!G12)</f>
        <v>181</v>
      </c>
      <c r="H12" s="5">
        <f ca="1">G12/G13</f>
        <v>0.31643356643356646</v>
      </c>
    </row>
    <row r="13" spans="1:8" ht="17" thickBot="1" x14ac:dyDescent="0.25">
      <c r="A13" s="5" t="s">
        <v>7</v>
      </c>
      <c r="B13" s="5">
        <v>64</v>
      </c>
      <c r="C13" s="5">
        <v>45</v>
      </c>
      <c r="D13" s="5">
        <f t="shared" si="0"/>
        <v>2.5699600228440891E-2</v>
      </c>
      <c r="F13" s="4" t="s">
        <v>28</v>
      </c>
      <c r="G13" s="4">
        <f ca="1">SUM(G12:G14)</f>
        <v>572</v>
      </c>
      <c r="H13" s="4">
        <f ca="1">SUM(H12:H14)</f>
        <v>1</v>
      </c>
    </row>
    <row r="14" spans="1:8" ht="17" thickTop="1" x14ac:dyDescent="0.2">
      <c r="A14" s="5" t="s">
        <v>8</v>
      </c>
      <c r="B14" s="5">
        <v>65</v>
      </c>
      <c r="C14" s="5">
        <v>45</v>
      </c>
      <c r="D14" s="5">
        <f t="shared" si="0"/>
        <v>2.5699600228440891E-2</v>
      </c>
    </row>
    <row r="15" spans="1:8" x14ac:dyDescent="0.2">
      <c r="A15" s="5" t="s">
        <v>9</v>
      </c>
      <c r="B15" s="5">
        <v>123</v>
      </c>
      <c r="C15" s="5">
        <v>23</v>
      </c>
      <c r="D15" s="5">
        <f t="shared" si="0"/>
        <v>1.3135351227869789E-2</v>
      </c>
    </row>
    <row r="16" spans="1:8" x14ac:dyDescent="0.2">
      <c r="A16" s="3" t="s">
        <v>12</v>
      </c>
      <c r="B16" s="3">
        <v>130</v>
      </c>
      <c r="C16" s="3">
        <v>23</v>
      </c>
      <c r="D16" s="3">
        <f t="shared" si="0"/>
        <v>1.3135351227869789E-2</v>
      </c>
    </row>
    <row r="17" spans="1:4" x14ac:dyDescent="0.2">
      <c r="A17" s="5" t="s">
        <v>10</v>
      </c>
      <c r="B17" s="5">
        <v>142</v>
      </c>
      <c r="C17" s="5">
        <v>21</v>
      </c>
      <c r="D17" s="5">
        <f t="shared" si="0"/>
        <v>1.1993146773272416E-2</v>
      </c>
    </row>
    <row r="18" spans="1:4" x14ac:dyDescent="0.2">
      <c r="A18" s="5" t="s">
        <v>11</v>
      </c>
      <c r="B18" s="5">
        <v>161</v>
      </c>
      <c r="C18" s="5">
        <v>18</v>
      </c>
      <c r="D18" s="5">
        <f t="shared" si="0"/>
        <v>1.0279840091376356E-2</v>
      </c>
    </row>
    <row r="19" spans="1:4" x14ac:dyDescent="0.2">
      <c r="A19" s="5" t="s">
        <v>13</v>
      </c>
      <c r="B19" s="5">
        <v>226</v>
      </c>
      <c r="C19" s="5">
        <v>13</v>
      </c>
      <c r="D19" s="5">
        <f t="shared" si="0"/>
        <v>7.4243289548829245E-3</v>
      </c>
    </row>
    <row r="20" spans="1:4" x14ac:dyDescent="0.2">
      <c r="A20" s="5" t="s">
        <v>14</v>
      </c>
      <c r="B20" s="5">
        <v>282</v>
      </c>
      <c r="C20" s="5">
        <v>10</v>
      </c>
      <c r="D20" s="5">
        <f t="shared" si="0"/>
        <v>5.7110222729868645E-3</v>
      </c>
    </row>
    <row r="21" spans="1:4" x14ac:dyDescent="0.2">
      <c r="A21" s="5" t="s">
        <v>16</v>
      </c>
      <c r="B21" s="5">
        <v>2312</v>
      </c>
      <c r="C21" s="5">
        <v>1</v>
      </c>
      <c r="D21" s="5">
        <f t="shared" si="0"/>
        <v>5.7110222729868647E-4</v>
      </c>
    </row>
    <row r="22" spans="1:4" x14ac:dyDescent="0.2">
      <c r="A22" s="3" t="s">
        <v>17</v>
      </c>
      <c r="B22" s="3">
        <v>3298</v>
      </c>
      <c r="C22" s="3">
        <v>1</v>
      </c>
      <c r="D22" s="3">
        <f t="shared" si="0"/>
        <v>5.7110222729868647E-4</v>
      </c>
    </row>
    <row r="23" spans="1:4" ht="17" thickBot="1" x14ac:dyDescent="0.25">
      <c r="A23" s="10" t="s">
        <v>28</v>
      </c>
      <c r="B23" s="10"/>
      <c r="C23" s="4">
        <f>SUM(C6:C22)</f>
        <v>1751</v>
      </c>
      <c r="D23" s="4">
        <f>SUM(D6:D22)</f>
        <v>0.99999999999999989</v>
      </c>
    </row>
    <row r="24" spans="1:4" ht="17" thickTop="1" x14ac:dyDescent="0.2"/>
    <row r="25" spans="1:4" x14ac:dyDescent="0.2">
      <c r="A25" s="6"/>
      <c r="B25" s="6"/>
    </row>
  </sheetData>
  <sortState xmlns:xlrd2="http://schemas.microsoft.com/office/spreadsheetml/2017/richdata2" ref="A6:E22">
    <sortCondition ref="A6:A22"/>
  </sortState>
  <mergeCells count="1">
    <mergeCell ref="A23:B23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tabSelected="1" showRuler="0" workbookViewId="0">
      <selection activeCell="D8" sqref="D8"/>
    </sheetView>
  </sheetViews>
  <sheetFormatPr baseColWidth="10" defaultRowHeight="16" x14ac:dyDescent="0.2"/>
  <sheetData>
    <row r="1" spans="1:11" x14ac:dyDescent="0.2">
      <c r="A1" s="2" t="s">
        <v>21</v>
      </c>
      <c r="B1" s="2">
        <v>667</v>
      </c>
    </row>
    <row r="2" spans="1:11" x14ac:dyDescent="0.2">
      <c r="A2" s="2" t="s">
        <v>22</v>
      </c>
      <c r="B2" s="2">
        <v>2085</v>
      </c>
    </row>
    <row r="3" spans="1:11" x14ac:dyDescent="0.2">
      <c r="A3" s="2" t="s">
        <v>30</v>
      </c>
      <c r="B3" s="2">
        <f>C22/B2</f>
        <v>9.5923261390887291E-2</v>
      </c>
    </row>
    <row r="5" spans="1:11" x14ac:dyDescent="0.2">
      <c r="A5" s="8" t="s">
        <v>20</v>
      </c>
      <c r="B5" s="8" t="s">
        <v>18</v>
      </c>
      <c r="C5" s="8" t="s">
        <v>19</v>
      </c>
      <c r="D5" s="8" t="s">
        <v>29</v>
      </c>
      <c r="F5" s="8" t="s">
        <v>23</v>
      </c>
      <c r="G5" s="8" t="s">
        <v>19</v>
      </c>
      <c r="H5" s="8" t="s">
        <v>29</v>
      </c>
    </row>
    <row r="6" spans="1:11" x14ac:dyDescent="0.2">
      <c r="A6" s="3" t="s">
        <v>0</v>
      </c>
      <c r="B6" s="3">
        <v>5</v>
      </c>
      <c r="C6" s="3">
        <v>47</v>
      </c>
      <c r="D6" s="3">
        <f t="shared" ref="D6:D21" si="0">C6/$C$22</f>
        <v>0.23499999999999999</v>
      </c>
      <c r="E6">
        <f>C6/$C$23</f>
        <v>0.22596153846153846</v>
      </c>
      <c r="F6" s="3" t="s">
        <v>24</v>
      </c>
      <c r="G6" s="3">
        <f>SUM(G11,C8,C9,C11,C15,C21)</f>
        <v>111</v>
      </c>
      <c r="H6" s="3">
        <f>G6/G8</f>
        <v>0.55500000000000005</v>
      </c>
      <c r="J6">
        <f>SUM(C8,C9,C11,C15,C21,G11)</f>
        <v>111</v>
      </c>
      <c r="K6">
        <f>J6/J8</f>
        <v>0.53365384615384615</v>
      </c>
    </row>
    <row r="7" spans="1:11" x14ac:dyDescent="0.2">
      <c r="A7" s="5" t="s">
        <v>2</v>
      </c>
      <c r="B7" s="5">
        <v>9</v>
      </c>
      <c r="C7" s="5">
        <v>31</v>
      </c>
      <c r="D7" s="5">
        <f t="shared" si="0"/>
        <v>0.155</v>
      </c>
      <c r="E7">
        <f t="shared" ref="E7:E21" si="1">C7/$C$23</f>
        <v>0.14903846153846154</v>
      </c>
      <c r="F7" s="5" t="s">
        <v>25</v>
      </c>
      <c r="G7" s="5">
        <f>SUM(G12,C7,C10,C12,C13,C14,C16,C17,C18,C19,C20)</f>
        <v>89</v>
      </c>
      <c r="H7" s="5">
        <f>G7/G8</f>
        <v>0.44500000000000001</v>
      </c>
      <c r="J7">
        <f>SUM(C7,C10,C12,C13,C14,C16,C17,C18,C19,C20,C24,G12)</f>
        <v>97</v>
      </c>
      <c r="K7">
        <f>J7/J8</f>
        <v>0.46634615384615385</v>
      </c>
    </row>
    <row r="8" spans="1:11" ht="17" thickBot="1" x14ac:dyDescent="0.25">
      <c r="A8" s="3" t="s">
        <v>1</v>
      </c>
      <c r="B8" s="3">
        <v>13</v>
      </c>
      <c r="C8" s="3">
        <v>26</v>
      </c>
      <c r="D8" s="3">
        <f t="shared" si="0"/>
        <v>0.13</v>
      </c>
      <c r="E8">
        <f t="shared" si="1"/>
        <v>0.125</v>
      </c>
      <c r="F8" s="4" t="s">
        <v>28</v>
      </c>
      <c r="G8" s="4">
        <f>SUM(G6:G7)</f>
        <v>200</v>
      </c>
      <c r="H8" s="4">
        <f>SUM(H6:H7)</f>
        <v>1</v>
      </c>
      <c r="J8">
        <f>SUM(J6:J7)</f>
        <v>208</v>
      </c>
    </row>
    <row r="9" spans="1:11" ht="17" thickTop="1" x14ac:dyDescent="0.2">
      <c r="A9" s="3" t="s">
        <v>5</v>
      </c>
      <c r="B9" s="3">
        <v>15</v>
      </c>
      <c r="C9" s="3">
        <v>22</v>
      </c>
      <c r="D9" s="3">
        <f t="shared" si="0"/>
        <v>0.11</v>
      </c>
      <c r="E9">
        <f t="shared" si="1"/>
        <v>0.10576923076923077</v>
      </c>
    </row>
    <row r="10" spans="1:11" x14ac:dyDescent="0.2">
      <c r="A10" s="5" t="s">
        <v>7</v>
      </c>
      <c r="B10" s="5">
        <v>29</v>
      </c>
      <c r="C10" s="5">
        <v>12</v>
      </c>
      <c r="D10" s="5">
        <f t="shared" si="0"/>
        <v>0.06</v>
      </c>
      <c r="E10">
        <f t="shared" si="1"/>
        <v>5.7692307692307696E-2</v>
      </c>
      <c r="F10" s="8" t="s">
        <v>20</v>
      </c>
      <c r="G10" s="8" t="s">
        <v>19</v>
      </c>
      <c r="H10" s="8" t="s">
        <v>29</v>
      </c>
    </row>
    <row r="11" spans="1:11" x14ac:dyDescent="0.2">
      <c r="A11" s="3" t="s">
        <v>6</v>
      </c>
      <c r="B11" s="3">
        <v>33</v>
      </c>
      <c r="C11" s="3">
        <v>12</v>
      </c>
      <c r="D11" s="3">
        <f t="shared" si="0"/>
        <v>0.06</v>
      </c>
      <c r="E11">
        <f t="shared" si="1"/>
        <v>5.7692307692307696E-2</v>
      </c>
      <c r="F11" s="3" t="s">
        <v>27</v>
      </c>
      <c r="G11" s="3">
        <v>44</v>
      </c>
      <c r="H11" s="3">
        <f>G11/G13</f>
        <v>0.93617021276595747</v>
      </c>
      <c r="I11">
        <f>G11/$C$23</f>
        <v>0.21153846153846154</v>
      </c>
    </row>
    <row r="12" spans="1:11" x14ac:dyDescent="0.2">
      <c r="A12" s="5" t="s">
        <v>10</v>
      </c>
      <c r="B12" s="5">
        <v>37</v>
      </c>
      <c r="C12" s="5">
        <v>11</v>
      </c>
      <c r="D12" s="5">
        <f t="shared" si="0"/>
        <v>5.5E-2</v>
      </c>
      <c r="E12">
        <f t="shared" si="1"/>
        <v>5.2884615384615384E-2</v>
      </c>
      <c r="F12" s="5" t="s">
        <v>26</v>
      </c>
      <c r="G12" s="5">
        <v>3</v>
      </c>
      <c r="H12" s="5">
        <f>G12/G13</f>
        <v>6.3829787234042548E-2</v>
      </c>
    </row>
    <row r="13" spans="1:11" ht="17" thickBot="1" x14ac:dyDescent="0.25">
      <c r="A13" s="5" t="s">
        <v>4</v>
      </c>
      <c r="B13" s="5">
        <v>38</v>
      </c>
      <c r="C13" s="5">
        <v>11</v>
      </c>
      <c r="D13" s="5">
        <f t="shared" si="0"/>
        <v>5.5E-2</v>
      </c>
      <c r="E13">
        <f t="shared" si="1"/>
        <v>5.2884615384615384E-2</v>
      </c>
      <c r="F13" s="4" t="s">
        <v>28</v>
      </c>
      <c r="G13" s="4">
        <f>SUM(G11:G12)</f>
        <v>47</v>
      </c>
      <c r="H13" s="4">
        <f>SUM(H11:H12)</f>
        <v>1</v>
      </c>
    </row>
    <row r="14" spans="1:11" ht="17" thickTop="1" x14ac:dyDescent="0.2">
      <c r="A14" s="5" t="s">
        <v>11</v>
      </c>
      <c r="B14" s="5">
        <v>59</v>
      </c>
      <c r="C14" s="5">
        <v>6</v>
      </c>
      <c r="D14" s="5">
        <f t="shared" si="0"/>
        <v>0.03</v>
      </c>
      <c r="E14">
        <f t="shared" si="1"/>
        <v>2.8846153846153848E-2</v>
      </c>
    </row>
    <row r="15" spans="1:11" x14ac:dyDescent="0.2">
      <c r="A15" s="3" t="s">
        <v>12</v>
      </c>
      <c r="B15" s="3">
        <v>63</v>
      </c>
      <c r="C15" s="3">
        <v>6</v>
      </c>
      <c r="D15" s="3">
        <f t="shared" si="0"/>
        <v>0.03</v>
      </c>
      <c r="E15">
        <f t="shared" si="1"/>
        <v>2.8846153846153848E-2</v>
      </c>
    </row>
    <row r="16" spans="1:11" x14ac:dyDescent="0.2">
      <c r="A16" s="5" t="s">
        <v>3</v>
      </c>
      <c r="B16" s="5">
        <v>71</v>
      </c>
      <c r="C16" s="5">
        <v>5</v>
      </c>
      <c r="D16" s="5">
        <f t="shared" si="0"/>
        <v>2.5000000000000001E-2</v>
      </c>
      <c r="E16">
        <f t="shared" si="1"/>
        <v>2.403846153846154E-2</v>
      </c>
    </row>
    <row r="17" spans="1:5" x14ac:dyDescent="0.2">
      <c r="A17" s="5" t="s">
        <v>13</v>
      </c>
      <c r="B17" s="5">
        <v>84</v>
      </c>
      <c r="C17" s="5">
        <v>4</v>
      </c>
      <c r="D17" s="5">
        <f t="shared" si="0"/>
        <v>0.02</v>
      </c>
      <c r="E17">
        <f t="shared" si="1"/>
        <v>1.9230769230769232E-2</v>
      </c>
    </row>
    <row r="18" spans="1:5" x14ac:dyDescent="0.2">
      <c r="A18" s="5" t="s">
        <v>9</v>
      </c>
      <c r="B18" s="5">
        <v>87</v>
      </c>
      <c r="C18" s="5">
        <v>4</v>
      </c>
      <c r="D18" s="5">
        <f t="shared" si="0"/>
        <v>0.02</v>
      </c>
      <c r="E18">
        <f t="shared" si="1"/>
        <v>1.9230769230769232E-2</v>
      </c>
    </row>
    <row r="19" spans="1:5" x14ac:dyDescent="0.2">
      <c r="A19" s="5" t="s">
        <v>16</v>
      </c>
      <c r="B19" s="5">
        <v>430</v>
      </c>
      <c r="C19" s="5">
        <v>1</v>
      </c>
      <c r="D19" s="5">
        <f t="shared" si="0"/>
        <v>5.0000000000000001E-3</v>
      </c>
      <c r="E19">
        <f t="shared" si="1"/>
        <v>4.807692307692308E-3</v>
      </c>
    </row>
    <row r="20" spans="1:5" x14ac:dyDescent="0.2">
      <c r="A20" s="5" t="s">
        <v>14</v>
      </c>
      <c r="B20" s="5">
        <v>431</v>
      </c>
      <c r="C20" s="5">
        <v>1</v>
      </c>
      <c r="D20" s="5">
        <f t="shared" si="0"/>
        <v>5.0000000000000001E-3</v>
      </c>
      <c r="E20">
        <f t="shared" si="1"/>
        <v>4.807692307692308E-3</v>
      </c>
    </row>
    <row r="21" spans="1:5" x14ac:dyDescent="0.2">
      <c r="A21" s="3" t="s">
        <v>15</v>
      </c>
      <c r="B21" s="3">
        <v>511</v>
      </c>
      <c r="C21" s="3">
        <v>1</v>
      </c>
      <c r="D21" s="3">
        <f t="shared" si="0"/>
        <v>5.0000000000000001E-3</v>
      </c>
      <c r="E21">
        <f t="shared" si="1"/>
        <v>4.807692307692308E-3</v>
      </c>
    </row>
    <row r="22" spans="1:5" ht="17" thickBot="1" x14ac:dyDescent="0.25">
      <c r="A22" s="10" t="s">
        <v>28</v>
      </c>
      <c r="B22" s="10"/>
      <c r="C22" s="4">
        <f>SUM(C6:C21)</f>
        <v>200</v>
      </c>
      <c r="D22" s="4">
        <f>SUM(D6:D21)</f>
        <v>1.0000000000000002</v>
      </c>
    </row>
    <row r="23" spans="1:5" ht="17" thickTop="1" x14ac:dyDescent="0.2">
      <c r="C23">
        <f>SUM(C6:C21,C24)</f>
        <v>208</v>
      </c>
    </row>
    <row r="24" spans="1:5" x14ac:dyDescent="0.2">
      <c r="A24" s="1" t="s">
        <v>31</v>
      </c>
      <c r="C24" s="1">
        <v>8</v>
      </c>
      <c r="D24">
        <f>C24/C23</f>
        <v>3.8461538461538464E-2</v>
      </c>
    </row>
  </sheetData>
  <sortState xmlns:xlrd2="http://schemas.microsoft.com/office/spreadsheetml/2017/richdata2" ref="A6:C21">
    <sortCondition ref="A6:A21"/>
  </sortState>
  <mergeCells count="1">
    <mergeCell ref="A22:B22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"/>
  <sheetViews>
    <sheetView showRuler="0" workbookViewId="0">
      <selection activeCell="K6" sqref="K6"/>
    </sheetView>
  </sheetViews>
  <sheetFormatPr baseColWidth="10" defaultRowHeight="16" x14ac:dyDescent="0.2"/>
  <cols>
    <col min="1" max="3" width="10.7109375" customWidth="1"/>
  </cols>
  <sheetData>
    <row r="1" spans="1:11" x14ac:dyDescent="0.2">
      <c r="A1" s="2" t="s">
        <v>21</v>
      </c>
      <c r="B1" s="2">
        <v>883</v>
      </c>
    </row>
    <row r="2" spans="1:11" x14ac:dyDescent="0.2">
      <c r="A2" s="2" t="s">
        <v>22</v>
      </c>
      <c r="B2" s="2">
        <v>2385</v>
      </c>
    </row>
    <row r="3" spans="1:11" x14ac:dyDescent="0.2">
      <c r="A3" s="2" t="s">
        <v>30</v>
      </c>
      <c r="B3" s="2">
        <f>C17/B2</f>
        <v>8.6373165618448641E-2</v>
      </c>
    </row>
    <row r="5" spans="1:11" x14ac:dyDescent="0.2">
      <c r="A5" s="8" t="s">
        <v>20</v>
      </c>
      <c r="B5" s="8" t="s">
        <v>18</v>
      </c>
      <c r="C5" s="8" t="s">
        <v>19</v>
      </c>
      <c r="D5" s="8" t="s">
        <v>29</v>
      </c>
      <c r="F5" s="8" t="s">
        <v>23</v>
      </c>
      <c r="G5" s="8" t="s">
        <v>19</v>
      </c>
      <c r="H5" s="8" t="s">
        <v>29</v>
      </c>
    </row>
    <row r="6" spans="1:11" x14ac:dyDescent="0.2">
      <c r="A6" s="3" t="s">
        <v>1</v>
      </c>
      <c r="B6" s="3">
        <v>5</v>
      </c>
      <c r="C6" s="3">
        <v>68</v>
      </c>
      <c r="D6" s="3">
        <f t="shared" ref="D6:D16" si="0">C6/$C$17</f>
        <v>0.3300970873786408</v>
      </c>
      <c r="E6">
        <f>C6/$C$18</f>
        <v>0.31627906976744186</v>
      </c>
      <c r="F6" s="3" t="s">
        <v>24</v>
      </c>
      <c r="G6" s="3">
        <f>SUM(C6,C7,C8,C10,C13)</f>
        <v>172</v>
      </c>
      <c r="H6" s="3">
        <f>G6/G8</f>
        <v>0.83495145631067957</v>
      </c>
      <c r="J6">
        <f>SUM(G11,C6,C8,C10,C13)</f>
        <v>172</v>
      </c>
      <c r="K6">
        <f>J6/J8</f>
        <v>0.8</v>
      </c>
    </row>
    <row r="7" spans="1:11" x14ac:dyDescent="0.2">
      <c r="A7" s="9" t="s">
        <v>0</v>
      </c>
      <c r="B7" s="9">
        <v>6</v>
      </c>
      <c r="C7" s="9">
        <v>62</v>
      </c>
      <c r="D7" s="9">
        <f t="shared" si="0"/>
        <v>0.30097087378640774</v>
      </c>
      <c r="E7">
        <f t="shared" ref="E7:E16" si="1">C7/$C$18</f>
        <v>0.28837209302325584</v>
      </c>
      <c r="F7" s="5" t="s">
        <v>25</v>
      </c>
      <c r="G7" s="5">
        <f>SUM(G12,C9,C11,C12,C14,C15,C16)</f>
        <v>34</v>
      </c>
      <c r="H7" s="5">
        <f>G7/G8</f>
        <v>0.1650485436893204</v>
      </c>
      <c r="J7">
        <f>SUM(C9,C11,C12,C14,C15,C16,C19,G12)</f>
        <v>43</v>
      </c>
      <c r="K7">
        <f>J7/J8</f>
        <v>0.2</v>
      </c>
    </row>
    <row r="8" spans="1:11" ht="17" thickBot="1" x14ac:dyDescent="0.25">
      <c r="A8" s="3" t="s">
        <v>6</v>
      </c>
      <c r="B8" s="3">
        <v>13</v>
      </c>
      <c r="C8" s="3">
        <v>23</v>
      </c>
      <c r="D8" s="3">
        <f t="shared" si="0"/>
        <v>0.11165048543689321</v>
      </c>
      <c r="E8">
        <f t="shared" si="1"/>
        <v>0.10697674418604651</v>
      </c>
      <c r="F8" s="4" t="s">
        <v>28</v>
      </c>
      <c r="G8" s="4">
        <f>SUM(G6:G7)</f>
        <v>206</v>
      </c>
      <c r="H8" s="4">
        <f>SUM(H6:H7)</f>
        <v>1</v>
      </c>
      <c r="J8">
        <f>SUM(J6:J7)</f>
        <v>215</v>
      </c>
    </row>
    <row r="9" spans="1:11" ht="17" thickTop="1" x14ac:dyDescent="0.2">
      <c r="A9" s="5" t="s">
        <v>3</v>
      </c>
      <c r="B9" s="5">
        <v>19</v>
      </c>
      <c r="C9" s="5">
        <v>17</v>
      </c>
      <c r="D9" s="5">
        <f t="shared" si="0"/>
        <v>8.2524271844660199E-2</v>
      </c>
      <c r="E9">
        <f t="shared" si="1"/>
        <v>7.9069767441860464E-2</v>
      </c>
    </row>
    <row r="10" spans="1:11" x14ac:dyDescent="0.2">
      <c r="A10" s="3" t="s">
        <v>5</v>
      </c>
      <c r="B10" s="3">
        <v>21</v>
      </c>
      <c r="C10" s="3">
        <v>16</v>
      </c>
      <c r="D10" s="3">
        <f t="shared" si="0"/>
        <v>7.7669902912621352E-2</v>
      </c>
      <c r="E10">
        <f t="shared" si="1"/>
        <v>7.441860465116279E-2</v>
      </c>
      <c r="F10" s="8" t="s">
        <v>20</v>
      </c>
      <c r="G10" s="8" t="s">
        <v>19</v>
      </c>
      <c r="H10" s="8" t="s">
        <v>29</v>
      </c>
    </row>
    <row r="11" spans="1:11" x14ac:dyDescent="0.2">
      <c r="A11" s="5" t="s">
        <v>4</v>
      </c>
      <c r="B11" s="5">
        <v>35</v>
      </c>
      <c r="C11" s="5">
        <v>10</v>
      </c>
      <c r="D11" s="5">
        <f t="shared" si="0"/>
        <v>4.8543689320388349E-2</v>
      </c>
      <c r="E11">
        <f t="shared" si="1"/>
        <v>4.6511627906976744E-2</v>
      </c>
      <c r="F11" s="3" t="s">
        <v>27</v>
      </c>
      <c r="G11" s="3">
        <v>62</v>
      </c>
      <c r="H11" s="3">
        <f>G11/G13</f>
        <v>1</v>
      </c>
      <c r="I11">
        <f>G11/C17</f>
        <v>0.30097087378640774</v>
      </c>
    </row>
    <row r="12" spans="1:11" x14ac:dyDescent="0.2">
      <c r="A12" s="5" t="s">
        <v>2</v>
      </c>
      <c r="B12" s="5">
        <v>111</v>
      </c>
      <c r="C12" s="5">
        <v>3</v>
      </c>
      <c r="D12" s="5">
        <f t="shared" si="0"/>
        <v>1.4563106796116505E-2</v>
      </c>
      <c r="E12">
        <f t="shared" si="1"/>
        <v>1.3953488372093023E-2</v>
      </c>
      <c r="F12" s="5" t="s">
        <v>26</v>
      </c>
      <c r="G12" s="5">
        <v>0</v>
      </c>
      <c r="H12" s="5">
        <f>G12/G13</f>
        <v>0</v>
      </c>
    </row>
    <row r="13" spans="1:11" ht="17" thickBot="1" x14ac:dyDescent="0.25">
      <c r="A13" s="3" t="s">
        <v>12</v>
      </c>
      <c r="B13" s="3">
        <v>144</v>
      </c>
      <c r="C13" s="3">
        <v>3</v>
      </c>
      <c r="D13" s="3">
        <f t="shared" si="0"/>
        <v>1.4563106796116505E-2</v>
      </c>
      <c r="E13">
        <f t="shared" si="1"/>
        <v>1.3953488372093023E-2</v>
      </c>
      <c r="F13" s="4" t="s">
        <v>28</v>
      </c>
      <c r="G13" s="4">
        <f>SUM(G11:G12)</f>
        <v>62</v>
      </c>
      <c r="H13" s="4">
        <f>SUM(H11:H12)</f>
        <v>1</v>
      </c>
    </row>
    <row r="14" spans="1:11" ht="17" thickTop="1" x14ac:dyDescent="0.2">
      <c r="A14" s="5" t="s">
        <v>7</v>
      </c>
      <c r="B14" s="5">
        <v>213</v>
      </c>
      <c r="C14" s="5">
        <v>2</v>
      </c>
      <c r="D14" s="5">
        <f t="shared" si="0"/>
        <v>9.7087378640776691E-3</v>
      </c>
      <c r="E14">
        <f t="shared" si="1"/>
        <v>9.3023255813953487E-3</v>
      </c>
    </row>
    <row r="15" spans="1:11" x14ac:dyDescent="0.2">
      <c r="A15" s="5" t="s">
        <v>13</v>
      </c>
      <c r="B15" s="5">
        <v>507</v>
      </c>
      <c r="C15" s="5">
        <v>1</v>
      </c>
      <c r="D15" s="5">
        <f t="shared" si="0"/>
        <v>4.8543689320388345E-3</v>
      </c>
      <c r="E15">
        <f t="shared" si="1"/>
        <v>4.6511627906976744E-3</v>
      </c>
    </row>
    <row r="16" spans="1:11" x14ac:dyDescent="0.2">
      <c r="A16" s="5" t="s">
        <v>14</v>
      </c>
      <c r="B16" s="5">
        <v>518</v>
      </c>
      <c r="C16" s="5">
        <v>1</v>
      </c>
      <c r="D16" s="5">
        <f t="shared" si="0"/>
        <v>4.8543689320388345E-3</v>
      </c>
      <c r="E16">
        <f t="shared" si="1"/>
        <v>4.6511627906976744E-3</v>
      </c>
    </row>
    <row r="17" spans="1:4" ht="17" thickBot="1" x14ac:dyDescent="0.25">
      <c r="A17" s="10" t="s">
        <v>28</v>
      </c>
      <c r="B17" s="10"/>
      <c r="C17" s="4">
        <f>SUM(C6:C16)</f>
        <v>206</v>
      </c>
      <c r="D17" s="4">
        <f>SUM(D6:D16)</f>
        <v>0.99999999999999978</v>
      </c>
    </row>
    <row r="18" spans="1:4" ht="17" thickTop="1" x14ac:dyDescent="0.2">
      <c r="C18">
        <f>SUM(C6:C16,C19)</f>
        <v>215</v>
      </c>
    </row>
    <row r="19" spans="1:4" x14ac:dyDescent="0.2">
      <c r="A19" s="1" t="s">
        <v>31</v>
      </c>
      <c r="C19" s="1">
        <v>9</v>
      </c>
      <c r="D19">
        <f>C19/C18</f>
        <v>4.1860465116279069E-2</v>
      </c>
    </row>
  </sheetData>
  <sortState xmlns:xlrd2="http://schemas.microsoft.com/office/spreadsheetml/2017/richdata2" ref="A6:C16">
    <sortCondition ref="A6:A16"/>
  </sortState>
  <mergeCells count="1">
    <mergeCell ref="A17:B17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"/>
  <sheetViews>
    <sheetView showRuler="0" workbookViewId="0">
      <selection activeCell="I11" sqref="I11"/>
    </sheetView>
  </sheetViews>
  <sheetFormatPr baseColWidth="10" defaultRowHeight="16" x14ac:dyDescent="0.2"/>
  <cols>
    <col min="1" max="4" width="10.7109375" customWidth="1"/>
  </cols>
  <sheetData>
    <row r="1" spans="1:11" x14ac:dyDescent="0.2">
      <c r="A1" s="2" t="s">
        <v>21</v>
      </c>
      <c r="B1" s="2">
        <v>780</v>
      </c>
    </row>
    <row r="2" spans="1:11" x14ac:dyDescent="0.2">
      <c r="A2" s="2" t="s">
        <v>22</v>
      </c>
      <c r="B2" s="2">
        <v>2587</v>
      </c>
    </row>
    <row r="3" spans="1:11" x14ac:dyDescent="0.2">
      <c r="A3" s="2" t="s">
        <v>30</v>
      </c>
      <c r="B3" s="2">
        <f>C17/B2</f>
        <v>7.6923076923076927E-2</v>
      </c>
    </row>
    <row r="5" spans="1:11" x14ac:dyDescent="0.2">
      <c r="A5" s="8" t="s">
        <v>20</v>
      </c>
      <c r="B5" s="8" t="s">
        <v>18</v>
      </c>
      <c r="C5" s="8" t="s">
        <v>19</v>
      </c>
      <c r="D5" s="8" t="s">
        <v>29</v>
      </c>
      <c r="F5" s="8" t="s">
        <v>23</v>
      </c>
      <c r="G5" s="8" t="s">
        <v>19</v>
      </c>
      <c r="H5" s="8" t="s">
        <v>29</v>
      </c>
    </row>
    <row r="6" spans="1:11" x14ac:dyDescent="0.2">
      <c r="A6" s="3" t="s">
        <v>0</v>
      </c>
      <c r="B6" s="3">
        <v>5</v>
      </c>
      <c r="C6" s="3">
        <v>73</v>
      </c>
      <c r="D6" s="3">
        <f t="shared" ref="D6:D16" si="0">C6/$C$17</f>
        <v>0.36683417085427134</v>
      </c>
      <c r="E6">
        <f>C6/$C$18</f>
        <v>0.36318407960199006</v>
      </c>
      <c r="F6" s="3" t="s">
        <v>24</v>
      </c>
      <c r="G6" s="3">
        <f>SUM(G11,C7,C9,C13,C16)</f>
        <v>125</v>
      </c>
      <c r="H6" s="3">
        <f>G6/G8</f>
        <v>0.62814070351758799</v>
      </c>
      <c r="J6">
        <f>SUM(G11,C7,C9,C13,C16)</f>
        <v>125</v>
      </c>
      <c r="K6">
        <f>J6/J8</f>
        <v>0.62189054726368154</v>
      </c>
    </row>
    <row r="7" spans="1:11" x14ac:dyDescent="0.2">
      <c r="A7" s="3" t="s">
        <v>1</v>
      </c>
      <c r="B7" s="3">
        <v>9</v>
      </c>
      <c r="C7" s="3">
        <v>43</v>
      </c>
      <c r="D7" s="3">
        <f t="shared" si="0"/>
        <v>0.21608040201005024</v>
      </c>
      <c r="E7">
        <f t="shared" ref="E7:E16" si="1">C7/$C$18</f>
        <v>0.21393034825870647</v>
      </c>
      <c r="F7" s="5" t="s">
        <v>25</v>
      </c>
      <c r="G7" s="5">
        <f>SUM(G12,C8,C10,C11,C12,C14,C15)</f>
        <v>74</v>
      </c>
      <c r="H7" s="5">
        <f>G7/G8</f>
        <v>0.37185929648241206</v>
      </c>
      <c r="J7">
        <f>SUM(G12,C8,C10,C11,C12,C14,C15,C19)</f>
        <v>76</v>
      </c>
      <c r="K7">
        <f>J7/J8</f>
        <v>0.37810945273631841</v>
      </c>
    </row>
    <row r="8" spans="1:11" ht="17" thickBot="1" x14ac:dyDescent="0.25">
      <c r="A8" s="5" t="s">
        <v>2</v>
      </c>
      <c r="B8" s="5">
        <v>13</v>
      </c>
      <c r="C8" s="5">
        <v>22</v>
      </c>
      <c r="D8" s="5">
        <f t="shared" si="0"/>
        <v>0.11055276381909548</v>
      </c>
      <c r="E8">
        <f t="shared" si="1"/>
        <v>0.10945273631840796</v>
      </c>
      <c r="F8" s="4" t="s">
        <v>28</v>
      </c>
      <c r="G8" s="4">
        <f>SUM(G6:G7)</f>
        <v>199</v>
      </c>
      <c r="H8" s="4">
        <f>SUM(H6:H7)</f>
        <v>1</v>
      </c>
      <c r="J8">
        <f>SUM(J6:J7)</f>
        <v>201</v>
      </c>
    </row>
    <row r="9" spans="1:11" ht="17" thickTop="1" x14ac:dyDescent="0.2">
      <c r="A9" s="3" t="s">
        <v>5</v>
      </c>
      <c r="B9" s="3">
        <v>17</v>
      </c>
      <c r="C9" s="3">
        <v>21</v>
      </c>
      <c r="D9" s="3">
        <f t="shared" si="0"/>
        <v>0.10552763819095477</v>
      </c>
      <c r="E9">
        <f t="shared" si="1"/>
        <v>0.1044776119402985</v>
      </c>
    </row>
    <row r="10" spans="1:11" x14ac:dyDescent="0.2">
      <c r="A10" s="5" t="s">
        <v>4</v>
      </c>
      <c r="B10" s="5">
        <v>55</v>
      </c>
      <c r="C10" s="5">
        <v>8</v>
      </c>
      <c r="D10" s="5">
        <f t="shared" si="0"/>
        <v>4.0201005025125629E-2</v>
      </c>
      <c r="E10">
        <f t="shared" si="1"/>
        <v>3.9800995024875621E-2</v>
      </c>
      <c r="F10" s="8" t="s">
        <v>20</v>
      </c>
      <c r="G10" s="8" t="s">
        <v>19</v>
      </c>
      <c r="H10" s="8" t="s">
        <v>29</v>
      </c>
    </row>
    <row r="11" spans="1:11" x14ac:dyDescent="0.2">
      <c r="A11" s="5" t="s">
        <v>7</v>
      </c>
      <c r="B11" s="5">
        <v>60</v>
      </c>
      <c r="C11" s="5">
        <v>7</v>
      </c>
      <c r="D11" s="5">
        <f t="shared" si="0"/>
        <v>3.5175879396984924E-2</v>
      </c>
      <c r="E11">
        <f t="shared" si="1"/>
        <v>3.482587064676617E-2</v>
      </c>
      <c r="F11" s="3" t="s">
        <v>27</v>
      </c>
      <c r="G11" s="3">
        <v>52</v>
      </c>
      <c r="H11" s="3">
        <f>G11/G13</f>
        <v>0.71232876712328763</v>
      </c>
      <c r="I11">
        <f>G11/C18</f>
        <v>0.25870646766169153</v>
      </c>
    </row>
    <row r="12" spans="1:11" x14ac:dyDescent="0.2">
      <c r="A12" s="5" t="s">
        <v>11</v>
      </c>
      <c r="B12" s="5">
        <v>72</v>
      </c>
      <c r="C12" s="5">
        <v>6</v>
      </c>
      <c r="D12" s="5">
        <f t="shared" si="0"/>
        <v>3.015075376884422E-2</v>
      </c>
      <c r="E12">
        <f t="shared" si="1"/>
        <v>2.9850746268656716E-2</v>
      </c>
      <c r="F12" s="5" t="s">
        <v>26</v>
      </c>
      <c r="G12" s="5">
        <v>21</v>
      </c>
      <c r="H12" s="5">
        <f>G12/G13</f>
        <v>0.28767123287671231</v>
      </c>
    </row>
    <row r="13" spans="1:11" ht="17" thickBot="1" x14ac:dyDescent="0.25">
      <c r="A13" s="3" t="s">
        <v>12</v>
      </c>
      <c r="B13" s="3">
        <v>84</v>
      </c>
      <c r="C13" s="3">
        <v>6</v>
      </c>
      <c r="D13" s="3">
        <f t="shared" si="0"/>
        <v>3.015075376884422E-2</v>
      </c>
      <c r="E13">
        <f t="shared" si="1"/>
        <v>2.9850746268656716E-2</v>
      </c>
      <c r="F13" s="4" t="s">
        <v>28</v>
      </c>
      <c r="G13" s="4">
        <f>SUM(G11:G12)</f>
        <v>73</v>
      </c>
      <c r="H13" s="4">
        <f>SUM(H11:H12)</f>
        <v>1</v>
      </c>
    </row>
    <row r="14" spans="1:11" ht="17" thickTop="1" x14ac:dyDescent="0.2">
      <c r="A14" s="5" t="s">
        <v>10</v>
      </c>
      <c r="B14" s="5">
        <v>95</v>
      </c>
      <c r="C14" s="5">
        <v>5</v>
      </c>
      <c r="D14" s="5">
        <f t="shared" si="0"/>
        <v>2.5125628140703519E-2</v>
      </c>
      <c r="E14">
        <f t="shared" si="1"/>
        <v>2.4875621890547265E-2</v>
      </c>
    </row>
    <row r="15" spans="1:11" x14ac:dyDescent="0.2">
      <c r="A15" s="5" t="s">
        <v>3</v>
      </c>
      <c r="B15" s="5">
        <v>98</v>
      </c>
      <c r="C15" s="5">
        <v>5</v>
      </c>
      <c r="D15" s="5">
        <f t="shared" si="0"/>
        <v>2.5125628140703519E-2</v>
      </c>
      <c r="E15">
        <f t="shared" si="1"/>
        <v>2.4875621890547265E-2</v>
      </c>
    </row>
    <row r="16" spans="1:11" x14ac:dyDescent="0.2">
      <c r="A16" s="3" t="s">
        <v>6</v>
      </c>
      <c r="B16" s="3">
        <v>181</v>
      </c>
      <c r="C16" s="3">
        <v>3</v>
      </c>
      <c r="D16" s="3">
        <f t="shared" si="0"/>
        <v>1.507537688442211E-2</v>
      </c>
      <c r="E16">
        <f t="shared" si="1"/>
        <v>1.4925373134328358E-2</v>
      </c>
    </row>
    <row r="17" spans="1:4" ht="17" thickBot="1" x14ac:dyDescent="0.25">
      <c r="A17" s="10" t="s">
        <v>28</v>
      </c>
      <c r="B17" s="10"/>
      <c r="C17" s="4">
        <f>SUM(C6:C16)</f>
        <v>199</v>
      </c>
      <c r="D17" s="4">
        <f>SUM(D6:D16)</f>
        <v>1</v>
      </c>
    </row>
    <row r="18" spans="1:4" ht="17" thickTop="1" x14ac:dyDescent="0.2">
      <c r="C18">
        <f>SUM(C6:C16,C19)</f>
        <v>201</v>
      </c>
    </row>
    <row r="19" spans="1:4" x14ac:dyDescent="0.2">
      <c r="A19" t="s">
        <v>31</v>
      </c>
      <c r="C19">
        <v>2</v>
      </c>
      <c r="D19">
        <f>C19/C18</f>
        <v>9.9502487562189053E-3</v>
      </c>
    </row>
  </sheetData>
  <sortState xmlns:xlrd2="http://schemas.microsoft.com/office/spreadsheetml/2017/richdata2" ref="A6:C16">
    <sortCondition ref="A6:A16"/>
  </sortState>
  <mergeCells count="1">
    <mergeCell ref="A17:B17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4598-4EEB-2F48-8BAB-47951948A984}">
  <dimension ref="A1:K20"/>
  <sheetViews>
    <sheetView workbookViewId="0">
      <selection activeCell="I12" sqref="I12"/>
    </sheetView>
  </sheetViews>
  <sheetFormatPr baseColWidth="10" defaultRowHeight="16" x14ac:dyDescent="0.2"/>
  <cols>
    <col min="1" max="3" width="10.7109375" customWidth="1"/>
  </cols>
  <sheetData>
    <row r="1" spans="1:11" x14ac:dyDescent="0.2">
      <c r="A1" s="2" t="s">
        <v>21</v>
      </c>
      <c r="B1" s="2">
        <v>590</v>
      </c>
    </row>
    <row r="2" spans="1:11" x14ac:dyDescent="0.2">
      <c r="A2" s="2" t="s">
        <v>22</v>
      </c>
      <c r="B2" s="2">
        <v>1735</v>
      </c>
    </row>
    <row r="3" spans="1:11" x14ac:dyDescent="0.2">
      <c r="A3" s="2" t="s">
        <v>30</v>
      </c>
      <c r="B3" s="2">
        <f>C18/B2</f>
        <v>0.1170028818443804</v>
      </c>
    </row>
    <row r="5" spans="1:11" x14ac:dyDescent="0.2">
      <c r="A5" s="8" t="s">
        <v>20</v>
      </c>
      <c r="B5" s="8" t="s">
        <v>18</v>
      </c>
      <c r="C5" s="8" t="s">
        <v>19</v>
      </c>
      <c r="D5" s="8" t="s">
        <v>29</v>
      </c>
      <c r="F5" s="8" t="s">
        <v>23</v>
      </c>
      <c r="G5" s="8" t="s">
        <v>19</v>
      </c>
      <c r="H5" s="8" t="s">
        <v>29</v>
      </c>
    </row>
    <row r="6" spans="1:11" x14ac:dyDescent="0.2">
      <c r="A6" s="3" t="s">
        <v>0</v>
      </c>
      <c r="B6" s="3">
        <v>1</v>
      </c>
      <c r="C6" s="3">
        <v>90</v>
      </c>
      <c r="D6" s="3">
        <f t="shared" ref="D6:D17" si="0">C6/$C$18</f>
        <v>0.44334975369458129</v>
      </c>
      <c r="E6">
        <f>C6/$C$19</f>
        <v>0.43478260869565216</v>
      </c>
      <c r="F6" s="3" t="s">
        <v>24</v>
      </c>
      <c r="G6" s="3">
        <f>SUM(G11,C7,C8,C10,C13)</f>
        <v>150</v>
      </c>
      <c r="H6" s="3">
        <f>G6/G8</f>
        <v>0.73891625615763545</v>
      </c>
      <c r="J6">
        <f>SUM(G11,C7,C8,C10,C13)</f>
        <v>150</v>
      </c>
      <c r="K6">
        <f>J6/J8</f>
        <v>0.72463768115942029</v>
      </c>
    </row>
    <row r="7" spans="1:11" x14ac:dyDescent="0.2">
      <c r="A7" s="3" t="s">
        <v>1</v>
      </c>
      <c r="B7" s="3">
        <v>8</v>
      </c>
      <c r="C7" s="3">
        <v>26</v>
      </c>
      <c r="D7" s="3">
        <f t="shared" si="0"/>
        <v>0.12807881773399016</v>
      </c>
      <c r="E7">
        <f t="shared" ref="E7:E16" si="1">C7/$C$19</f>
        <v>0.12560386473429952</v>
      </c>
      <c r="F7" s="5" t="s">
        <v>25</v>
      </c>
      <c r="G7" s="5">
        <f>SUM(G12,C9,C11,C12,C14,C15,C16,C17)</f>
        <v>53</v>
      </c>
      <c r="H7" s="5">
        <f>G7/G8</f>
        <v>0.26108374384236455</v>
      </c>
      <c r="J7">
        <f>SUM(G12,C9,C11,C12,C14,C15,C16,C17,C20)</f>
        <v>57</v>
      </c>
      <c r="K7">
        <f>J7/J8</f>
        <v>0.27536231884057971</v>
      </c>
    </row>
    <row r="8" spans="1:11" ht="17" thickBot="1" x14ac:dyDescent="0.25">
      <c r="A8" s="3" t="s">
        <v>5</v>
      </c>
      <c r="B8" s="3">
        <v>12</v>
      </c>
      <c r="C8" s="3">
        <v>20</v>
      </c>
      <c r="D8" s="3">
        <f t="shared" si="0"/>
        <v>9.8522167487684734E-2</v>
      </c>
      <c r="E8">
        <f t="shared" si="1"/>
        <v>9.6618357487922704E-2</v>
      </c>
      <c r="F8" s="4" t="s">
        <v>28</v>
      </c>
      <c r="G8" s="4">
        <f>SUM(G6:G7)</f>
        <v>203</v>
      </c>
      <c r="H8" s="4">
        <f>SUM(H6:H7)</f>
        <v>1</v>
      </c>
      <c r="J8">
        <f>SUM(J6:J7)</f>
        <v>207</v>
      </c>
    </row>
    <row r="9" spans="1:11" ht="17" thickTop="1" x14ac:dyDescent="0.2">
      <c r="A9" s="5" t="s">
        <v>8</v>
      </c>
      <c r="B9" s="5">
        <v>16</v>
      </c>
      <c r="C9" s="5">
        <v>17</v>
      </c>
      <c r="D9" s="5">
        <f t="shared" si="0"/>
        <v>8.3743842364532015E-2</v>
      </c>
      <c r="E9">
        <f t="shared" si="1"/>
        <v>8.2125603864734303E-2</v>
      </c>
    </row>
    <row r="10" spans="1:11" x14ac:dyDescent="0.2">
      <c r="A10" s="3" t="s">
        <v>6</v>
      </c>
      <c r="B10" s="3">
        <v>23</v>
      </c>
      <c r="C10" s="3">
        <v>14</v>
      </c>
      <c r="D10" s="3">
        <f t="shared" si="0"/>
        <v>6.8965517241379309E-2</v>
      </c>
      <c r="E10">
        <f t="shared" si="1"/>
        <v>6.7632850241545889E-2</v>
      </c>
      <c r="F10" s="8" t="s">
        <v>20</v>
      </c>
      <c r="G10" s="8" t="s">
        <v>19</v>
      </c>
      <c r="H10" s="8" t="s">
        <v>29</v>
      </c>
    </row>
    <row r="11" spans="1:11" x14ac:dyDescent="0.2">
      <c r="A11" s="5" t="s">
        <v>3</v>
      </c>
      <c r="B11" s="5">
        <v>28</v>
      </c>
      <c r="C11" s="5">
        <v>13</v>
      </c>
      <c r="D11" s="5">
        <f t="shared" si="0"/>
        <v>6.4039408866995079E-2</v>
      </c>
      <c r="E11">
        <f t="shared" si="1"/>
        <v>6.280193236714976E-2</v>
      </c>
      <c r="F11" s="3" t="s">
        <v>27</v>
      </c>
      <c r="G11" s="3">
        <v>84</v>
      </c>
      <c r="H11" s="3">
        <f>G11/G13</f>
        <v>0.93333333333333335</v>
      </c>
      <c r="I11">
        <f>G11/C19</f>
        <v>0.40579710144927539</v>
      </c>
    </row>
    <row r="12" spans="1:11" x14ac:dyDescent="0.2">
      <c r="A12" s="5" t="s">
        <v>4</v>
      </c>
      <c r="B12" s="5">
        <v>33</v>
      </c>
      <c r="C12" s="5">
        <v>10</v>
      </c>
      <c r="D12" s="5">
        <f t="shared" si="0"/>
        <v>4.9261083743842367E-2</v>
      </c>
      <c r="E12">
        <f t="shared" si="1"/>
        <v>4.8309178743961352E-2</v>
      </c>
      <c r="F12" s="5" t="s">
        <v>26</v>
      </c>
      <c r="G12" s="5">
        <v>6</v>
      </c>
      <c r="H12" s="5">
        <f>G12/G13</f>
        <v>6.6666666666666666E-2</v>
      </c>
    </row>
    <row r="13" spans="1:11" ht="17" thickBot="1" x14ac:dyDescent="0.25">
      <c r="A13" s="3" t="s">
        <v>12</v>
      </c>
      <c r="B13" s="3">
        <v>53</v>
      </c>
      <c r="C13" s="3">
        <v>6</v>
      </c>
      <c r="D13" s="3">
        <f t="shared" si="0"/>
        <v>2.9556650246305417E-2</v>
      </c>
      <c r="E13">
        <f t="shared" si="1"/>
        <v>2.8985507246376812E-2</v>
      </c>
      <c r="F13" s="4" t="s">
        <v>28</v>
      </c>
      <c r="G13" s="4">
        <f>SUM(G11:G12)</f>
        <v>90</v>
      </c>
      <c r="H13" s="4">
        <f>SUM(H11:H12)</f>
        <v>1</v>
      </c>
    </row>
    <row r="14" spans="1:11" ht="17" thickTop="1" x14ac:dyDescent="0.2">
      <c r="A14" s="5" t="s">
        <v>13</v>
      </c>
      <c r="B14" s="5">
        <v>146</v>
      </c>
      <c r="C14" s="5">
        <v>2</v>
      </c>
      <c r="D14" s="5">
        <f t="shared" si="0"/>
        <v>9.852216748768473E-3</v>
      </c>
      <c r="E14">
        <f t="shared" si="1"/>
        <v>9.6618357487922701E-3</v>
      </c>
    </row>
    <row r="15" spans="1:11" x14ac:dyDescent="0.2">
      <c r="A15" s="5" t="s">
        <v>14</v>
      </c>
      <c r="B15" s="5">
        <v>152</v>
      </c>
      <c r="C15" s="5">
        <v>2</v>
      </c>
      <c r="D15" s="5">
        <f t="shared" si="0"/>
        <v>9.852216748768473E-3</v>
      </c>
      <c r="E15">
        <f t="shared" si="1"/>
        <v>9.6618357487922701E-3</v>
      </c>
    </row>
    <row r="16" spans="1:11" x14ac:dyDescent="0.2">
      <c r="A16" s="5" t="s">
        <v>9</v>
      </c>
      <c r="B16" s="5">
        <v>167</v>
      </c>
      <c r="C16" s="5">
        <v>2</v>
      </c>
      <c r="D16" s="5">
        <f t="shared" si="0"/>
        <v>9.852216748768473E-3</v>
      </c>
      <c r="E16">
        <f t="shared" si="1"/>
        <v>9.6618357487922701E-3</v>
      </c>
    </row>
    <row r="17" spans="1:5" x14ac:dyDescent="0.2">
      <c r="A17" s="5" t="s">
        <v>7</v>
      </c>
      <c r="B17" s="5">
        <v>427</v>
      </c>
      <c r="C17" s="5">
        <v>1</v>
      </c>
      <c r="D17" s="5">
        <f t="shared" si="0"/>
        <v>4.9261083743842365E-3</v>
      </c>
      <c r="E17">
        <f>C17/$C$19</f>
        <v>4.830917874396135E-3</v>
      </c>
    </row>
    <row r="18" spans="1:5" ht="17" thickBot="1" x14ac:dyDescent="0.25">
      <c r="A18" s="10" t="s">
        <v>28</v>
      </c>
      <c r="B18" s="10"/>
      <c r="C18" s="4">
        <f>SUM(C6:C17)</f>
        <v>203</v>
      </c>
      <c r="D18" s="4">
        <f>SUM(D6:D17)</f>
        <v>1</v>
      </c>
    </row>
    <row r="19" spans="1:5" ht="17" thickTop="1" x14ac:dyDescent="0.2">
      <c r="C19">
        <f>SUM(C6:C17,C20)</f>
        <v>207</v>
      </c>
      <c r="E19" s="1"/>
    </row>
    <row r="20" spans="1:5" x14ac:dyDescent="0.2">
      <c r="A20" s="5" t="s">
        <v>31</v>
      </c>
      <c r="C20" s="5">
        <v>4</v>
      </c>
      <c r="D20">
        <f>C20/C19</f>
        <v>1.932367149758454E-2</v>
      </c>
      <c r="E20" s="1"/>
    </row>
  </sheetData>
  <sortState xmlns:xlrd2="http://schemas.microsoft.com/office/spreadsheetml/2017/richdata2" ref="A6:C17">
    <sortCondition ref="A6:A17"/>
  </sortState>
  <mergeCells count="1">
    <mergeCell ref="A18:B18"/>
  </mergeCells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3"/>
  <sheetViews>
    <sheetView showRuler="0" workbookViewId="0">
      <selection activeCell="K7" sqref="K7"/>
    </sheetView>
  </sheetViews>
  <sheetFormatPr baseColWidth="10" defaultRowHeight="16" x14ac:dyDescent="0.2"/>
  <cols>
    <col min="1" max="3" width="10.7109375" customWidth="1"/>
  </cols>
  <sheetData>
    <row r="1" spans="1:11" x14ac:dyDescent="0.2">
      <c r="A1" s="2" t="s">
        <v>21</v>
      </c>
      <c r="B1" s="2">
        <v>1667</v>
      </c>
    </row>
    <row r="2" spans="1:11" x14ac:dyDescent="0.2">
      <c r="A2" s="2" t="s">
        <v>22</v>
      </c>
      <c r="B2" s="2">
        <v>7514</v>
      </c>
    </row>
    <row r="3" spans="1:11" x14ac:dyDescent="0.2">
      <c r="A3" s="2" t="s">
        <v>30</v>
      </c>
      <c r="B3" s="2">
        <f>C21/B2</f>
        <v>7.665690710673409E-2</v>
      </c>
    </row>
    <row r="5" spans="1:11" x14ac:dyDescent="0.2">
      <c r="A5" s="8" t="s">
        <v>20</v>
      </c>
      <c r="B5" s="8" t="s">
        <v>18</v>
      </c>
      <c r="C5" s="8" t="s">
        <v>19</v>
      </c>
      <c r="D5" s="8" t="s">
        <v>29</v>
      </c>
      <c r="F5" s="8" t="s">
        <v>23</v>
      </c>
      <c r="G5" s="8" t="s">
        <v>19</v>
      </c>
      <c r="H5" s="8" t="s">
        <v>29</v>
      </c>
    </row>
    <row r="6" spans="1:11" x14ac:dyDescent="0.2">
      <c r="A6" s="3" t="s">
        <v>0</v>
      </c>
      <c r="B6" s="3">
        <v>5</v>
      </c>
      <c r="C6" s="3">
        <v>172</v>
      </c>
      <c r="D6" s="3">
        <f t="shared" ref="D6:D20" si="0">C6/$C$21</f>
        <v>0.2986111111111111</v>
      </c>
      <c r="E6">
        <f>C6/$C$22</f>
        <v>0.29351535836177473</v>
      </c>
      <c r="F6" s="3" t="s">
        <v>24</v>
      </c>
      <c r="G6" s="3">
        <f>SUM(G11,C7,C11,C12,C19,C20)</f>
        <v>253</v>
      </c>
      <c r="H6" s="3">
        <f>G6/G8</f>
        <v>0.4392361111111111</v>
      </c>
      <c r="J6">
        <f>SUM(G11,C7,C11,C12,C19,C20)</f>
        <v>253</v>
      </c>
      <c r="K6">
        <f>J6/J8</f>
        <v>0.43174061433447097</v>
      </c>
    </row>
    <row r="7" spans="1:11" x14ac:dyDescent="0.2">
      <c r="A7" s="3" t="s">
        <v>1</v>
      </c>
      <c r="B7" s="3">
        <v>8</v>
      </c>
      <c r="C7" s="3">
        <v>122</v>
      </c>
      <c r="D7" s="3">
        <f t="shared" si="0"/>
        <v>0.21180555555555555</v>
      </c>
      <c r="E7">
        <f t="shared" ref="E7:E20" si="1">C7/$C$22</f>
        <v>0.20819112627986347</v>
      </c>
      <c r="F7" s="5" t="s">
        <v>25</v>
      </c>
      <c r="G7" s="5">
        <f>SUM(G12,C8,C9,C10,C13,C14,C15,C16,C17,C18)</f>
        <v>323</v>
      </c>
      <c r="H7" s="5">
        <f>G7/G8</f>
        <v>0.56076388888888884</v>
      </c>
      <c r="J7">
        <f>SUM(G12,C8,C9,C10,C13,C14,C15,C16,C17,C18,C23)</f>
        <v>333</v>
      </c>
      <c r="K7">
        <f>J7/J8</f>
        <v>0.56825938566552903</v>
      </c>
    </row>
    <row r="8" spans="1:11" ht="17" thickBot="1" x14ac:dyDescent="0.25">
      <c r="A8" s="5" t="s">
        <v>2</v>
      </c>
      <c r="B8" s="5">
        <v>9</v>
      </c>
      <c r="C8" s="5">
        <v>106</v>
      </c>
      <c r="D8" s="5">
        <f t="shared" si="0"/>
        <v>0.18402777777777779</v>
      </c>
      <c r="E8">
        <f t="shared" si="1"/>
        <v>0.18088737201365188</v>
      </c>
      <c r="F8" s="4" t="s">
        <v>28</v>
      </c>
      <c r="G8" s="4">
        <f>SUM(G6:G7)</f>
        <v>576</v>
      </c>
      <c r="H8" s="4">
        <f>SUM(H6:H7)</f>
        <v>1</v>
      </c>
      <c r="J8">
        <f>SUM(J6:J7)</f>
        <v>586</v>
      </c>
    </row>
    <row r="9" spans="1:11" ht="17" thickTop="1" x14ac:dyDescent="0.2">
      <c r="A9" s="5" t="s">
        <v>3</v>
      </c>
      <c r="B9" s="5">
        <v>17</v>
      </c>
      <c r="C9" s="5">
        <v>60</v>
      </c>
      <c r="D9" s="5">
        <f t="shared" si="0"/>
        <v>0.10416666666666667</v>
      </c>
      <c r="E9">
        <f t="shared" si="1"/>
        <v>0.10238907849829351</v>
      </c>
    </row>
    <row r="10" spans="1:11" x14ac:dyDescent="0.2">
      <c r="A10" s="5" t="s">
        <v>4</v>
      </c>
      <c r="B10" s="5">
        <v>28</v>
      </c>
      <c r="C10" s="5">
        <v>35</v>
      </c>
      <c r="D10" s="5">
        <f t="shared" si="0"/>
        <v>6.0763888888888888E-2</v>
      </c>
      <c r="E10">
        <f t="shared" si="1"/>
        <v>5.9726962457337884E-2</v>
      </c>
      <c r="F10" s="8" t="s">
        <v>20</v>
      </c>
      <c r="G10" s="8" t="s">
        <v>19</v>
      </c>
      <c r="H10" s="8" t="s">
        <v>29</v>
      </c>
    </row>
    <row r="11" spans="1:11" x14ac:dyDescent="0.2">
      <c r="A11" s="3" t="s">
        <v>5</v>
      </c>
      <c r="B11" s="3">
        <v>46</v>
      </c>
      <c r="C11" s="3">
        <v>26</v>
      </c>
      <c r="D11" s="3">
        <f t="shared" si="0"/>
        <v>4.5138888888888888E-2</v>
      </c>
      <c r="E11">
        <f t="shared" si="1"/>
        <v>4.4368600682593858E-2</v>
      </c>
      <c r="F11" s="3" t="s">
        <v>27</v>
      </c>
      <c r="G11" s="3">
        <v>84</v>
      </c>
      <c r="H11" s="3">
        <f>G11/G13</f>
        <v>0.48837209302325579</v>
      </c>
      <c r="I11">
        <f>G11/C22</f>
        <v>0.14334470989761092</v>
      </c>
    </row>
    <row r="12" spans="1:11" x14ac:dyDescent="0.2">
      <c r="A12" s="3" t="s">
        <v>6</v>
      </c>
      <c r="B12" s="3">
        <v>63</v>
      </c>
      <c r="C12" s="3">
        <v>19</v>
      </c>
      <c r="D12" s="3">
        <f t="shared" si="0"/>
        <v>3.2986111111111112E-2</v>
      </c>
      <c r="E12">
        <f t="shared" si="1"/>
        <v>3.2423208191126277E-2</v>
      </c>
      <c r="F12" s="5" t="s">
        <v>26</v>
      </c>
      <c r="G12" s="5">
        <v>88</v>
      </c>
      <c r="H12" s="5">
        <f>G12/G13</f>
        <v>0.51162790697674421</v>
      </c>
    </row>
    <row r="13" spans="1:11" ht="17" thickBot="1" x14ac:dyDescent="0.25">
      <c r="A13" s="5" t="s">
        <v>9</v>
      </c>
      <c r="B13" s="5">
        <v>116</v>
      </c>
      <c r="C13" s="5">
        <v>11</v>
      </c>
      <c r="D13" s="5">
        <f t="shared" si="0"/>
        <v>1.9097222222222224E-2</v>
      </c>
      <c r="E13">
        <f t="shared" si="1"/>
        <v>1.877133105802048E-2</v>
      </c>
      <c r="F13" s="4" t="s">
        <v>28</v>
      </c>
      <c r="G13" s="4">
        <f>SUM(G11:G12)</f>
        <v>172</v>
      </c>
      <c r="H13" s="4">
        <f>SUM(H11:H12)</f>
        <v>1</v>
      </c>
    </row>
    <row r="14" spans="1:11" ht="17" thickTop="1" x14ac:dyDescent="0.2">
      <c r="A14" s="5" t="s">
        <v>7</v>
      </c>
      <c r="B14" s="5">
        <v>126</v>
      </c>
      <c r="C14" s="5">
        <v>10</v>
      </c>
      <c r="D14" s="5">
        <f t="shared" si="0"/>
        <v>1.7361111111111112E-2</v>
      </c>
      <c r="E14">
        <f t="shared" si="1"/>
        <v>1.7064846416382253E-2</v>
      </c>
    </row>
    <row r="15" spans="1:11" x14ac:dyDescent="0.2">
      <c r="A15" s="5" t="s">
        <v>10</v>
      </c>
      <c r="B15" s="5">
        <v>314</v>
      </c>
      <c r="C15" s="5">
        <v>4</v>
      </c>
      <c r="D15" s="5">
        <f t="shared" si="0"/>
        <v>6.9444444444444441E-3</v>
      </c>
      <c r="E15">
        <f t="shared" si="1"/>
        <v>6.8259385665529011E-3</v>
      </c>
    </row>
    <row r="16" spans="1:11" x14ac:dyDescent="0.2">
      <c r="A16" s="5" t="s">
        <v>13</v>
      </c>
      <c r="B16" s="5">
        <v>389</v>
      </c>
      <c r="C16" s="5">
        <v>3</v>
      </c>
      <c r="D16" s="5">
        <f t="shared" si="0"/>
        <v>5.208333333333333E-3</v>
      </c>
      <c r="E16">
        <f t="shared" si="1"/>
        <v>5.1194539249146756E-3</v>
      </c>
    </row>
    <row r="17" spans="1:5" x14ac:dyDescent="0.2">
      <c r="A17" s="5" t="s">
        <v>11</v>
      </c>
      <c r="B17" s="5">
        <v>391</v>
      </c>
      <c r="C17" s="5">
        <v>3</v>
      </c>
      <c r="D17" s="5">
        <f t="shared" si="0"/>
        <v>5.208333333333333E-3</v>
      </c>
      <c r="E17">
        <f t="shared" si="1"/>
        <v>5.1194539249146756E-3</v>
      </c>
    </row>
    <row r="18" spans="1:5" x14ac:dyDescent="0.2">
      <c r="A18" s="5" t="s">
        <v>14</v>
      </c>
      <c r="B18" s="5">
        <v>394</v>
      </c>
      <c r="C18" s="5">
        <v>3</v>
      </c>
      <c r="D18" s="5">
        <f t="shared" si="0"/>
        <v>5.208333333333333E-3</v>
      </c>
      <c r="E18">
        <f t="shared" si="1"/>
        <v>5.1194539249146756E-3</v>
      </c>
    </row>
    <row r="19" spans="1:5" x14ac:dyDescent="0.2">
      <c r="A19" s="3" t="s">
        <v>12</v>
      </c>
      <c r="B19" s="3">
        <v>1666</v>
      </c>
      <c r="C19" s="3">
        <v>1</v>
      </c>
      <c r="D19" s="3">
        <f t="shared" si="0"/>
        <v>1.736111111111111E-3</v>
      </c>
      <c r="E19">
        <f t="shared" si="1"/>
        <v>1.7064846416382253E-3</v>
      </c>
    </row>
    <row r="20" spans="1:5" x14ac:dyDescent="0.2">
      <c r="A20" s="3" t="s">
        <v>17</v>
      </c>
      <c r="B20" s="3">
        <v>1667</v>
      </c>
      <c r="C20" s="3">
        <v>1</v>
      </c>
      <c r="D20" s="3">
        <f t="shared" si="0"/>
        <v>1.736111111111111E-3</v>
      </c>
      <c r="E20">
        <f t="shared" si="1"/>
        <v>1.7064846416382253E-3</v>
      </c>
    </row>
    <row r="21" spans="1:5" ht="17" thickBot="1" x14ac:dyDescent="0.25">
      <c r="A21" s="10" t="s">
        <v>28</v>
      </c>
      <c r="B21" s="10"/>
      <c r="C21" s="4">
        <f>SUM(C6:C20)</f>
        <v>576</v>
      </c>
      <c r="D21" s="4">
        <f>SUM(D6:D20)</f>
        <v>1</v>
      </c>
    </row>
    <row r="22" spans="1:5" ht="17" thickTop="1" x14ac:dyDescent="0.2">
      <c r="C22">
        <f>SUM(C6:C20,C23)</f>
        <v>586</v>
      </c>
      <c r="E22" s="1"/>
    </row>
    <row r="23" spans="1:5" x14ac:dyDescent="0.2">
      <c r="A23" s="1" t="s">
        <v>31</v>
      </c>
      <c r="C23" s="1">
        <v>10</v>
      </c>
      <c r="D23" s="1">
        <f>C23/C22</f>
        <v>1.7064846416382253E-2</v>
      </c>
      <c r="E23" s="1"/>
    </row>
  </sheetData>
  <sortState xmlns:xlrd2="http://schemas.microsoft.com/office/spreadsheetml/2017/richdata2" ref="B6:D20">
    <sortCondition ref="B6:B20"/>
  </sortState>
  <mergeCells count="1">
    <mergeCell ref="A21:B21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2"/>
  <sheetViews>
    <sheetView showRuler="0" workbookViewId="0">
      <selection activeCell="I12" sqref="I12"/>
    </sheetView>
  </sheetViews>
  <sheetFormatPr baseColWidth="10" defaultRowHeight="16" x14ac:dyDescent="0.2"/>
  <cols>
    <col min="1" max="3" width="10.7109375" customWidth="1"/>
  </cols>
  <sheetData>
    <row r="1" spans="1:11" x14ac:dyDescent="0.2">
      <c r="A1" s="2" t="s">
        <v>21</v>
      </c>
      <c r="B1" s="2">
        <v>1340</v>
      </c>
    </row>
    <row r="2" spans="1:11" x14ac:dyDescent="0.2">
      <c r="A2" s="2" t="s">
        <v>22</v>
      </c>
      <c r="B2" s="2">
        <v>5148</v>
      </c>
    </row>
    <row r="3" spans="1:11" x14ac:dyDescent="0.2">
      <c r="A3" s="2" t="s">
        <v>30</v>
      </c>
      <c r="B3" s="2">
        <f>C20/B2</f>
        <v>6.4491064491064495E-2</v>
      </c>
    </row>
    <row r="5" spans="1:11" x14ac:dyDescent="0.2">
      <c r="A5" s="8" t="s">
        <v>20</v>
      </c>
      <c r="B5" s="8" t="s">
        <v>18</v>
      </c>
      <c r="C5" s="8" t="s">
        <v>19</v>
      </c>
      <c r="D5" s="8" t="s">
        <v>29</v>
      </c>
      <c r="F5" s="8" t="s">
        <v>23</v>
      </c>
      <c r="G5" s="8" t="s">
        <v>19</v>
      </c>
      <c r="H5" s="8" t="s">
        <v>29</v>
      </c>
    </row>
    <row r="6" spans="1:11" x14ac:dyDescent="0.2">
      <c r="A6" s="3" t="s">
        <v>0</v>
      </c>
      <c r="B6" s="3">
        <v>6</v>
      </c>
      <c r="C6" s="3">
        <v>128</v>
      </c>
      <c r="D6" s="3">
        <f t="shared" ref="D6:D19" si="0">C6/$C$20</f>
        <v>0.38554216867469882</v>
      </c>
      <c r="E6">
        <f>C6/$C$21</f>
        <v>0.37101449275362319</v>
      </c>
      <c r="F6" s="3" t="s">
        <v>24</v>
      </c>
      <c r="G6" s="3">
        <f>SUM(G11,C7,C10,C13,C19)</f>
        <v>156</v>
      </c>
      <c r="H6" s="3">
        <f>G6/G8</f>
        <v>0.46987951807228917</v>
      </c>
      <c r="J6">
        <f>SUM(G11,C7,C10,C13,C19)</f>
        <v>156</v>
      </c>
      <c r="K6">
        <f>J6/J8</f>
        <v>0.45217391304347826</v>
      </c>
    </row>
    <row r="7" spans="1:11" x14ac:dyDescent="0.2">
      <c r="A7" s="3" t="s">
        <v>1</v>
      </c>
      <c r="B7" s="3">
        <v>11</v>
      </c>
      <c r="C7" s="3">
        <v>64</v>
      </c>
      <c r="D7" s="3">
        <f t="shared" si="0"/>
        <v>0.19277108433734941</v>
      </c>
      <c r="E7">
        <f t="shared" ref="E7:E19" si="1">C7/$C$21</f>
        <v>0.1855072463768116</v>
      </c>
      <c r="F7" s="5" t="s">
        <v>25</v>
      </c>
      <c r="G7" s="5">
        <f>SUM(G12,C8,C9,C11,C12,C14,C15,C16,C17,C18)</f>
        <v>176</v>
      </c>
      <c r="H7" s="5">
        <f>G7/G8</f>
        <v>0.53012048192771088</v>
      </c>
      <c r="J7">
        <f>SUM(G12,C8,C9,C11,C12,C14,C15,C16,C17,C18,C22)</f>
        <v>189</v>
      </c>
      <c r="K7">
        <f>J7/J8</f>
        <v>0.54782608695652169</v>
      </c>
    </row>
    <row r="8" spans="1:11" ht="17" thickBot="1" x14ac:dyDescent="0.25">
      <c r="A8" s="5" t="s">
        <v>2</v>
      </c>
      <c r="B8" s="5">
        <v>15</v>
      </c>
      <c r="C8" s="5">
        <v>40</v>
      </c>
      <c r="D8" s="5">
        <f t="shared" si="0"/>
        <v>0.12048192771084337</v>
      </c>
      <c r="E8">
        <f t="shared" si="1"/>
        <v>0.11594202898550725</v>
      </c>
      <c r="F8" s="4" t="s">
        <v>28</v>
      </c>
      <c r="G8" s="4">
        <f>SUM(G6:G7)</f>
        <v>332</v>
      </c>
      <c r="H8" s="4">
        <f>SUM(H6:H7)</f>
        <v>1</v>
      </c>
      <c r="J8">
        <f>SUM(J6:J7)</f>
        <v>345</v>
      </c>
    </row>
    <row r="9" spans="1:11" ht="17" thickTop="1" x14ac:dyDescent="0.2">
      <c r="A9" s="5" t="s">
        <v>4</v>
      </c>
      <c r="B9" s="5">
        <v>29</v>
      </c>
      <c r="C9" s="5">
        <v>28</v>
      </c>
      <c r="D9" s="5">
        <f t="shared" si="0"/>
        <v>8.4337349397590355E-2</v>
      </c>
      <c r="E9">
        <f t="shared" si="1"/>
        <v>8.1159420289855067E-2</v>
      </c>
    </row>
    <row r="10" spans="1:11" x14ac:dyDescent="0.2">
      <c r="A10" s="3" t="s">
        <v>6</v>
      </c>
      <c r="B10" s="3">
        <v>39</v>
      </c>
      <c r="C10" s="3">
        <v>19</v>
      </c>
      <c r="D10" s="3">
        <f t="shared" si="0"/>
        <v>5.7228915662650599E-2</v>
      </c>
      <c r="E10">
        <f t="shared" si="1"/>
        <v>5.5072463768115941E-2</v>
      </c>
      <c r="F10" s="8" t="s">
        <v>20</v>
      </c>
      <c r="G10" s="8" t="s">
        <v>19</v>
      </c>
      <c r="H10" s="8" t="s">
        <v>29</v>
      </c>
    </row>
    <row r="11" spans="1:11" x14ac:dyDescent="0.2">
      <c r="A11" s="5" t="s">
        <v>3</v>
      </c>
      <c r="B11" s="5">
        <v>45</v>
      </c>
      <c r="C11" s="5">
        <v>16</v>
      </c>
      <c r="D11" s="5">
        <f t="shared" si="0"/>
        <v>4.8192771084337352E-2</v>
      </c>
      <c r="E11">
        <f t="shared" si="1"/>
        <v>4.6376811594202899E-2</v>
      </c>
      <c r="F11" s="3" t="s">
        <v>27</v>
      </c>
      <c r="G11" s="3">
        <v>65</v>
      </c>
      <c r="H11" s="3">
        <f>G11/G13</f>
        <v>0.5078125</v>
      </c>
      <c r="I11">
        <f>G11/C21</f>
        <v>0.18840579710144928</v>
      </c>
    </row>
    <row r="12" spans="1:11" x14ac:dyDescent="0.2">
      <c r="A12" s="5" t="s">
        <v>7</v>
      </c>
      <c r="B12" s="5">
        <v>51</v>
      </c>
      <c r="C12" s="5">
        <v>13</v>
      </c>
      <c r="D12" s="5">
        <f t="shared" si="0"/>
        <v>3.9156626506024098E-2</v>
      </c>
      <c r="E12">
        <f t="shared" si="1"/>
        <v>3.7681159420289857E-2</v>
      </c>
      <c r="F12" s="5" t="s">
        <v>26</v>
      </c>
      <c r="G12" s="5">
        <v>63</v>
      </c>
      <c r="H12" s="5">
        <f>G12/G13</f>
        <v>0.4921875</v>
      </c>
    </row>
    <row r="13" spans="1:11" ht="17" thickBot="1" x14ac:dyDescent="0.25">
      <c r="A13" s="3" t="s">
        <v>5</v>
      </c>
      <c r="B13" s="3">
        <v>103</v>
      </c>
      <c r="C13" s="3">
        <v>7</v>
      </c>
      <c r="D13" s="3">
        <f t="shared" si="0"/>
        <v>2.1084337349397589E-2</v>
      </c>
      <c r="E13">
        <f t="shared" si="1"/>
        <v>2.0289855072463767E-2</v>
      </c>
      <c r="F13" s="4" t="s">
        <v>28</v>
      </c>
      <c r="G13" s="4">
        <f>SUM(G11:G12)</f>
        <v>128</v>
      </c>
      <c r="H13" s="4">
        <f>SUM(H11:H12)</f>
        <v>1</v>
      </c>
    </row>
    <row r="14" spans="1:11" ht="17" thickTop="1" x14ac:dyDescent="0.2">
      <c r="A14" s="5" t="s">
        <v>9</v>
      </c>
      <c r="B14" s="5">
        <v>121</v>
      </c>
      <c r="C14" s="5">
        <v>6</v>
      </c>
      <c r="D14" s="5">
        <f t="shared" si="0"/>
        <v>1.8072289156626505E-2</v>
      </c>
      <c r="E14">
        <f t="shared" si="1"/>
        <v>1.7391304347826087E-2</v>
      </c>
    </row>
    <row r="15" spans="1:11" x14ac:dyDescent="0.2">
      <c r="A15" s="5" t="s">
        <v>13</v>
      </c>
      <c r="B15" s="5">
        <v>258</v>
      </c>
      <c r="C15" s="5">
        <v>3</v>
      </c>
      <c r="D15" s="5">
        <f t="shared" si="0"/>
        <v>9.0361445783132526E-3</v>
      </c>
      <c r="E15">
        <f t="shared" si="1"/>
        <v>8.6956521739130436E-3</v>
      </c>
    </row>
    <row r="16" spans="1:11" x14ac:dyDescent="0.2">
      <c r="A16" s="5" t="s">
        <v>11</v>
      </c>
      <c r="B16" s="5">
        <v>260</v>
      </c>
      <c r="C16" s="5">
        <v>3</v>
      </c>
      <c r="D16" s="5">
        <f t="shared" si="0"/>
        <v>9.0361445783132526E-3</v>
      </c>
      <c r="E16">
        <f t="shared" si="1"/>
        <v>8.6956521739130436E-3</v>
      </c>
    </row>
    <row r="17" spans="1:5" x14ac:dyDescent="0.2">
      <c r="A17" s="5" t="s">
        <v>14</v>
      </c>
      <c r="B17" s="5">
        <v>262</v>
      </c>
      <c r="C17" s="5">
        <v>3</v>
      </c>
      <c r="D17" s="5">
        <f t="shared" si="0"/>
        <v>9.0361445783132526E-3</v>
      </c>
      <c r="E17">
        <f t="shared" si="1"/>
        <v>8.6956521739130436E-3</v>
      </c>
    </row>
    <row r="18" spans="1:5" x14ac:dyDescent="0.2">
      <c r="A18" s="5" t="s">
        <v>10</v>
      </c>
      <c r="B18" s="5">
        <v>1198</v>
      </c>
      <c r="C18" s="5">
        <v>1</v>
      </c>
      <c r="D18" s="5">
        <f t="shared" si="0"/>
        <v>3.0120481927710845E-3</v>
      </c>
      <c r="E18">
        <f t="shared" si="1"/>
        <v>2.8985507246376812E-3</v>
      </c>
    </row>
    <row r="19" spans="1:5" x14ac:dyDescent="0.2">
      <c r="A19" s="3" t="s">
        <v>12</v>
      </c>
      <c r="B19" s="3">
        <v>1339</v>
      </c>
      <c r="C19" s="3">
        <v>1</v>
      </c>
      <c r="D19" s="3">
        <f t="shared" si="0"/>
        <v>3.0120481927710845E-3</v>
      </c>
      <c r="E19">
        <f t="shared" si="1"/>
        <v>2.8985507246376812E-3</v>
      </c>
    </row>
    <row r="20" spans="1:5" ht="17" thickBot="1" x14ac:dyDescent="0.25">
      <c r="A20" s="10" t="s">
        <v>28</v>
      </c>
      <c r="B20" s="10"/>
      <c r="C20" s="4">
        <f>SUM(C6:C19)</f>
        <v>332</v>
      </c>
      <c r="D20" s="4">
        <f>SUM(D5:D19)</f>
        <v>1.0000000000000002</v>
      </c>
    </row>
    <row r="21" spans="1:5" ht="17" thickTop="1" x14ac:dyDescent="0.2">
      <c r="C21">
        <f>SUM(C6:C19,C22)</f>
        <v>345</v>
      </c>
      <c r="E21" s="1"/>
    </row>
    <row r="22" spans="1:5" x14ac:dyDescent="0.2">
      <c r="A22" s="1" t="s">
        <v>31</v>
      </c>
      <c r="C22" s="1">
        <v>13</v>
      </c>
      <c r="D22" s="1">
        <f>C22/C21</f>
        <v>3.7681159420289857E-2</v>
      </c>
      <c r="E22" s="1"/>
    </row>
  </sheetData>
  <sortState xmlns:xlrd2="http://schemas.microsoft.com/office/spreadsheetml/2017/richdata2" ref="B6:D19">
    <sortCondition ref="B6:B19"/>
  </sortState>
  <mergeCells count="1">
    <mergeCell ref="A20:B20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total</vt:lpstr>
      <vt:lpstr>victory</vt:lpstr>
      <vt:lpstr>inaugural</vt:lpstr>
      <vt:lpstr>foreign</vt:lpstr>
      <vt:lpstr>tragedy</vt:lpstr>
      <vt:lpstr>sotu</vt:lpstr>
      <vt:lpstr>un</vt:lpstr>
      <vt:lpstr>foreign!wordlist_foreign_obama</vt:lpstr>
      <vt:lpstr>inaugural!wordlist_inaugural_obama</vt:lpstr>
      <vt:lpstr>total!wordlist_obama</vt:lpstr>
      <vt:lpstr>sotu!wordlist_sotu_obama</vt:lpstr>
      <vt:lpstr>tragedy!wordlist_tragedy_obama</vt:lpstr>
      <vt:lpstr>un!wordlist_un_obama</vt:lpstr>
    </vt:vector>
  </TitlesOfParts>
  <Company>University of Southern California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USC SCA</dc:creator>
  <cp:lastModifiedBy>Katherine Yang</cp:lastModifiedBy>
  <dcterms:created xsi:type="dcterms:W3CDTF">2018-11-14T23:02:23Z</dcterms:created>
  <dcterms:modified xsi:type="dcterms:W3CDTF">2019-04-18T21:17:35Z</dcterms:modified>
</cp:coreProperties>
</file>