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y/Documents/code/pronouns-in-politics/analysis/"/>
    </mc:Choice>
  </mc:AlternateContent>
  <xr:revisionPtr revIDLastSave="0" documentId="13_ncr:1_{E3518A85-4BDB-CA49-87C4-7D56B1E3CBEE}" xr6:coauthVersionLast="43" xr6:coauthVersionMax="43" xr10:uidLastSave="{00000000-0000-0000-0000-000000000000}"/>
  <bookViews>
    <workbookView xWindow="0" yWindow="460" windowWidth="25600" windowHeight="15040" tabRatio="500" activeTab="1" xr2:uid="{00000000-000D-0000-FFFF-FFFF00000000}"/>
  </bookViews>
  <sheets>
    <sheet name="total" sheetId="8" r:id="rId1"/>
    <sheet name="victory" sheetId="2" r:id="rId2"/>
    <sheet name="inaugural" sheetId="3" r:id="rId3"/>
    <sheet name="foreign" sheetId="4" r:id="rId4"/>
    <sheet name="tragedy" sheetId="7" r:id="rId5"/>
    <sheet name="sotu" sheetId="5" r:id="rId6"/>
    <sheet name="un" sheetId="6" r:id="rId7"/>
  </sheets>
  <definedNames>
    <definedName name="wordlist_foreign_trump" localSheetId="3">foreign!$A$1:$E$18</definedName>
    <definedName name="wordlist_inaugural_trump" localSheetId="2">inaugural!$A$1:$E$14</definedName>
    <definedName name="wordlist_sotu_trump" localSheetId="5">sotu!$A$1:$E$21</definedName>
    <definedName name="wordlist_tragedy_trump" localSheetId="4">tragedy!$A$1:$E$15</definedName>
    <definedName name="wordlist_trump" localSheetId="0">total!$A$1:$E$20</definedName>
    <definedName name="wordlist_un_trump" localSheetId="6">un!$A$1:$E$16</definedName>
    <definedName name="wordlist_victory_trump" localSheetId="1">victory!$A$1:$D$18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6" l="1"/>
  <c r="E7" i="6"/>
  <c r="E8" i="6"/>
  <c r="E9" i="6"/>
  <c r="E10" i="6"/>
  <c r="E11" i="6"/>
  <c r="E12" i="6"/>
  <c r="E13" i="6"/>
  <c r="E14" i="6"/>
  <c r="E15" i="6"/>
  <c r="E16" i="6"/>
  <c r="E6" i="6"/>
  <c r="I11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6" i="5"/>
  <c r="I11" i="7"/>
  <c r="E7" i="7"/>
  <c r="E8" i="7"/>
  <c r="E9" i="7"/>
  <c r="E10" i="7"/>
  <c r="E11" i="7"/>
  <c r="E12" i="7"/>
  <c r="E13" i="7"/>
  <c r="E14" i="7"/>
  <c r="E15" i="7"/>
  <c r="E6" i="7"/>
  <c r="I11" i="4"/>
  <c r="I11" i="3"/>
  <c r="I11" i="2"/>
  <c r="E7" i="4"/>
  <c r="E8" i="4"/>
  <c r="E9" i="4"/>
  <c r="E10" i="4"/>
  <c r="E11" i="4"/>
  <c r="E12" i="4"/>
  <c r="E13" i="4"/>
  <c r="E14" i="4"/>
  <c r="E15" i="4"/>
  <c r="E16" i="4"/>
  <c r="E17" i="4"/>
  <c r="E18" i="4"/>
  <c r="E6" i="4"/>
  <c r="K7" i="3"/>
  <c r="K6" i="3"/>
  <c r="J8" i="3"/>
  <c r="J7" i="3"/>
  <c r="J6" i="3"/>
  <c r="E7" i="3"/>
  <c r="E8" i="3"/>
  <c r="E9" i="3"/>
  <c r="E10" i="3"/>
  <c r="E11" i="3"/>
  <c r="E12" i="3"/>
  <c r="E13" i="3"/>
  <c r="E14" i="3"/>
  <c r="E6" i="3"/>
  <c r="C16" i="3"/>
  <c r="E18" i="2"/>
  <c r="E7" i="2"/>
  <c r="E8" i="2"/>
  <c r="E9" i="2"/>
  <c r="E10" i="2"/>
  <c r="E11" i="2"/>
  <c r="E12" i="2"/>
  <c r="E13" i="2"/>
  <c r="E14" i="2"/>
  <c r="E15" i="2"/>
  <c r="E16" i="2"/>
  <c r="E17" i="2"/>
  <c r="E6" i="2"/>
  <c r="K7" i="6" l="1"/>
  <c r="K6" i="6"/>
  <c r="J8" i="6"/>
  <c r="J7" i="6"/>
  <c r="J6" i="6"/>
  <c r="C18" i="6"/>
  <c r="D19" i="6" s="1"/>
  <c r="K7" i="7"/>
  <c r="K6" i="7"/>
  <c r="J8" i="7"/>
  <c r="J7" i="7"/>
  <c r="J6" i="7"/>
  <c r="C17" i="7"/>
  <c r="D18" i="7" s="1"/>
  <c r="K7" i="5"/>
  <c r="K6" i="5"/>
  <c r="J8" i="5"/>
  <c r="J7" i="5"/>
  <c r="J6" i="5"/>
  <c r="C23" i="5"/>
  <c r="D24" i="5" s="1"/>
  <c r="K7" i="4"/>
  <c r="K6" i="4"/>
  <c r="J8" i="4"/>
  <c r="J7" i="4"/>
  <c r="J6" i="4"/>
  <c r="C20" i="4"/>
  <c r="D21" i="4" s="1"/>
  <c r="K7" i="2"/>
  <c r="K6" i="2"/>
  <c r="J8" i="2"/>
  <c r="J6" i="2"/>
  <c r="J7" i="2"/>
  <c r="C20" i="2"/>
  <c r="D21" i="2" s="1"/>
  <c r="G7" i="6" l="1"/>
  <c r="G6" i="6"/>
  <c r="G7" i="5"/>
  <c r="G6" i="5"/>
  <c r="G7" i="7"/>
  <c r="G6" i="7"/>
  <c r="G7" i="4"/>
  <c r="G6" i="4"/>
  <c r="G7" i="2"/>
  <c r="G6" i="2"/>
  <c r="G8" i="5"/>
  <c r="H6" i="5" s="1"/>
  <c r="G13" i="6"/>
  <c r="G13" i="5"/>
  <c r="G13" i="7"/>
  <c r="G13" i="4"/>
  <c r="G7" i="3"/>
  <c r="G6" i="3"/>
  <c r="G13" i="3"/>
  <c r="D7" i="2"/>
  <c r="D9" i="2"/>
  <c r="D11" i="2"/>
  <c r="D13" i="2"/>
  <c r="D14" i="2"/>
  <c r="D15" i="2"/>
  <c r="D17" i="2"/>
  <c r="D18" i="2"/>
  <c r="D6" i="2"/>
  <c r="C19" i="2"/>
  <c r="B3" i="2" s="1"/>
  <c r="G13" i="2"/>
  <c r="G11" i="8"/>
  <c r="G6" i="8" s="1"/>
  <c r="G12" i="8"/>
  <c r="G7" i="8" s="1"/>
  <c r="C22" i="8"/>
  <c r="C16" i="7"/>
  <c r="B3" i="7" s="1"/>
  <c r="D14" i="7" l="1"/>
  <c r="D10" i="7"/>
  <c r="D7" i="8"/>
  <c r="D11" i="8"/>
  <c r="D15" i="8"/>
  <c r="D19" i="8"/>
  <c r="D16" i="8"/>
  <c r="D8" i="8"/>
  <c r="D12" i="8"/>
  <c r="D20" i="8"/>
  <c r="D14" i="8"/>
  <c r="D18" i="8"/>
  <c r="B3" i="8"/>
  <c r="D9" i="8"/>
  <c r="D13" i="8"/>
  <c r="D17" i="8"/>
  <c r="D6" i="8"/>
  <c r="D22" i="8" s="1"/>
  <c r="D10" i="8"/>
  <c r="D16" i="2"/>
  <c r="D12" i="2"/>
  <c r="D8" i="2"/>
  <c r="G8" i="4"/>
  <c r="H7" i="4" s="1"/>
  <c r="D13" i="7"/>
  <c r="D9" i="7"/>
  <c r="G8" i="6"/>
  <c r="H7" i="6" s="1"/>
  <c r="D6" i="7"/>
  <c r="D12" i="7"/>
  <c r="D8" i="7"/>
  <c r="D19" i="2"/>
  <c r="G8" i="8"/>
  <c r="H7" i="8" s="1"/>
  <c r="D10" i="2"/>
  <c r="D15" i="7"/>
  <c r="D11" i="7"/>
  <c r="D7" i="7"/>
  <c r="H6" i="6"/>
  <c r="H7" i="5"/>
  <c r="H8" i="5" s="1"/>
  <c r="G8" i="7"/>
  <c r="H7" i="7" s="1"/>
  <c r="H6" i="4"/>
  <c r="G8" i="3"/>
  <c r="H6" i="3" s="1"/>
  <c r="G8" i="2"/>
  <c r="H7" i="2" s="1"/>
  <c r="C17" i="6"/>
  <c r="C22" i="5"/>
  <c r="C19" i="4"/>
  <c r="C15" i="3"/>
  <c r="B3" i="3" s="1"/>
  <c r="B3" i="6" l="1"/>
  <c r="D10" i="6"/>
  <c r="D14" i="6"/>
  <c r="D7" i="6"/>
  <c r="D11" i="6"/>
  <c r="D15" i="6"/>
  <c r="D8" i="6"/>
  <c r="D12" i="6"/>
  <c r="D16" i="6"/>
  <c r="D9" i="6"/>
  <c r="D13" i="6"/>
  <c r="D6" i="6"/>
  <c r="H6" i="2"/>
  <c r="H8" i="4"/>
  <c r="D16" i="7"/>
  <c r="H6" i="8"/>
  <c r="H8" i="8" s="1"/>
  <c r="B3" i="4"/>
  <c r="D10" i="4"/>
  <c r="D14" i="4"/>
  <c r="D18" i="4"/>
  <c r="D7" i="4"/>
  <c r="D11" i="4"/>
  <c r="D15" i="4"/>
  <c r="D6" i="4"/>
  <c r="D8" i="4"/>
  <c r="D12" i="4"/>
  <c r="D16" i="4"/>
  <c r="D9" i="4"/>
  <c r="D13" i="4"/>
  <c r="D17" i="4"/>
  <c r="B3" i="5"/>
  <c r="D9" i="5"/>
  <c r="D13" i="5"/>
  <c r="D17" i="5"/>
  <c r="D21" i="5"/>
  <c r="D10" i="5"/>
  <c r="D14" i="5"/>
  <c r="D18" i="5"/>
  <c r="D6" i="5"/>
  <c r="D7" i="5"/>
  <c r="D11" i="5"/>
  <c r="D15" i="5"/>
  <c r="D19" i="5"/>
  <c r="D8" i="5"/>
  <c r="D12" i="5"/>
  <c r="D16" i="5"/>
  <c r="D20" i="5"/>
  <c r="D10" i="3"/>
  <c r="D14" i="3"/>
  <c r="D7" i="3"/>
  <c r="D11" i="3"/>
  <c r="D6" i="3"/>
  <c r="D8" i="3"/>
  <c r="D12" i="3"/>
  <c r="D9" i="3"/>
  <c r="D13" i="3"/>
  <c r="H8" i="6"/>
  <c r="H6" i="7"/>
  <c r="H8" i="2"/>
  <c r="H7" i="3"/>
  <c r="D22" i="5" l="1"/>
  <c r="D19" i="4"/>
  <c r="D17" i="6"/>
  <c r="D15" i="3"/>
  <c r="H8" i="3"/>
  <c r="H8" i="7"/>
  <c r="H11" i="2" l="1"/>
  <c r="H12" i="2" l="1"/>
  <c r="H13" i="2" s="1"/>
  <c r="H12" i="3"/>
  <c r="H11" i="3" l="1"/>
  <c r="H13" i="3" s="1"/>
  <c r="H12" i="4"/>
  <c r="H11" i="4" l="1"/>
  <c r="H13" i="4" s="1"/>
  <c r="H11" i="7"/>
  <c r="H13" i="7" s="1"/>
  <c r="H12" i="7"/>
  <c r="H11" i="5"/>
  <c r="H12" i="5" l="1"/>
  <c r="H13" i="5" s="1"/>
  <c r="H12" i="6"/>
  <c r="H11" i="6" l="1"/>
  <c r="H13" i="6" s="1"/>
  <c r="H11" i="8" l="1"/>
  <c r="G13" i="8"/>
  <c r="H12" i="8"/>
  <c r="H1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dlist_foreign_trump.txt" type="6" refreshedVersion="0" background="1" saveData="1">
    <textPr fileType="mac" sourceFile="SCA_MacHD:Users:yang110:Downloads:drive-download-20181114T222354Z-001:output:wordlist_foreign_trump.txt">
      <textFields count="4">
        <textField/>
        <textField/>
        <textField/>
        <textField/>
      </textFields>
    </textPr>
  </connection>
  <connection id="2" xr16:uid="{00000000-0015-0000-FFFF-FFFF01000000}" name="wordlist_inaugural_trump.txt" type="6" refreshedVersion="0" background="1" saveData="1">
    <textPr fileType="mac" sourceFile="SCA_MacHD:Users:yang110:Downloads:drive-download-20181114T222354Z-001:output:wordlist_inaugural_trump.txt">
      <textFields count="4">
        <textField/>
        <textField/>
        <textField/>
        <textField/>
      </textFields>
    </textPr>
  </connection>
  <connection id="3" xr16:uid="{00000000-0015-0000-FFFF-FFFF02000000}" name="wordlist_sotu_trump.txt" type="6" refreshedVersion="0" background="1" saveData="1">
    <textPr fileType="mac" sourceFile="SCA_MacHD:Users:yang110:Downloads:drive-download-20181114T222354Z-001:output:wordlist_sotu_trump.txt">
      <textFields count="2">
        <textField/>
        <textField/>
      </textFields>
    </textPr>
  </connection>
  <connection id="4" xr16:uid="{7F4987C3-41CE-0841-B910-263F4BCCCC82}" name="wordlist_tragedy_trump" type="6" refreshedVersion="6" background="1" saveData="1">
    <textPr sourceFile="/Users/ingridleong/Documents/pronouns-in-politics/output/wordlist/wordlist_tragedy_trump.txt">
      <textFields>
        <textField/>
      </textFields>
    </textPr>
  </connection>
  <connection id="5" xr16:uid="{1F74C8A3-ACEB-DE4C-8FE6-600DE79B662C}" name="wordlist_trump" type="6" refreshedVersion="6" background="1" saveData="1">
    <textPr sourceFile="/Users/ingridleong/Documents/pronouns-in-politics/output/wordlist/wordlist_trump.txt">
      <textFields>
        <textField/>
      </textFields>
    </textPr>
  </connection>
  <connection id="6" xr16:uid="{00000000-0015-0000-FFFF-FFFF03000000}" name="wordlist_un_trump.txt" type="6" refreshedVersion="0" background="1" saveData="1">
    <textPr fileType="mac" sourceFile="SCA_MacHD:Users:yang110:Downloads:drive-download-20181114T222354Z-001:output:wordlist_un_trump.txt">
      <textFields>
        <textField/>
      </textFields>
    </textPr>
  </connection>
  <connection id="7" xr16:uid="{00000000-0015-0000-FFFF-FFFF04000000}" name="wordlist_victory_trump.txt" type="6" refreshedVersion="0" background="1" saveData="1">
    <textPr fileType="mac" sourceFile="SCA_MacHD:Users:yang110:Downloads:drive-download-20181114T222354Z-001:output:wordlist_victory_trump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<sst xmlns="http://schemas.openxmlformats.org/spreadsheetml/2006/main" count="233" uniqueCount="30">
  <si>
    <t>we</t>
  </si>
  <si>
    <t>our</t>
  </si>
  <si>
    <t>you</t>
  </si>
  <si>
    <t>i</t>
  </si>
  <si>
    <t>their</t>
  </si>
  <si>
    <t>they</t>
  </si>
  <si>
    <t>us</t>
  </si>
  <si>
    <t>your</t>
  </si>
  <si>
    <t>he</t>
  </si>
  <si>
    <t>my</t>
  </si>
  <si>
    <t>them</t>
  </si>
  <si>
    <t>his</t>
  </si>
  <si>
    <t>me</t>
  </si>
  <si>
    <t>her</t>
  </si>
  <si>
    <t>she</t>
  </si>
  <si>
    <t>Rank</t>
  </si>
  <si>
    <t>Freq</t>
  </si>
  <si>
    <t>Word</t>
  </si>
  <si>
    <t>Word types</t>
  </si>
  <si>
    <t>Word tokens</t>
  </si>
  <si>
    <t>Pronoun type</t>
  </si>
  <si>
    <t>In-group</t>
  </si>
  <si>
    <t>Out-group</t>
  </si>
  <si>
    <t>him</t>
  </si>
  <si>
    <t>Exclusive 'we'</t>
  </si>
  <si>
    <t>Inclusive 'we'</t>
  </si>
  <si>
    <t>Total</t>
  </si>
  <si>
    <t>Freq %</t>
  </si>
  <si>
    <t>Pronouns/words</t>
  </si>
  <si>
    <t>those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</si>
</sst>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Franklin Gothic Book"/>
      <family val="2"/>
      <scheme val="minor"/>
    </font>
    <font>
      <u/>
      <sz val="12"/>
      <color theme="10"/>
      <name val="Franklin Gothic Book"/>
      <family val="2"/>
      <scheme val="minor"/>
    </font>
    <font>
      <u/>
      <sz val="12"/>
      <color theme="11"/>
      <name val="Franklin Gothic Book"/>
      <family val="2"/>
      <scheme val="minor"/>
    </font>
    <font>
      <sz val="12"/>
      <color rgb="FF000000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12"/>
      <color rgb="FF3F3F76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9"/>
      <name val="Franklin Gothic Book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</borders>
  <cellStyleXfs count="6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1" applyNumberFormat="0" applyAlignment="0" applyProtection="0"/>
    <xf numFmtId="0" fontId="7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/>
  </cellStyleXfs>
  <cellXfs count="11">
    <xf numFmtId="0" fontId="0" fillId="0" borderId="0" xfId="0"/>
    <xf numFmtId="0" fontId="3" fillId="0" borderId="0" xfId="0" applyFont="1"/>
    <xf numFmtId="0" fontId="4" fillId="4" borderId="0" xfId="58"/>
    <xf numFmtId="0" fontId="5" fillId="2" borderId="1" xfId="55"/>
    <xf numFmtId="0" fontId="7" fillId="0" borderId="2" xfId="56"/>
    <xf numFmtId="0" fontId="4" fillId="3" borderId="0" xfId="57"/>
    <xf numFmtId="0" fontId="0" fillId="0" borderId="3" xfId="0" applyBorder="1" applyAlignment="1"/>
    <xf numFmtId="0" fontId="6" fillId="5" borderId="0" xfId="0" applyFont="1" applyFill="1"/>
    <xf numFmtId="0" fontId="6" fillId="5" borderId="0" xfId="59"/>
    <xf numFmtId="0" fontId="0" fillId="0" borderId="0" xfId="0"/>
    <xf numFmtId="0" fontId="7" fillId="0" borderId="2" xfId="56" applyAlignment="1">
      <alignment horizontal="center"/>
    </xf>
  </cellXfs>
  <cellStyles count="60">
    <cellStyle name="60% - Accent2" xfId="57" builtinId="36"/>
    <cellStyle name="60% - Accent5" xfId="58" builtinId="4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eading" xfId="59" xr:uid="{2BE2EB34-E785-E147-A1C0-E7ADA7868E2B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Input" xfId="55" builtinId="20"/>
    <cellStyle name="Normal" xfId="0" builtinId="0"/>
    <cellStyle name="Total" xfId="56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trump" adjustColumnWidth="0" connectionId="5" xr16:uid="{4E3334BF-C9D1-9A40-A01B-526B5476364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victory_trump" connectionId="7" xr16:uid="{00000000-0016-0000-0100-000000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inaugural_trump" connectionId="2" xr16:uid="{00000000-0016-0000-0200-000001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foreign_trump" connectionId="1" xr16:uid="{00000000-0016-0000-0300-000002000000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tragedy_trump" connectionId="4" xr16:uid="{8442793B-73CC-E541-B722-35F3AF3EBE4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sotu_trump" connectionId="3" xr16:uid="{00000000-0016-0000-0400-000003000000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rdlist_un_trump" connectionId="6" xr16:uid="{00000000-0016-0000-0500-000004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</a:majorFont>
      <a:minorFont>
        <a:latin typeface="Franklin Gothic Book" panose="020B0503020102020204"/>
        <a:ea typeface=""/>
        <a:cs typeface="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5D6C-F9F4-684F-B937-0BCDCD1C0005}">
  <dimension ref="A1:H23"/>
  <sheetViews>
    <sheetView zoomScaleNormal="100" workbookViewId="0">
      <selection activeCell="B3" sqref="B3"/>
    </sheetView>
  </sheetViews>
  <sheetFormatPr baseColWidth="10" defaultRowHeight="16" x14ac:dyDescent="0.2"/>
  <sheetData>
    <row r="1" spans="1:8" x14ac:dyDescent="0.2">
      <c r="A1" s="3" t="s">
        <v>18</v>
      </c>
      <c r="B1" s="3">
        <v>2949</v>
      </c>
    </row>
    <row r="2" spans="1:8" x14ac:dyDescent="0.2">
      <c r="A2" s="3" t="s">
        <v>19</v>
      </c>
      <c r="B2" s="3">
        <v>17081</v>
      </c>
    </row>
    <row r="3" spans="1:8" x14ac:dyDescent="0.2">
      <c r="A3" s="3" t="s">
        <v>28</v>
      </c>
      <c r="B3" s="3">
        <f>C22/B2</f>
        <v>8.904630876412388E-2</v>
      </c>
    </row>
    <row r="5" spans="1:8" x14ac:dyDescent="0.2">
      <c r="A5" s="7" t="s">
        <v>17</v>
      </c>
      <c r="B5" s="7" t="s">
        <v>15</v>
      </c>
      <c r="C5" s="7" t="s">
        <v>16</v>
      </c>
      <c r="D5" s="7" t="s">
        <v>27</v>
      </c>
      <c r="F5" s="8" t="s">
        <v>20</v>
      </c>
      <c r="G5" s="8" t="s">
        <v>16</v>
      </c>
      <c r="H5" s="8" t="s">
        <v>27</v>
      </c>
    </row>
    <row r="6" spans="1:8" x14ac:dyDescent="0.2">
      <c r="A6" s="2" t="s">
        <v>0</v>
      </c>
      <c r="B6" s="2">
        <v>5</v>
      </c>
      <c r="C6" s="2">
        <v>399</v>
      </c>
      <c r="D6" s="2">
        <f>C6/$C$22</f>
        <v>0.26232741617357003</v>
      </c>
      <c r="F6" s="2" t="s">
        <v>21</v>
      </c>
      <c r="G6" s="2">
        <f>SUM(G11,C7,C8,C12,C13)</f>
        <v>844</v>
      </c>
      <c r="H6" s="2">
        <f>G6/G8</f>
        <v>0.55489809335963181</v>
      </c>
    </row>
    <row r="7" spans="1:8" x14ac:dyDescent="0.2">
      <c r="A7" s="2" t="s">
        <v>1</v>
      </c>
      <c r="B7" s="2">
        <v>6</v>
      </c>
      <c r="C7" s="2">
        <v>315</v>
      </c>
      <c r="D7" s="2">
        <f t="shared" ref="D7:D20" si="0">C7/$C$22</f>
        <v>0.20710059171597633</v>
      </c>
      <c r="F7" s="5" t="s">
        <v>22</v>
      </c>
      <c r="G7" s="5">
        <f>SUM(C9,C10,C11,C14,C15,C16,C17,C18,C19,C20,G12)</f>
        <v>677</v>
      </c>
      <c r="H7" s="5">
        <f>G7/G8</f>
        <v>0.44510190664036819</v>
      </c>
    </row>
    <row r="8" spans="1:8" ht="17" thickBot="1" x14ac:dyDescent="0.25">
      <c r="A8" s="2" t="s">
        <v>2</v>
      </c>
      <c r="B8" s="2">
        <v>11</v>
      </c>
      <c r="C8" s="2">
        <v>188</v>
      </c>
      <c r="D8" s="2">
        <f t="shared" si="0"/>
        <v>0.12360289283366206</v>
      </c>
      <c r="F8" s="4" t="s">
        <v>26</v>
      </c>
      <c r="G8" s="4">
        <f>SUM(G6:G7)</f>
        <v>1521</v>
      </c>
      <c r="H8" s="4">
        <f>SUM(H6:H7)</f>
        <v>1</v>
      </c>
    </row>
    <row r="9" spans="1:8" ht="17" thickTop="1" x14ac:dyDescent="0.2">
      <c r="A9" s="5" t="s">
        <v>3</v>
      </c>
      <c r="B9" s="5">
        <v>15</v>
      </c>
      <c r="C9" s="5">
        <v>139</v>
      </c>
      <c r="D9" s="5">
        <f t="shared" si="0"/>
        <v>9.1387245233399084E-2</v>
      </c>
    </row>
    <row r="10" spans="1:8" x14ac:dyDescent="0.2">
      <c r="A10" s="5" t="s">
        <v>4</v>
      </c>
      <c r="B10" s="5">
        <v>21</v>
      </c>
      <c r="C10" s="5">
        <v>108</v>
      </c>
      <c r="D10" s="5">
        <f t="shared" si="0"/>
        <v>7.1005917159763315E-2</v>
      </c>
      <c r="F10" s="8" t="s">
        <v>17</v>
      </c>
      <c r="G10" s="8" t="s">
        <v>16</v>
      </c>
      <c r="H10" s="8" t="s">
        <v>27</v>
      </c>
    </row>
    <row r="11" spans="1:8" x14ac:dyDescent="0.2">
      <c r="A11" s="5" t="s">
        <v>5</v>
      </c>
      <c r="B11" s="5">
        <v>24</v>
      </c>
      <c r="C11" s="5">
        <v>94</v>
      </c>
      <c r="D11" s="5">
        <f t="shared" si="0"/>
        <v>6.1801446416831031E-2</v>
      </c>
      <c r="F11" s="2" t="s">
        <v>25</v>
      </c>
      <c r="G11" s="2">
        <f>SUM(victory!G11,inaugural!G11,foreign!G11,tragedy!G11,sotu!G11,un!G11)</f>
        <v>226</v>
      </c>
      <c r="H11" s="2">
        <f ca="1">G11/G13</f>
        <v>0.5664160401002506</v>
      </c>
    </row>
    <row r="12" spans="1:8" x14ac:dyDescent="0.2">
      <c r="A12" s="2" t="s">
        <v>6</v>
      </c>
      <c r="B12" s="2">
        <v>40</v>
      </c>
      <c r="C12" s="2">
        <v>59</v>
      </c>
      <c r="D12" s="2">
        <f t="shared" si="0"/>
        <v>3.879026955950033E-2</v>
      </c>
      <c r="F12" s="5" t="s">
        <v>24</v>
      </c>
      <c r="G12" s="5">
        <f>SUM(victory!G12,inaugural!G12,foreign!G12,tragedy!G12,sotu!G12,un!G12)</f>
        <v>173</v>
      </c>
      <c r="H12" s="5">
        <f ca="1">G12/G13</f>
        <v>0.43358395989974935</v>
      </c>
    </row>
    <row r="13" spans="1:8" ht="17" thickBot="1" x14ac:dyDescent="0.25">
      <c r="A13" s="2" t="s">
        <v>7</v>
      </c>
      <c r="B13" s="2">
        <v>42</v>
      </c>
      <c r="C13" s="2">
        <v>56</v>
      </c>
      <c r="D13" s="2">
        <f t="shared" si="0"/>
        <v>3.6817882971729124E-2</v>
      </c>
      <c r="F13" s="4" t="s">
        <v>26</v>
      </c>
      <c r="G13" s="4">
        <f ca="1">SUM(G12:G17)</f>
        <v>399</v>
      </c>
      <c r="H13" s="4">
        <f ca="1">SUM(H12:H17)</f>
        <v>1</v>
      </c>
    </row>
    <row r="14" spans="1:8" ht="17" thickTop="1" x14ac:dyDescent="0.2">
      <c r="A14" s="5" t="s">
        <v>8</v>
      </c>
      <c r="B14" s="5">
        <v>49</v>
      </c>
      <c r="C14" s="5">
        <v>47</v>
      </c>
      <c r="D14" s="5">
        <f t="shared" si="0"/>
        <v>3.0900723208415515E-2</v>
      </c>
    </row>
    <row r="15" spans="1:8" x14ac:dyDescent="0.2">
      <c r="A15" s="5" t="s">
        <v>9</v>
      </c>
      <c r="B15" s="5">
        <v>64</v>
      </c>
      <c r="C15" s="5">
        <v>38</v>
      </c>
      <c r="D15" s="5">
        <f t="shared" si="0"/>
        <v>2.4983563445101907E-2</v>
      </c>
    </row>
    <row r="16" spans="1:8" x14ac:dyDescent="0.2">
      <c r="A16" s="5" t="s">
        <v>10</v>
      </c>
      <c r="B16" s="5">
        <v>65</v>
      </c>
      <c r="C16" s="5">
        <v>38</v>
      </c>
      <c r="D16" s="5">
        <f t="shared" si="0"/>
        <v>2.4983563445101907E-2</v>
      </c>
    </row>
    <row r="17" spans="1:4" x14ac:dyDescent="0.2">
      <c r="A17" s="5" t="s">
        <v>12</v>
      </c>
      <c r="B17" s="5">
        <v>173</v>
      </c>
      <c r="C17" s="5">
        <v>13</v>
      </c>
      <c r="D17" s="5">
        <f t="shared" si="0"/>
        <v>8.5470085470085479E-3</v>
      </c>
    </row>
    <row r="18" spans="1:4" x14ac:dyDescent="0.2">
      <c r="A18" s="5" t="s">
        <v>13</v>
      </c>
      <c r="B18" s="5">
        <v>224</v>
      </c>
      <c r="C18" s="5">
        <v>10</v>
      </c>
      <c r="D18" s="5">
        <f t="shared" si="0"/>
        <v>6.5746219592373442E-3</v>
      </c>
    </row>
    <row r="19" spans="1:4" x14ac:dyDescent="0.2">
      <c r="A19" s="5" t="s">
        <v>14</v>
      </c>
      <c r="B19" s="5">
        <v>237</v>
      </c>
      <c r="C19" s="5">
        <v>10</v>
      </c>
      <c r="D19" s="5">
        <f t="shared" si="0"/>
        <v>6.5746219592373442E-3</v>
      </c>
    </row>
    <row r="20" spans="1:4" x14ac:dyDescent="0.2">
      <c r="A20" s="5" t="s">
        <v>23</v>
      </c>
      <c r="B20" s="5">
        <v>334</v>
      </c>
      <c r="C20" s="5">
        <v>7</v>
      </c>
      <c r="D20" s="5">
        <f t="shared" si="0"/>
        <v>4.6022353714661405E-3</v>
      </c>
    </row>
    <row r="22" spans="1:4" ht="17" thickBot="1" x14ac:dyDescent="0.25">
      <c r="A22" s="10" t="s">
        <v>26</v>
      </c>
      <c r="B22" s="10"/>
      <c r="C22" s="4">
        <f>SUM(C6:C20)</f>
        <v>1521</v>
      </c>
      <c r="D22" s="4">
        <f>SUM(D6:D20)</f>
        <v>0.99999999999999989</v>
      </c>
    </row>
    <row r="23" spans="1:4" ht="17" thickTop="1" x14ac:dyDescent="0.2">
      <c r="A23" s="6"/>
      <c r="B23" s="6"/>
      <c r="C23" s="6"/>
    </row>
  </sheetData>
  <sortState xmlns:xlrd2="http://schemas.microsoft.com/office/spreadsheetml/2017/richdata2" ref="A6:D20">
    <sortCondition ref="A6:A20"/>
  </sortState>
  <mergeCells count="1">
    <mergeCell ref="A22:B2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abSelected="1" showRuler="0" workbookViewId="0">
      <selection activeCell="K6" sqref="K6"/>
    </sheetView>
  </sheetViews>
  <sheetFormatPr baseColWidth="10" defaultRowHeight="16" x14ac:dyDescent="0.2"/>
  <cols>
    <col min="1" max="3" width="10.7109375" customWidth="1"/>
  </cols>
  <sheetData>
    <row r="1" spans="1:11" x14ac:dyDescent="0.2">
      <c r="A1" s="3" t="s">
        <v>18</v>
      </c>
      <c r="B1" s="3">
        <v>476</v>
      </c>
    </row>
    <row r="2" spans="1:11" x14ac:dyDescent="0.2">
      <c r="A2" s="3" t="s">
        <v>19</v>
      </c>
      <c r="B2" s="3">
        <v>1744</v>
      </c>
    </row>
    <row r="3" spans="1:11" x14ac:dyDescent="0.2">
      <c r="A3" s="3" t="s">
        <v>28</v>
      </c>
      <c r="B3" s="3">
        <f>C19/B2</f>
        <v>0.12614678899082568</v>
      </c>
    </row>
    <row r="5" spans="1:11" x14ac:dyDescent="0.2">
      <c r="A5" s="8" t="s">
        <v>17</v>
      </c>
      <c r="B5" s="8" t="s">
        <v>15</v>
      </c>
      <c r="C5" s="8" t="s">
        <v>16</v>
      </c>
      <c r="D5" s="8" t="s">
        <v>27</v>
      </c>
      <c r="F5" s="8" t="s">
        <v>20</v>
      </c>
      <c r="G5" s="8" t="s">
        <v>16</v>
      </c>
      <c r="H5" s="8" t="s">
        <v>27</v>
      </c>
    </row>
    <row r="6" spans="1:11" x14ac:dyDescent="0.2">
      <c r="A6" s="5" t="s">
        <v>3</v>
      </c>
      <c r="B6" s="5">
        <v>2</v>
      </c>
      <c r="C6" s="5">
        <v>54</v>
      </c>
      <c r="D6" s="5">
        <f t="shared" ref="D6:D18" si="0">C6/$C$19</f>
        <v>0.24545454545454545</v>
      </c>
      <c r="E6">
        <f>C6/$C$20</f>
        <v>0.24215246636771301</v>
      </c>
      <c r="F6" s="2" t="s">
        <v>21</v>
      </c>
      <c r="G6" s="2">
        <f>SUM(C7,G11,C9,C13)</f>
        <v>84</v>
      </c>
      <c r="H6" s="2">
        <f>G6/G8</f>
        <v>0.38181818181818183</v>
      </c>
      <c r="J6">
        <f>SUM(G11,C7,C9,C13)</f>
        <v>84</v>
      </c>
      <c r="K6">
        <f>J6/J8</f>
        <v>0.37668161434977576</v>
      </c>
    </row>
    <row r="7" spans="1:11" x14ac:dyDescent="0.2">
      <c r="A7" s="2" t="s">
        <v>2</v>
      </c>
      <c r="B7" s="2">
        <v>4</v>
      </c>
      <c r="C7" s="2">
        <v>43</v>
      </c>
      <c r="D7" s="2">
        <f t="shared" si="0"/>
        <v>0.19545454545454546</v>
      </c>
      <c r="E7" s="9">
        <f t="shared" ref="E7:E17" si="1">C7/$C$20</f>
        <v>0.19282511210762332</v>
      </c>
      <c r="F7" s="5" t="s">
        <v>22</v>
      </c>
      <c r="G7" s="5">
        <f>SUM(G12,C6,C10,C11,C12,C14,C15,C16,C17,C18)</f>
        <v>136</v>
      </c>
      <c r="H7" s="5">
        <f>G7/G8</f>
        <v>0.61818181818181817</v>
      </c>
      <c r="J7">
        <f>SUM(G12,C6,C10,C11,C12,C14,C15,C16,C17,C18,C21)</f>
        <v>139</v>
      </c>
      <c r="K7">
        <f>J7/J8</f>
        <v>0.62331838565022424</v>
      </c>
    </row>
    <row r="8" spans="1:11" ht="17" thickBot="1" x14ac:dyDescent="0.25">
      <c r="A8" s="2" t="s">
        <v>0</v>
      </c>
      <c r="B8" s="2">
        <v>5</v>
      </c>
      <c r="C8" s="2">
        <v>40</v>
      </c>
      <c r="D8" s="2">
        <f t="shared" si="0"/>
        <v>0.18181818181818182</v>
      </c>
      <c r="E8" s="9">
        <f t="shared" si="1"/>
        <v>0.17937219730941703</v>
      </c>
      <c r="F8" s="4" t="s">
        <v>26</v>
      </c>
      <c r="G8" s="4">
        <f>SUM(G6:G7)</f>
        <v>220</v>
      </c>
      <c r="H8" s="4">
        <f>SUM(H6:H7)</f>
        <v>1</v>
      </c>
      <c r="J8">
        <f>SUM(J6:J7)</f>
        <v>223</v>
      </c>
    </row>
    <row r="9" spans="1:11" ht="17" thickTop="1" x14ac:dyDescent="0.2">
      <c r="A9" s="2" t="s">
        <v>1</v>
      </c>
      <c r="B9" s="2">
        <v>11</v>
      </c>
      <c r="C9" s="2">
        <v>25</v>
      </c>
      <c r="D9" s="2">
        <f t="shared" si="0"/>
        <v>0.11363636363636363</v>
      </c>
      <c r="E9" s="9">
        <f t="shared" si="1"/>
        <v>0.11210762331838565</v>
      </c>
    </row>
    <row r="10" spans="1:11" x14ac:dyDescent="0.2">
      <c r="A10" s="5" t="s">
        <v>8</v>
      </c>
      <c r="B10" s="5">
        <v>25</v>
      </c>
      <c r="C10" s="5">
        <v>13</v>
      </c>
      <c r="D10" s="5">
        <f t="shared" si="0"/>
        <v>5.909090909090909E-2</v>
      </c>
      <c r="E10" s="9">
        <f t="shared" si="1"/>
        <v>5.829596412556054E-2</v>
      </c>
      <c r="F10" s="8" t="s">
        <v>17</v>
      </c>
      <c r="G10" s="8" t="s">
        <v>16</v>
      </c>
      <c r="H10" s="8" t="s">
        <v>27</v>
      </c>
    </row>
    <row r="11" spans="1:11" x14ac:dyDescent="0.2">
      <c r="A11" s="5" t="s">
        <v>12</v>
      </c>
      <c r="B11" s="5">
        <v>33</v>
      </c>
      <c r="C11" s="5">
        <v>11</v>
      </c>
      <c r="D11" s="5">
        <f t="shared" si="0"/>
        <v>0.05</v>
      </c>
      <c r="E11" s="9">
        <f t="shared" si="1"/>
        <v>4.9327354260089683E-2</v>
      </c>
      <c r="F11" s="2" t="s">
        <v>25</v>
      </c>
      <c r="G11" s="2">
        <v>9</v>
      </c>
      <c r="H11" s="2">
        <f>G11/G13</f>
        <v>0.22500000000000001</v>
      </c>
      <c r="I11">
        <f>G11/C20</f>
        <v>4.0358744394618833E-2</v>
      </c>
    </row>
    <row r="12" spans="1:11" x14ac:dyDescent="0.2">
      <c r="A12" s="5" t="s">
        <v>9</v>
      </c>
      <c r="B12" s="5">
        <v>34</v>
      </c>
      <c r="C12" s="5">
        <v>11</v>
      </c>
      <c r="D12" s="5">
        <f t="shared" si="0"/>
        <v>0.05</v>
      </c>
      <c r="E12" s="9">
        <f t="shared" si="1"/>
        <v>4.9327354260089683E-2</v>
      </c>
      <c r="F12" s="5" t="s">
        <v>24</v>
      </c>
      <c r="G12" s="5">
        <v>31</v>
      </c>
      <c r="H12" s="5">
        <f>G12/G13</f>
        <v>0.77500000000000002</v>
      </c>
    </row>
    <row r="13" spans="1:11" ht="17" thickBot="1" x14ac:dyDescent="0.25">
      <c r="A13" s="2" t="s">
        <v>6</v>
      </c>
      <c r="B13" s="2">
        <v>55</v>
      </c>
      <c r="C13" s="2">
        <v>7</v>
      </c>
      <c r="D13" s="2">
        <f t="shared" si="0"/>
        <v>3.1818181818181815E-2</v>
      </c>
      <c r="E13" s="9">
        <f t="shared" si="1"/>
        <v>3.1390134529147982E-2</v>
      </c>
      <c r="F13" s="4" t="s">
        <v>26</v>
      </c>
      <c r="G13" s="4">
        <f>SUM(G11:G12)</f>
        <v>40</v>
      </c>
      <c r="H13" s="4">
        <f>SUM(H11:H12)</f>
        <v>1</v>
      </c>
    </row>
    <row r="14" spans="1:11" ht="17" thickTop="1" x14ac:dyDescent="0.2">
      <c r="A14" s="5" t="s">
        <v>13</v>
      </c>
      <c r="B14" s="5">
        <v>68</v>
      </c>
      <c r="C14" s="5">
        <v>5</v>
      </c>
      <c r="D14" s="5">
        <f t="shared" si="0"/>
        <v>2.2727272727272728E-2</v>
      </c>
      <c r="E14" s="9">
        <f t="shared" si="1"/>
        <v>2.2421524663677129E-2</v>
      </c>
    </row>
    <row r="15" spans="1:11" x14ac:dyDescent="0.2">
      <c r="A15" s="5" t="s">
        <v>23</v>
      </c>
      <c r="B15" s="5">
        <v>117</v>
      </c>
      <c r="C15" s="5">
        <v>3</v>
      </c>
      <c r="D15" s="5">
        <f t="shared" si="0"/>
        <v>1.3636363636363636E-2</v>
      </c>
      <c r="E15" s="9">
        <f t="shared" si="1"/>
        <v>1.3452914798206279E-2</v>
      </c>
    </row>
    <row r="16" spans="1:11" x14ac:dyDescent="0.2">
      <c r="A16" s="5" t="s">
        <v>14</v>
      </c>
      <c r="B16" s="5">
        <v>135</v>
      </c>
      <c r="C16" s="5">
        <v>3</v>
      </c>
      <c r="D16" s="5">
        <f t="shared" si="0"/>
        <v>1.3636363636363636E-2</v>
      </c>
      <c r="E16" s="9">
        <f t="shared" si="1"/>
        <v>1.3452914798206279E-2</v>
      </c>
    </row>
    <row r="17" spans="1:5" x14ac:dyDescent="0.2">
      <c r="A17" s="5" t="s">
        <v>4</v>
      </c>
      <c r="B17" s="5">
        <v>137</v>
      </c>
      <c r="C17" s="5">
        <v>3</v>
      </c>
      <c r="D17" s="5">
        <f t="shared" si="0"/>
        <v>1.3636363636363636E-2</v>
      </c>
      <c r="E17" s="9">
        <f t="shared" si="1"/>
        <v>1.3452914798206279E-2</v>
      </c>
    </row>
    <row r="18" spans="1:5" x14ac:dyDescent="0.2">
      <c r="A18" s="5" t="s">
        <v>11</v>
      </c>
      <c r="B18" s="5">
        <v>171</v>
      </c>
      <c r="C18" s="5">
        <v>2</v>
      </c>
      <c r="D18" s="5">
        <f t="shared" si="0"/>
        <v>9.0909090909090905E-3</v>
      </c>
      <c r="E18" s="9">
        <f>C18/$C$20</f>
        <v>8.9686098654708519E-3</v>
      </c>
    </row>
    <row r="19" spans="1:5" ht="17" thickBot="1" x14ac:dyDescent="0.25">
      <c r="A19" s="10" t="s">
        <v>26</v>
      </c>
      <c r="B19" s="10"/>
      <c r="C19" s="4">
        <f>SUM(C6:C18)</f>
        <v>220</v>
      </c>
      <c r="D19" s="4">
        <f>SUM(D6:D18)</f>
        <v>1.0000000000000002</v>
      </c>
    </row>
    <row r="20" spans="1:5" ht="17" thickTop="1" x14ac:dyDescent="0.2">
      <c r="C20">
        <f>SUM(C6:C18,C21)</f>
        <v>223</v>
      </c>
    </row>
    <row r="21" spans="1:5" x14ac:dyDescent="0.2">
      <c r="A21" s="5" t="s">
        <v>29</v>
      </c>
      <c r="C21" s="5">
        <v>3</v>
      </c>
      <c r="D21">
        <f>C21/C20</f>
        <v>1.3452914798206279E-2</v>
      </c>
    </row>
  </sheetData>
  <sortState xmlns:xlrd2="http://schemas.microsoft.com/office/spreadsheetml/2017/richdata2" ref="B6:D18">
    <sortCondition ref="B6:B18"/>
  </sortState>
  <mergeCells count="1">
    <mergeCell ref="A19:B19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showRuler="0" workbookViewId="0">
      <selection activeCell="I11" sqref="I11"/>
    </sheetView>
  </sheetViews>
  <sheetFormatPr baseColWidth="10" defaultRowHeight="16" x14ac:dyDescent="0.2"/>
  <cols>
    <col min="1" max="4" width="10.7109375" customWidth="1"/>
  </cols>
  <sheetData>
    <row r="1" spans="1:11" x14ac:dyDescent="0.2">
      <c r="A1" s="3" t="s">
        <v>18</v>
      </c>
      <c r="B1" s="3">
        <v>540</v>
      </c>
    </row>
    <row r="2" spans="1:11" x14ac:dyDescent="0.2">
      <c r="A2" s="3" t="s">
        <v>19</v>
      </c>
      <c r="B2" s="3">
        <v>1470</v>
      </c>
    </row>
    <row r="3" spans="1:11" x14ac:dyDescent="0.2">
      <c r="A3" s="3" t="s">
        <v>28</v>
      </c>
      <c r="B3" s="3">
        <f>C15/B2</f>
        <v>9.8639455782312924E-2</v>
      </c>
    </row>
    <row r="5" spans="1:11" x14ac:dyDescent="0.2">
      <c r="A5" s="8" t="s">
        <v>17</v>
      </c>
      <c r="B5" s="8" t="s">
        <v>15</v>
      </c>
      <c r="C5" s="8" t="s">
        <v>16</v>
      </c>
      <c r="D5" s="8" t="s">
        <v>27</v>
      </c>
      <c r="F5" s="8" t="s">
        <v>20</v>
      </c>
      <c r="G5" s="8" t="s">
        <v>16</v>
      </c>
      <c r="H5" s="8" t="s">
        <v>27</v>
      </c>
    </row>
    <row r="6" spans="1:11" x14ac:dyDescent="0.2">
      <c r="A6" s="2" t="s">
        <v>0</v>
      </c>
      <c r="B6" s="2">
        <v>3</v>
      </c>
      <c r="C6" s="2">
        <v>50</v>
      </c>
      <c r="D6" s="2">
        <f t="shared" ref="D6:D14" si="0">C6/$C$15</f>
        <v>0.34482758620689657</v>
      </c>
      <c r="E6">
        <f>C6/$C$16</f>
        <v>0.34482758620689657</v>
      </c>
      <c r="F6" s="2" t="s">
        <v>21</v>
      </c>
      <c r="G6" s="2">
        <f>SUM(C6,C7,C8,C10,C13)</f>
        <v>125</v>
      </c>
      <c r="H6" s="2">
        <f>G6/G8</f>
        <v>0.86206896551724133</v>
      </c>
      <c r="J6">
        <f>SUM(G11,C7,C8,C10,C13)</f>
        <v>119</v>
      </c>
      <c r="K6">
        <f>J6/J8</f>
        <v>0.82068965517241377</v>
      </c>
    </row>
    <row r="7" spans="1:11" x14ac:dyDescent="0.2">
      <c r="A7" s="2" t="s">
        <v>1</v>
      </c>
      <c r="B7" s="2">
        <v>5</v>
      </c>
      <c r="C7" s="2">
        <v>48</v>
      </c>
      <c r="D7" s="2">
        <f t="shared" si="0"/>
        <v>0.33103448275862069</v>
      </c>
      <c r="E7" s="9">
        <f t="shared" ref="E7:E14" si="1">C7/$C$16</f>
        <v>0.33103448275862069</v>
      </c>
      <c r="F7" s="5" t="s">
        <v>22</v>
      </c>
      <c r="G7" s="5">
        <f>SUM(C9,C11,C12,C14)</f>
        <v>20</v>
      </c>
      <c r="H7" s="5">
        <f>G7/G8</f>
        <v>0.13793103448275862</v>
      </c>
      <c r="J7">
        <f>SUM(G12,C9,C11,C12,C14,C17)</f>
        <v>26</v>
      </c>
      <c r="K7">
        <f>J7/J8</f>
        <v>0.1793103448275862</v>
      </c>
    </row>
    <row r="8" spans="1:11" ht="17" thickBot="1" x14ac:dyDescent="0.25">
      <c r="A8" s="2" t="s">
        <v>2</v>
      </c>
      <c r="B8" s="2">
        <v>14</v>
      </c>
      <c r="C8" s="2">
        <v>14</v>
      </c>
      <c r="D8" s="2">
        <f t="shared" si="0"/>
        <v>9.6551724137931033E-2</v>
      </c>
      <c r="E8" s="9">
        <f t="shared" si="1"/>
        <v>9.6551724137931033E-2</v>
      </c>
      <c r="F8" s="4" t="s">
        <v>26</v>
      </c>
      <c r="G8" s="4">
        <f>SUM(G6:G7)</f>
        <v>145</v>
      </c>
      <c r="H8" s="4">
        <f>SUM(H6:H7)</f>
        <v>1</v>
      </c>
      <c r="J8">
        <f>SUM(J6:J7)</f>
        <v>145</v>
      </c>
    </row>
    <row r="9" spans="1:11" ht="17" thickTop="1" x14ac:dyDescent="0.2">
      <c r="A9" s="5" t="s">
        <v>4</v>
      </c>
      <c r="B9" s="5">
        <v>21</v>
      </c>
      <c r="C9" s="5">
        <v>11</v>
      </c>
      <c r="D9" s="5">
        <f t="shared" si="0"/>
        <v>7.586206896551724E-2</v>
      </c>
      <c r="E9" s="9">
        <f t="shared" si="1"/>
        <v>7.586206896551724E-2</v>
      </c>
    </row>
    <row r="10" spans="1:11" x14ac:dyDescent="0.2">
      <c r="A10" s="2" t="s">
        <v>7</v>
      </c>
      <c r="B10" s="2">
        <v>22</v>
      </c>
      <c r="C10" s="2">
        <v>11</v>
      </c>
      <c r="D10" s="2">
        <f t="shared" si="0"/>
        <v>7.586206896551724E-2</v>
      </c>
      <c r="E10" s="9">
        <f t="shared" si="1"/>
        <v>7.586206896551724E-2</v>
      </c>
      <c r="F10" s="8" t="s">
        <v>17</v>
      </c>
      <c r="G10" s="8" t="s">
        <v>16</v>
      </c>
      <c r="H10" s="8" t="s">
        <v>27</v>
      </c>
    </row>
    <row r="11" spans="1:11" x14ac:dyDescent="0.2">
      <c r="A11" s="5" t="s">
        <v>5</v>
      </c>
      <c r="B11" s="5">
        <v>57</v>
      </c>
      <c r="C11" s="5">
        <v>5</v>
      </c>
      <c r="D11" s="5">
        <f t="shared" si="0"/>
        <v>3.4482758620689655E-2</v>
      </c>
      <c r="E11" s="9">
        <f t="shared" si="1"/>
        <v>3.4482758620689655E-2</v>
      </c>
      <c r="F11" s="2" t="s">
        <v>25</v>
      </c>
      <c r="G11" s="2">
        <v>44</v>
      </c>
      <c r="H11" s="2">
        <f>G11/G13</f>
        <v>0.88</v>
      </c>
      <c r="I11">
        <f>G11/C16</f>
        <v>0.30344827586206896</v>
      </c>
    </row>
    <row r="12" spans="1:11" x14ac:dyDescent="0.2">
      <c r="A12" s="5" t="s">
        <v>3</v>
      </c>
      <c r="B12" s="5">
        <v>87</v>
      </c>
      <c r="C12" s="5">
        <v>3</v>
      </c>
      <c r="D12" s="5">
        <f t="shared" si="0"/>
        <v>2.0689655172413793E-2</v>
      </c>
      <c r="E12" s="9">
        <f t="shared" si="1"/>
        <v>2.0689655172413793E-2</v>
      </c>
      <c r="F12" s="5" t="s">
        <v>24</v>
      </c>
      <c r="G12" s="5">
        <v>6</v>
      </c>
      <c r="H12" s="5">
        <f>G12/G13</f>
        <v>0.12</v>
      </c>
    </row>
    <row r="13" spans="1:11" ht="17" thickBot="1" x14ac:dyDescent="0.25">
      <c r="A13" s="2" t="s">
        <v>6</v>
      </c>
      <c r="B13" s="2">
        <v>166</v>
      </c>
      <c r="C13" s="2">
        <v>2</v>
      </c>
      <c r="D13" s="2">
        <f t="shared" si="0"/>
        <v>1.3793103448275862E-2</v>
      </c>
      <c r="E13" s="9">
        <f t="shared" si="1"/>
        <v>1.3793103448275862E-2</v>
      </c>
      <c r="F13" s="4" t="s">
        <v>26</v>
      </c>
      <c r="G13" s="4">
        <f>SUM(G11:G12)</f>
        <v>50</v>
      </c>
      <c r="H13" s="4">
        <f>SUM(H11:H12)</f>
        <v>1</v>
      </c>
    </row>
    <row r="14" spans="1:11" ht="17" thickTop="1" x14ac:dyDescent="0.2">
      <c r="A14" s="5" t="s">
        <v>9</v>
      </c>
      <c r="B14" s="5">
        <v>388</v>
      </c>
      <c r="C14" s="5">
        <v>1</v>
      </c>
      <c r="D14" s="5">
        <f t="shared" si="0"/>
        <v>6.8965517241379309E-3</v>
      </c>
      <c r="E14" s="9">
        <f t="shared" si="1"/>
        <v>6.8965517241379309E-3</v>
      </c>
    </row>
    <row r="15" spans="1:11" ht="17" thickBot="1" x14ac:dyDescent="0.25">
      <c r="A15" s="10" t="s">
        <v>26</v>
      </c>
      <c r="B15" s="10"/>
      <c r="C15" s="4">
        <f>SUM(C6:C14)</f>
        <v>145</v>
      </c>
      <c r="D15" s="4">
        <f>SUM(D6:D14)</f>
        <v>1</v>
      </c>
    </row>
    <row r="16" spans="1:11" ht="17" thickTop="1" x14ac:dyDescent="0.2">
      <c r="C16">
        <f>SUM(C6:C14,C17)</f>
        <v>145</v>
      </c>
    </row>
    <row r="17" spans="1:3" x14ac:dyDescent="0.2">
      <c r="A17" t="s">
        <v>29</v>
      </c>
      <c r="C17">
        <v>0</v>
      </c>
    </row>
  </sheetData>
  <sortState xmlns:xlrd2="http://schemas.microsoft.com/office/spreadsheetml/2017/richdata2" ref="B6:E14">
    <sortCondition ref="B6:B14"/>
  </sortState>
  <mergeCells count="1">
    <mergeCell ref="A15:B15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showRuler="0" workbookViewId="0">
      <selection activeCell="I11" sqref="I11"/>
    </sheetView>
  </sheetViews>
  <sheetFormatPr baseColWidth="10" defaultRowHeight="16" x14ac:dyDescent="0.2"/>
  <cols>
    <col min="1" max="4" width="10.7109375" customWidth="1"/>
  </cols>
  <sheetData>
    <row r="1" spans="1:11" x14ac:dyDescent="0.2">
      <c r="A1" s="3" t="s">
        <v>18</v>
      </c>
      <c r="B1" s="3">
        <v>989</v>
      </c>
    </row>
    <row r="2" spans="1:11" x14ac:dyDescent="0.2">
      <c r="A2" s="3" t="s">
        <v>19</v>
      </c>
      <c r="B2" s="3">
        <v>3612</v>
      </c>
    </row>
    <row r="3" spans="1:11" x14ac:dyDescent="0.2">
      <c r="A3" s="3" t="s">
        <v>28</v>
      </c>
      <c r="B3" s="3">
        <f>C19/B2</f>
        <v>8.6378737541528236E-2</v>
      </c>
    </row>
    <row r="5" spans="1:11" x14ac:dyDescent="0.2">
      <c r="A5" s="8" t="s">
        <v>17</v>
      </c>
      <c r="B5" s="8" t="s">
        <v>15</v>
      </c>
      <c r="C5" s="8" t="s">
        <v>16</v>
      </c>
      <c r="D5" s="8" t="s">
        <v>27</v>
      </c>
      <c r="F5" s="8" t="s">
        <v>20</v>
      </c>
      <c r="G5" s="8" t="s">
        <v>16</v>
      </c>
      <c r="H5" s="8" t="s">
        <v>27</v>
      </c>
    </row>
    <row r="6" spans="1:11" x14ac:dyDescent="0.2">
      <c r="A6" s="2" t="s">
        <v>0</v>
      </c>
      <c r="B6" s="2">
        <v>5</v>
      </c>
      <c r="C6" s="2">
        <v>73</v>
      </c>
      <c r="D6" s="2">
        <f t="shared" ref="D6:D18" si="0">C6/$C$19</f>
        <v>0.23397435897435898</v>
      </c>
      <c r="E6">
        <f>C6/$C$20</f>
        <v>0.22884012539184953</v>
      </c>
      <c r="F6" s="2" t="s">
        <v>21</v>
      </c>
      <c r="G6" s="2">
        <f>SUM(G11,C7,C8,C9,C14)</f>
        <v>216</v>
      </c>
      <c r="H6" s="2">
        <f>G6/G8</f>
        <v>0.69230769230769229</v>
      </c>
      <c r="J6">
        <f>SUM(G11,C7,C8,C9,C14)</f>
        <v>216</v>
      </c>
      <c r="K6">
        <f>J6/J8</f>
        <v>0.67711598746081503</v>
      </c>
    </row>
    <row r="7" spans="1:11" x14ac:dyDescent="0.2">
      <c r="A7" s="2" t="s">
        <v>1</v>
      </c>
      <c r="B7" s="2">
        <v>7</v>
      </c>
      <c r="C7" s="2">
        <v>70</v>
      </c>
      <c r="D7" s="2">
        <f t="shared" si="0"/>
        <v>0.22435897435897437</v>
      </c>
      <c r="E7" s="9">
        <f t="shared" ref="E7:E18" si="1">C7/$C$20</f>
        <v>0.21943573667711599</v>
      </c>
      <c r="F7" s="5" t="s">
        <v>22</v>
      </c>
      <c r="G7" s="5">
        <f>SUM(G12,C10,C11,C12,C13,C15,C16,C17,C18)</f>
        <v>96</v>
      </c>
      <c r="H7" s="5">
        <f>G7/G8</f>
        <v>0.30769230769230771</v>
      </c>
      <c r="J7">
        <f>SUM(G12,C10,C11,C12,C13,C15,C16,C17,C18,C21)</f>
        <v>103</v>
      </c>
      <c r="K7">
        <f>J7/J8</f>
        <v>0.32288401253918497</v>
      </c>
    </row>
    <row r="8" spans="1:11" ht="17" thickBot="1" x14ac:dyDescent="0.25">
      <c r="A8" s="2" t="s">
        <v>2</v>
      </c>
      <c r="B8" s="2">
        <v>9</v>
      </c>
      <c r="C8" s="2">
        <v>55</v>
      </c>
      <c r="D8" s="2">
        <f t="shared" si="0"/>
        <v>0.17628205128205129</v>
      </c>
      <c r="E8" s="9">
        <f t="shared" si="1"/>
        <v>0.17241379310344829</v>
      </c>
      <c r="F8" s="4" t="s">
        <v>26</v>
      </c>
      <c r="G8" s="4">
        <f>SUM(G6:G7)</f>
        <v>312</v>
      </c>
      <c r="H8" s="4">
        <f>SUM(H6:H7)</f>
        <v>1</v>
      </c>
      <c r="J8">
        <f>SUM(J6:J7)</f>
        <v>319</v>
      </c>
    </row>
    <row r="9" spans="1:11" ht="17" thickTop="1" x14ac:dyDescent="0.2">
      <c r="A9" s="2" t="s">
        <v>7</v>
      </c>
      <c r="B9" s="2">
        <v>18</v>
      </c>
      <c r="C9" s="2">
        <v>29</v>
      </c>
      <c r="D9" s="2">
        <f t="shared" si="0"/>
        <v>9.2948717948717952E-2</v>
      </c>
      <c r="E9" s="9">
        <f t="shared" si="1"/>
        <v>9.0909090909090912E-2</v>
      </c>
    </row>
    <row r="10" spans="1:11" x14ac:dyDescent="0.2">
      <c r="A10" s="5" t="s">
        <v>5</v>
      </c>
      <c r="B10" s="5">
        <v>25</v>
      </c>
      <c r="C10" s="5">
        <v>23</v>
      </c>
      <c r="D10" s="5">
        <f t="shared" si="0"/>
        <v>7.371794871794872E-2</v>
      </c>
      <c r="E10" s="9">
        <f t="shared" si="1"/>
        <v>7.2100313479623826E-2</v>
      </c>
      <c r="F10" s="8" t="s">
        <v>17</v>
      </c>
      <c r="G10" s="8" t="s">
        <v>16</v>
      </c>
      <c r="H10" s="8" t="s">
        <v>27</v>
      </c>
    </row>
    <row r="11" spans="1:11" x14ac:dyDescent="0.2">
      <c r="A11" s="5" t="s">
        <v>4</v>
      </c>
      <c r="B11" s="5">
        <v>28</v>
      </c>
      <c r="C11" s="5">
        <v>21</v>
      </c>
      <c r="D11" s="5">
        <f t="shared" si="0"/>
        <v>6.7307692307692304E-2</v>
      </c>
      <c r="E11" s="9">
        <f t="shared" si="1"/>
        <v>6.5830721003134793E-2</v>
      </c>
      <c r="F11" s="2" t="s">
        <v>25</v>
      </c>
      <c r="G11" s="2">
        <v>53</v>
      </c>
      <c r="H11" s="2">
        <f>G11/G13</f>
        <v>0.72602739726027399</v>
      </c>
      <c r="I11">
        <f>G11/C20</f>
        <v>0.16614420062695925</v>
      </c>
    </row>
    <row r="12" spans="1:11" x14ac:dyDescent="0.2">
      <c r="A12" s="5" t="s">
        <v>3</v>
      </c>
      <c r="B12" s="5">
        <v>38</v>
      </c>
      <c r="C12" s="5">
        <v>14</v>
      </c>
      <c r="D12" s="5">
        <f t="shared" si="0"/>
        <v>4.4871794871794872E-2</v>
      </c>
      <c r="E12" s="9">
        <f t="shared" si="1"/>
        <v>4.3887147335423198E-2</v>
      </c>
      <c r="F12" s="5" t="s">
        <v>24</v>
      </c>
      <c r="G12" s="5">
        <v>20</v>
      </c>
      <c r="H12" s="5">
        <f>G12/G13</f>
        <v>0.27397260273972601</v>
      </c>
    </row>
    <row r="13" spans="1:11" ht="17" thickBot="1" x14ac:dyDescent="0.25">
      <c r="A13" s="5" t="s">
        <v>10</v>
      </c>
      <c r="B13" s="5">
        <v>57</v>
      </c>
      <c r="C13" s="5">
        <v>11</v>
      </c>
      <c r="D13" s="5">
        <f t="shared" si="0"/>
        <v>3.5256410256410256E-2</v>
      </c>
      <c r="E13" s="9">
        <f t="shared" si="1"/>
        <v>3.4482758620689655E-2</v>
      </c>
      <c r="F13" s="4" t="s">
        <v>26</v>
      </c>
      <c r="G13" s="4">
        <f>SUM(G11:G12)</f>
        <v>73</v>
      </c>
      <c r="H13" s="4">
        <f>SUM(H11:H12)</f>
        <v>1</v>
      </c>
    </row>
    <row r="14" spans="1:11" ht="17" thickTop="1" x14ac:dyDescent="0.2">
      <c r="A14" s="2" t="s">
        <v>6</v>
      </c>
      <c r="B14" s="2">
        <v>69</v>
      </c>
      <c r="C14" s="2">
        <v>9</v>
      </c>
      <c r="D14" s="2">
        <f t="shared" si="0"/>
        <v>2.8846153846153848E-2</v>
      </c>
      <c r="E14" s="9">
        <f t="shared" si="1"/>
        <v>2.8213166144200628E-2</v>
      </c>
    </row>
    <row r="15" spans="1:11" x14ac:dyDescent="0.2">
      <c r="A15" s="5" t="s">
        <v>9</v>
      </c>
      <c r="B15" s="5">
        <v>150</v>
      </c>
      <c r="C15" s="5">
        <v>4</v>
      </c>
      <c r="D15" s="5">
        <f t="shared" si="0"/>
        <v>1.282051282051282E-2</v>
      </c>
      <c r="E15" s="9">
        <f t="shared" si="1"/>
        <v>1.2539184952978056E-2</v>
      </c>
    </row>
    <row r="16" spans="1:11" x14ac:dyDescent="0.2">
      <c r="A16" s="5" t="s">
        <v>13</v>
      </c>
      <c r="B16" s="5">
        <v>646</v>
      </c>
      <c r="C16" s="5">
        <v>1</v>
      </c>
      <c r="D16" s="5">
        <f t="shared" si="0"/>
        <v>3.205128205128205E-3</v>
      </c>
      <c r="E16" s="9">
        <f t="shared" si="1"/>
        <v>3.134796238244514E-3</v>
      </c>
    </row>
    <row r="17" spans="1:5" x14ac:dyDescent="0.2">
      <c r="A17" s="5" t="s">
        <v>12</v>
      </c>
      <c r="B17" s="5">
        <v>719</v>
      </c>
      <c r="C17" s="5">
        <v>1</v>
      </c>
      <c r="D17" s="5">
        <f t="shared" si="0"/>
        <v>3.205128205128205E-3</v>
      </c>
      <c r="E17" s="9">
        <f t="shared" si="1"/>
        <v>3.134796238244514E-3</v>
      </c>
    </row>
    <row r="18" spans="1:5" x14ac:dyDescent="0.2">
      <c r="A18" s="5" t="s">
        <v>14</v>
      </c>
      <c r="B18" s="5">
        <v>854</v>
      </c>
      <c r="C18" s="5">
        <v>1</v>
      </c>
      <c r="D18" s="5">
        <f t="shared" si="0"/>
        <v>3.205128205128205E-3</v>
      </c>
      <c r="E18" s="9">
        <f t="shared" si="1"/>
        <v>3.134796238244514E-3</v>
      </c>
    </row>
    <row r="19" spans="1:5" ht="17" thickBot="1" x14ac:dyDescent="0.25">
      <c r="A19" s="10" t="s">
        <v>26</v>
      </c>
      <c r="B19" s="10"/>
      <c r="C19" s="4">
        <f>SUM(C6:C18)</f>
        <v>312</v>
      </c>
      <c r="D19" s="4">
        <f>SUM(D6:D18)</f>
        <v>0.99999999999999989</v>
      </c>
    </row>
    <row r="20" spans="1:5" ht="17" thickTop="1" x14ac:dyDescent="0.2">
      <c r="C20">
        <f>SUM(C6:C18,C21)</f>
        <v>319</v>
      </c>
    </row>
    <row r="21" spans="1:5" x14ac:dyDescent="0.2">
      <c r="A21" s="1" t="s">
        <v>29</v>
      </c>
      <c r="C21" s="1">
        <v>7</v>
      </c>
      <c r="D21">
        <f>C21/C20</f>
        <v>2.1943573667711599E-2</v>
      </c>
    </row>
  </sheetData>
  <sortState xmlns:xlrd2="http://schemas.microsoft.com/office/spreadsheetml/2017/richdata2" ref="B6:E18">
    <sortCondition ref="B6:B18"/>
  </sortState>
  <mergeCells count="1">
    <mergeCell ref="A19:B19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0875-9937-5A42-AE12-CE3FC8B0A054}">
  <dimension ref="A1:K18"/>
  <sheetViews>
    <sheetView workbookViewId="0">
      <selection activeCell="I12" sqref="I12"/>
    </sheetView>
  </sheetViews>
  <sheetFormatPr baseColWidth="10" defaultRowHeight="16" x14ac:dyDescent="0.2"/>
  <cols>
    <col min="1" max="4" width="10.7109375" customWidth="1"/>
  </cols>
  <sheetData>
    <row r="1" spans="1:11" x14ac:dyDescent="0.2">
      <c r="A1" s="3" t="s">
        <v>18</v>
      </c>
      <c r="B1" s="3">
        <v>319</v>
      </c>
    </row>
    <row r="2" spans="1:11" x14ac:dyDescent="0.2">
      <c r="A2" s="3" t="s">
        <v>19</v>
      </c>
      <c r="B2" s="3">
        <v>702</v>
      </c>
    </row>
    <row r="3" spans="1:11" x14ac:dyDescent="0.2">
      <c r="A3" s="3" t="s">
        <v>28</v>
      </c>
      <c r="B3" s="3">
        <f>C16/B2</f>
        <v>0.10256410256410256</v>
      </c>
    </row>
    <row r="5" spans="1:11" x14ac:dyDescent="0.2">
      <c r="A5" s="8" t="s">
        <v>17</v>
      </c>
      <c r="B5" s="8" t="s">
        <v>15</v>
      </c>
      <c r="C5" s="8" t="s">
        <v>16</v>
      </c>
      <c r="D5" s="8" t="s">
        <v>27</v>
      </c>
      <c r="F5" s="8" t="s">
        <v>20</v>
      </c>
      <c r="G5" s="8" t="s">
        <v>16</v>
      </c>
      <c r="H5" s="8" t="s">
        <v>27</v>
      </c>
    </row>
    <row r="6" spans="1:11" x14ac:dyDescent="0.2">
      <c r="A6" s="2" t="s">
        <v>0</v>
      </c>
      <c r="B6" s="2">
        <v>5</v>
      </c>
      <c r="C6" s="2">
        <v>16</v>
      </c>
      <c r="D6" s="2">
        <f t="shared" ref="D6:D15" si="0">C6/$C$16</f>
        <v>0.22222222222222221</v>
      </c>
      <c r="E6">
        <f>C6/$C$17</f>
        <v>0.21621621621621623</v>
      </c>
      <c r="F6" s="2" t="s">
        <v>21</v>
      </c>
      <c r="G6" s="2">
        <f>SUM(G11,C7,C8,C10,C11)</f>
        <v>52</v>
      </c>
      <c r="H6" s="2">
        <f>G6/G8</f>
        <v>0.72222222222222221</v>
      </c>
      <c r="J6">
        <f>SUM(G11,C7,C8,C10,C11)</f>
        <v>52</v>
      </c>
      <c r="K6">
        <f>J6/J8</f>
        <v>0.70270270270270274</v>
      </c>
    </row>
    <row r="7" spans="1:11" x14ac:dyDescent="0.2">
      <c r="A7" s="2" t="s">
        <v>2</v>
      </c>
      <c r="B7" s="2">
        <v>7</v>
      </c>
      <c r="C7" s="2">
        <v>15</v>
      </c>
      <c r="D7" s="2">
        <f t="shared" si="0"/>
        <v>0.20833333333333334</v>
      </c>
      <c r="E7" s="9">
        <f t="shared" ref="E7:E15" si="1">C7/$C$17</f>
        <v>0.20270270270270271</v>
      </c>
      <c r="F7" s="5" t="s">
        <v>22</v>
      </c>
      <c r="G7" s="5">
        <f>SUM(G12,C9,C12,C13,C14,C15)</f>
        <v>20</v>
      </c>
      <c r="H7" s="5">
        <f>G7/G8</f>
        <v>0.27777777777777779</v>
      </c>
      <c r="J7">
        <f>SUM(G12,C9,C12,C13,C14,C15,C18)</f>
        <v>22</v>
      </c>
      <c r="K7">
        <f>J7/J8</f>
        <v>0.29729729729729731</v>
      </c>
    </row>
    <row r="8" spans="1:11" ht="17" thickBot="1" x14ac:dyDescent="0.25">
      <c r="A8" s="2" t="s">
        <v>1</v>
      </c>
      <c r="B8" s="2">
        <v>9</v>
      </c>
      <c r="C8" s="2">
        <v>13</v>
      </c>
      <c r="D8" s="2">
        <f t="shared" si="0"/>
        <v>0.18055555555555555</v>
      </c>
      <c r="E8" s="9">
        <f t="shared" si="1"/>
        <v>0.17567567567567569</v>
      </c>
      <c r="F8" s="4" t="s">
        <v>26</v>
      </c>
      <c r="G8" s="4">
        <f>SUM(G6:G7)</f>
        <v>72</v>
      </c>
      <c r="H8" s="4">
        <f>SUM(H6:H7)</f>
        <v>1</v>
      </c>
      <c r="J8">
        <f>SUM(J6:J7)</f>
        <v>74</v>
      </c>
    </row>
    <row r="9" spans="1:11" ht="17" thickTop="1" x14ac:dyDescent="0.2">
      <c r="A9" s="5" t="s">
        <v>3</v>
      </c>
      <c r="B9" s="5">
        <v>13</v>
      </c>
      <c r="C9" s="5">
        <v>9</v>
      </c>
      <c r="D9" s="5">
        <f t="shared" si="0"/>
        <v>0.125</v>
      </c>
      <c r="E9" s="9">
        <f t="shared" si="1"/>
        <v>0.12162162162162163</v>
      </c>
    </row>
    <row r="10" spans="1:11" x14ac:dyDescent="0.2">
      <c r="A10" s="2" t="s">
        <v>6</v>
      </c>
      <c r="B10" s="2">
        <v>17</v>
      </c>
      <c r="C10" s="2">
        <v>6</v>
      </c>
      <c r="D10" s="2">
        <f t="shared" si="0"/>
        <v>8.3333333333333329E-2</v>
      </c>
      <c r="E10" s="9">
        <f t="shared" si="1"/>
        <v>8.1081081081081086E-2</v>
      </c>
      <c r="F10" s="8" t="s">
        <v>17</v>
      </c>
      <c r="G10" s="8" t="s">
        <v>16</v>
      </c>
      <c r="H10" s="8" t="s">
        <v>27</v>
      </c>
    </row>
    <row r="11" spans="1:11" x14ac:dyDescent="0.2">
      <c r="A11" s="2" t="s">
        <v>7</v>
      </c>
      <c r="B11" s="2">
        <v>20</v>
      </c>
      <c r="C11" s="2">
        <v>5</v>
      </c>
      <c r="D11" s="2">
        <f t="shared" si="0"/>
        <v>6.9444444444444448E-2</v>
      </c>
      <c r="E11" s="9">
        <f t="shared" si="1"/>
        <v>6.7567567567567571E-2</v>
      </c>
      <c r="F11" s="2" t="s">
        <v>25</v>
      </c>
      <c r="G11" s="2">
        <v>13</v>
      </c>
      <c r="H11" s="2">
        <f>G11/G13</f>
        <v>0.8125</v>
      </c>
      <c r="I11">
        <f>G11/C17</f>
        <v>0.17567567567567569</v>
      </c>
    </row>
    <row r="12" spans="1:11" x14ac:dyDescent="0.2">
      <c r="A12" s="5" t="s">
        <v>4</v>
      </c>
      <c r="B12" s="5">
        <v>27</v>
      </c>
      <c r="C12" s="5">
        <v>4</v>
      </c>
      <c r="D12" s="5">
        <f t="shared" si="0"/>
        <v>5.5555555555555552E-2</v>
      </c>
      <c r="E12" s="9">
        <f t="shared" si="1"/>
        <v>5.4054054054054057E-2</v>
      </c>
      <c r="F12" s="5" t="s">
        <v>24</v>
      </c>
      <c r="G12" s="5">
        <v>3</v>
      </c>
      <c r="H12" s="5">
        <f>G12/G13</f>
        <v>0.1875</v>
      </c>
    </row>
    <row r="13" spans="1:11" ht="17" thickBot="1" x14ac:dyDescent="0.25">
      <c r="A13" s="5" t="s">
        <v>5</v>
      </c>
      <c r="B13" s="5">
        <v>105</v>
      </c>
      <c r="C13" s="5">
        <v>2</v>
      </c>
      <c r="D13" s="5">
        <f t="shared" si="0"/>
        <v>2.7777777777777776E-2</v>
      </c>
      <c r="E13" s="9">
        <f t="shared" si="1"/>
        <v>2.7027027027027029E-2</v>
      </c>
      <c r="F13" s="4" t="s">
        <v>26</v>
      </c>
      <c r="G13" s="4">
        <f>SUM(G11:G12)</f>
        <v>16</v>
      </c>
      <c r="H13" s="4">
        <f>SUM(H11:H12)</f>
        <v>1</v>
      </c>
    </row>
    <row r="14" spans="1:11" ht="17" thickTop="1" x14ac:dyDescent="0.2">
      <c r="A14" s="5" t="s">
        <v>8</v>
      </c>
      <c r="B14" s="5">
        <v>197</v>
      </c>
      <c r="C14" s="5">
        <v>1</v>
      </c>
      <c r="D14" s="5">
        <f t="shared" si="0"/>
        <v>1.3888888888888888E-2</v>
      </c>
      <c r="E14" s="9">
        <f t="shared" si="1"/>
        <v>1.3513513513513514E-2</v>
      </c>
    </row>
    <row r="15" spans="1:11" x14ac:dyDescent="0.2">
      <c r="A15" s="5" t="s">
        <v>9</v>
      </c>
      <c r="B15" s="5">
        <v>244</v>
      </c>
      <c r="C15" s="5">
        <v>1</v>
      </c>
      <c r="D15" s="5">
        <f t="shared" si="0"/>
        <v>1.3888888888888888E-2</v>
      </c>
      <c r="E15" s="9">
        <f t="shared" si="1"/>
        <v>1.3513513513513514E-2</v>
      </c>
    </row>
    <row r="16" spans="1:11" ht="17" thickBot="1" x14ac:dyDescent="0.25">
      <c r="A16" s="10" t="s">
        <v>26</v>
      </c>
      <c r="B16" s="10"/>
      <c r="C16" s="4">
        <f>SUM(C6:C15)</f>
        <v>72</v>
      </c>
      <c r="D16" s="4">
        <f>SUM(D6:D15)</f>
        <v>1</v>
      </c>
    </row>
    <row r="17" spans="1:4" ht="17" thickTop="1" x14ac:dyDescent="0.2">
      <c r="C17">
        <f>SUM(C6:C15,C18)</f>
        <v>74</v>
      </c>
    </row>
    <row r="18" spans="1:4" x14ac:dyDescent="0.2">
      <c r="A18" s="5" t="s">
        <v>29</v>
      </c>
      <c r="C18" s="5">
        <v>2</v>
      </c>
      <c r="D18">
        <f>C18/C17</f>
        <v>2.7027027027027029E-2</v>
      </c>
    </row>
  </sheetData>
  <sortState xmlns:xlrd2="http://schemas.microsoft.com/office/spreadsheetml/2017/richdata2" ref="B6:E15">
    <sortCondition ref="B6:B15"/>
  </sortState>
  <mergeCells count="1">
    <mergeCell ref="A16:B16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showRuler="0" workbookViewId="0">
      <selection activeCell="J8" sqref="J8"/>
    </sheetView>
  </sheetViews>
  <sheetFormatPr baseColWidth="10" defaultRowHeight="16" x14ac:dyDescent="0.2"/>
  <cols>
    <col min="1" max="4" width="10.7109375" customWidth="1"/>
  </cols>
  <sheetData>
    <row r="1" spans="1:11" x14ac:dyDescent="0.2">
      <c r="A1" s="3" t="s">
        <v>18</v>
      </c>
      <c r="B1" s="3">
        <v>1611</v>
      </c>
    </row>
    <row r="2" spans="1:11" x14ac:dyDescent="0.2">
      <c r="A2" s="3" t="s">
        <v>19</v>
      </c>
      <c r="B2" s="3">
        <v>5893</v>
      </c>
    </row>
    <row r="3" spans="1:11" x14ac:dyDescent="0.2">
      <c r="A3" s="3" t="s">
        <v>28</v>
      </c>
      <c r="B3" s="3">
        <f>C22/B2</f>
        <v>8.8240285083997963E-2</v>
      </c>
    </row>
    <row r="5" spans="1:11" x14ac:dyDescent="0.2">
      <c r="A5" s="8" t="s">
        <v>17</v>
      </c>
      <c r="B5" s="8" t="s">
        <v>15</v>
      </c>
      <c r="C5" s="8" t="s">
        <v>16</v>
      </c>
      <c r="D5" s="8" t="s">
        <v>27</v>
      </c>
      <c r="F5" s="8" t="s">
        <v>20</v>
      </c>
      <c r="G5" s="8" t="s">
        <v>16</v>
      </c>
      <c r="H5" s="8" t="s">
        <v>27</v>
      </c>
    </row>
    <row r="6" spans="1:11" x14ac:dyDescent="0.2">
      <c r="A6" s="2" t="s">
        <v>0</v>
      </c>
      <c r="B6" s="2">
        <v>5</v>
      </c>
      <c r="C6" s="2">
        <v>137</v>
      </c>
      <c r="D6" s="2">
        <f t="shared" ref="D6:D21" si="0">C6/$C$22</f>
        <v>0.26346153846153847</v>
      </c>
      <c r="E6">
        <f>C6/$C$23</f>
        <v>0.26095238095238094</v>
      </c>
      <c r="F6" s="2" t="s">
        <v>21</v>
      </c>
      <c r="G6" s="2">
        <f>SUM(G11,C7,C8,C15,C20)</f>
        <v>268</v>
      </c>
      <c r="H6" s="2">
        <f>G6/G8</f>
        <v>0.51538461538461533</v>
      </c>
      <c r="J6">
        <f>SUM(G11,C7,C8,C15,C20)</f>
        <v>268</v>
      </c>
      <c r="K6">
        <f>J6/J8</f>
        <v>0.51047619047619053</v>
      </c>
    </row>
    <row r="7" spans="1:11" x14ac:dyDescent="0.2">
      <c r="A7" s="2" t="s">
        <v>1</v>
      </c>
      <c r="B7" s="2">
        <v>7</v>
      </c>
      <c r="C7" s="2">
        <v>104</v>
      </c>
      <c r="D7" s="2">
        <f t="shared" si="0"/>
        <v>0.2</v>
      </c>
      <c r="E7" s="9">
        <f t="shared" ref="E7:E21" si="1">C7/$C$23</f>
        <v>0.1980952380952381</v>
      </c>
      <c r="F7" s="5" t="s">
        <v>22</v>
      </c>
      <c r="G7" s="5">
        <f>SUM(G12,C9,C10,C11,C12,C13,C14,C16,C17,C18,C19,C21)</f>
        <v>252</v>
      </c>
      <c r="H7" s="5">
        <f>G7/G8</f>
        <v>0.48461538461538461</v>
      </c>
      <c r="J7">
        <f>SUM(G12,C9,C10,C11,C12,C13,C14,C16,C17,C18,C19,C21,C24)</f>
        <v>257</v>
      </c>
      <c r="K7">
        <f>J7/J8</f>
        <v>0.48952380952380953</v>
      </c>
    </row>
    <row r="8" spans="1:11" ht="17" thickBot="1" x14ac:dyDescent="0.25">
      <c r="A8" s="2" t="s">
        <v>2</v>
      </c>
      <c r="B8" s="2">
        <v>11</v>
      </c>
      <c r="C8" s="2">
        <v>53</v>
      </c>
      <c r="D8" s="2">
        <f t="shared" si="0"/>
        <v>0.10192307692307692</v>
      </c>
      <c r="E8" s="9">
        <f t="shared" si="1"/>
        <v>0.10095238095238095</v>
      </c>
      <c r="F8" s="4" t="s">
        <v>26</v>
      </c>
      <c r="G8" s="4">
        <f>SUM(G6:G7)</f>
        <v>520</v>
      </c>
      <c r="H8" s="4">
        <f>SUM(H6:H7)</f>
        <v>1</v>
      </c>
      <c r="J8">
        <f>SUM(J6:J7)</f>
        <v>525</v>
      </c>
    </row>
    <row r="9" spans="1:11" ht="17" thickTop="1" x14ac:dyDescent="0.2">
      <c r="A9" s="5" t="s">
        <v>3</v>
      </c>
      <c r="B9" s="5">
        <v>18</v>
      </c>
      <c r="C9" s="5">
        <v>39</v>
      </c>
      <c r="D9" s="5">
        <f t="shared" si="0"/>
        <v>7.4999999999999997E-2</v>
      </c>
      <c r="E9" s="9">
        <f t="shared" si="1"/>
        <v>7.4285714285714288E-2</v>
      </c>
    </row>
    <row r="10" spans="1:11" x14ac:dyDescent="0.2">
      <c r="A10" s="5" t="s">
        <v>5</v>
      </c>
      <c r="B10" s="5">
        <v>20</v>
      </c>
      <c r="C10" s="5">
        <v>34</v>
      </c>
      <c r="D10" s="5">
        <f t="shared" si="0"/>
        <v>6.5384615384615388E-2</v>
      </c>
      <c r="E10" s="9">
        <f t="shared" si="1"/>
        <v>6.4761904761904757E-2</v>
      </c>
      <c r="F10" s="8" t="s">
        <v>17</v>
      </c>
      <c r="G10" s="8" t="s">
        <v>16</v>
      </c>
      <c r="H10" s="8" t="s">
        <v>27</v>
      </c>
    </row>
    <row r="11" spans="1:11" x14ac:dyDescent="0.2">
      <c r="A11" s="5" t="s">
        <v>8</v>
      </c>
      <c r="B11" s="5">
        <v>24</v>
      </c>
      <c r="C11" s="5">
        <v>32</v>
      </c>
      <c r="D11" s="5">
        <f t="shared" si="0"/>
        <v>6.1538461538461542E-2</v>
      </c>
      <c r="E11" s="9">
        <f t="shared" si="1"/>
        <v>6.0952380952380952E-2</v>
      </c>
      <c r="F11" s="2" t="s">
        <v>25</v>
      </c>
      <c r="G11" s="2">
        <v>90</v>
      </c>
      <c r="H11" s="2">
        <f>G11/G13</f>
        <v>0.65693430656934304</v>
      </c>
      <c r="I11">
        <f>G11/C23</f>
        <v>0.17142857142857143</v>
      </c>
    </row>
    <row r="12" spans="1:11" x14ac:dyDescent="0.2">
      <c r="A12" s="5" t="s">
        <v>4</v>
      </c>
      <c r="B12" s="5">
        <v>25</v>
      </c>
      <c r="C12" s="5">
        <v>32</v>
      </c>
      <c r="D12" s="5">
        <f t="shared" si="0"/>
        <v>6.1538461538461542E-2</v>
      </c>
      <c r="E12" s="9">
        <f t="shared" si="1"/>
        <v>6.0952380952380952E-2</v>
      </c>
      <c r="F12" s="5" t="s">
        <v>24</v>
      </c>
      <c r="G12" s="5">
        <v>47</v>
      </c>
      <c r="H12" s="5">
        <f>G12/G13</f>
        <v>0.34306569343065696</v>
      </c>
    </row>
    <row r="13" spans="1:11" ht="17" thickBot="1" x14ac:dyDescent="0.25">
      <c r="A13" s="5" t="s">
        <v>11</v>
      </c>
      <c r="B13" s="5">
        <v>44</v>
      </c>
      <c r="C13" s="5">
        <v>20</v>
      </c>
      <c r="D13" s="5">
        <f t="shared" si="0"/>
        <v>3.8461538461538464E-2</v>
      </c>
      <c r="E13" s="9">
        <f t="shared" si="1"/>
        <v>3.8095238095238099E-2</v>
      </c>
      <c r="F13" s="4" t="s">
        <v>26</v>
      </c>
      <c r="G13" s="4">
        <f>SUM(G11:G12)</f>
        <v>137</v>
      </c>
      <c r="H13" s="4">
        <f>SUM(H11:H12)</f>
        <v>1</v>
      </c>
    </row>
    <row r="14" spans="1:11" ht="17" thickTop="1" x14ac:dyDescent="0.2">
      <c r="A14" s="5" t="s">
        <v>10</v>
      </c>
      <c r="B14" s="5">
        <v>48</v>
      </c>
      <c r="C14" s="5">
        <v>19</v>
      </c>
      <c r="D14" s="5">
        <f t="shared" si="0"/>
        <v>3.653846153846154E-2</v>
      </c>
      <c r="E14" s="9">
        <f t="shared" si="1"/>
        <v>3.619047619047619E-2</v>
      </c>
    </row>
    <row r="15" spans="1:11" x14ac:dyDescent="0.2">
      <c r="A15" s="2" t="s">
        <v>6</v>
      </c>
      <c r="B15" s="2">
        <v>52</v>
      </c>
      <c r="C15" s="2">
        <v>18</v>
      </c>
      <c r="D15" s="2">
        <f t="shared" si="0"/>
        <v>3.4615384615384617E-2</v>
      </c>
      <c r="E15" s="9">
        <f t="shared" si="1"/>
        <v>3.4285714285714287E-2</v>
      </c>
    </row>
    <row r="16" spans="1:11" x14ac:dyDescent="0.2">
      <c r="A16" s="5" t="s">
        <v>9</v>
      </c>
      <c r="B16" s="5">
        <v>61</v>
      </c>
      <c r="C16" s="5">
        <v>14</v>
      </c>
      <c r="D16" s="5">
        <f t="shared" si="0"/>
        <v>2.6923076923076925E-2</v>
      </c>
      <c r="E16" s="9">
        <f t="shared" si="1"/>
        <v>2.6666666666666668E-2</v>
      </c>
    </row>
    <row r="17" spans="1:5" x14ac:dyDescent="0.2">
      <c r="A17" s="5" t="s">
        <v>14</v>
      </c>
      <c r="B17" s="5">
        <v>154</v>
      </c>
      <c r="C17" s="5">
        <v>6</v>
      </c>
      <c r="D17" s="5">
        <f t="shared" si="0"/>
        <v>1.1538461538461539E-2</v>
      </c>
      <c r="E17" s="9">
        <f t="shared" si="1"/>
        <v>1.1428571428571429E-2</v>
      </c>
    </row>
    <row r="18" spans="1:5" x14ac:dyDescent="0.2">
      <c r="A18" s="5" t="s">
        <v>13</v>
      </c>
      <c r="B18" s="5">
        <v>222</v>
      </c>
      <c r="C18" s="5">
        <v>4</v>
      </c>
      <c r="D18" s="5">
        <f t="shared" si="0"/>
        <v>7.6923076923076927E-3</v>
      </c>
      <c r="E18" s="9">
        <f t="shared" si="1"/>
        <v>7.619047619047619E-3</v>
      </c>
    </row>
    <row r="19" spans="1:5" x14ac:dyDescent="0.2">
      <c r="A19" s="5" t="s">
        <v>23</v>
      </c>
      <c r="B19" s="5">
        <v>224</v>
      </c>
      <c r="C19" s="5">
        <v>4</v>
      </c>
      <c r="D19" s="5">
        <f t="shared" si="0"/>
        <v>7.6923076923076927E-3</v>
      </c>
      <c r="E19" s="9">
        <f t="shared" si="1"/>
        <v>7.619047619047619E-3</v>
      </c>
    </row>
    <row r="20" spans="1:5" x14ac:dyDescent="0.2">
      <c r="A20" s="2" t="s">
        <v>7</v>
      </c>
      <c r="B20" s="2">
        <v>382</v>
      </c>
      <c r="C20" s="2">
        <v>3</v>
      </c>
      <c r="D20" s="2">
        <f t="shared" si="0"/>
        <v>5.7692307692307696E-3</v>
      </c>
      <c r="E20" s="9">
        <f t="shared" si="1"/>
        <v>5.7142857142857143E-3</v>
      </c>
    </row>
    <row r="21" spans="1:5" x14ac:dyDescent="0.2">
      <c r="A21" s="5" t="s">
        <v>12</v>
      </c>
      <c r="B21" s="5">
        <v>1160</v>
      </c>
      <c r="C21" s="5">
        <v>1</v>
      </c>
      <c r="D21" s="5">
        <f t="shared" si="0"/>
        <v>1.9230769230769232E-3</v>
      </c>
      <c r="E21" s="9">
        <f t="shared" si="1"/>
        <v>1.9047619047619048E-3</v>
      </c>
    </row>
    <row r="22" spans="1:5" ht="17" thickBot="1" x14ac:dyDescent="0.25">
      <c r="A22" s="10" t="s">
        <v>26</v>
      </c>
      <c r="B22" s="10"/>
      <c r="C22" s="4">
        <f>SUM(C6:C21)</f>
        <v>520</v>
      </c>
      <c r="D22" s="4">
        <f>SUM(D6:D21)</f>
        <v>0.99999999999999978</v>
      </c>
    </row>
    <row r="23" spans="1:5" ht="17" thickTop="1" x14ac:dyDescent="0.2">
      <c r="C23">
        <f>SUM(C6:C21,C24)</f>
        <v>525</v>
      </c>
    </row>
    <row r="24" spans="1:5" x14ac:dyDescent="0.2">
      <c r="A24" s="1" t="s">
        <v>29</v>
      </c>
      <c r="C24" s="1">
        <v>5</v>
      </c>
      <c r="D24">
        <f>C24/C23</f>
        <v>9.5238095238095247E-3</v>
      </c>
    </row>
  </sheetData>
  <sortState xmlns:xlrd2="http://schemas.microsoft.com/office/spreadsheetml/2017/richdata2" ref="B6:E21">
    <sortCondition ref="B6:B21"/>
  </sortState>
  <mergeCells count="1">
    <mergeCell ref="A22:B2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"/>
  <sheetViews>
    <sheetView showRuler="0" zoomScale="107" workbookViewId="0">
      <selection activeCell="I12" sqref="I12"/>
    </sheetView>
  </sheetViews>
  <sheetFormatPr baseColWidth="10" defaultRowHeight="16" x14ac:dyDescent="0.2"/>
  <cols>
    <col min="1" max="4" width="10.7109375" customWidth="1"/>
  </cols>
  <sheetData>
    <row r="1" spans="1:11" x14ac:dyDescent="0.2">
      <c r="A1" s="3" t="s">
        <v>18</v>
      </c>
      <c r="B1" s="3">
        <v>1153</v>
      </c>
    </row>
    <row r="2" spans="1:11" x14ac:dyDescent="0.2">
      <c r="A2" s="3" t="s">
        <v>19</v>
      </c>
      <c r="B2" s="3">
        <v>3660</v>
      </c>
    </row>
    <row r="3" spans="1:11" x14ac:dyDescent="0.2">
      <c r="A3" s="3" t="s">
        <v>28</v>
      </c>
      <c r="B3" s="3">
        <f>C17/B2</f>
        <v>6.6939890710382519E-2</v>
      </c>
    </row>
    <row r="5" spans="1:11" x14ac:dyDescent="0.2">
      <c r="A5" s="8" t="s">
        <v>17</v>
      </c>
      <c r="B5" s="8" t="s">
        <v>15</v>
      </c>
      <c r="C5" s="8" t="s">
        <v>16</v>
      </c>
      <c r="D5" s="8" t="s">
        <v>27</v>
      </c>
      <c r="F5" s="8" t="s">
        <v>20</v>
      </c>
      <c r="G5" s="8" t="s">
        <v>16</v>
      </c>
      <c r="H5" s="8" t="s">
        <v>27</v>
      </c>
    </row>
    <row r="6" spans="1:11" x14ac:dyDescent="0.2">
      <c r="A6" s="2" t="s">
        <v>0</v>
      </c>
      <c r="B6" s="2">
        <v>5</v>
      </c>
      <c r="C6" s="2">
        <v>83</v>
      </c>
      <c r="D6" s="2">
        <f t="shared" ref="D6:D16" si="0">C6/$C$17</f>
        <v>0.33877551020408164</v>
      </c>
      <c r="E6">
        <f>C6/$C$18</f>
        <v>0.33739837398373984</v>
      </c>
      <c r="F6" s="2" t="s">
        <v>21</v>
      </c>
      <c r="G6" s="2">
        <f>SUM(G11,C7,C10,C12,C14)</f>
        <v>101</v>
      </c>
      <c r="H6" s="2">
        <f>G6/G8</f>
        <v>0.41224489795918368</v>
      </c>
      <c r="J6">
        <f>SUM(G11,C7,C10,C12,C14)</f>
        <v>101</v>
      </c>
      <c r="K6">
        <f>J6/J8</f>
        <v>0.41056910569105692</v>
      </c>
    </row>
    <row r="7" spans="1:11" x14ac:dyDescent="0.2">
      <c r="A7" s="2" t="s">
        <v>1</v>
      </c>
      <c r="B7" s="2">
        <v>7</v>
      </c>
      <c r="C7" s="2">
        <v>55</v>
      </c>
      <c r="D7" s="2">
        <f t="shared" si="0"/>
        <v>0.22448979591836735</v>
      </c>
      <c r="E7" s="9">
        <f t="shared" ref="E7:E16" si="1">C7/$C$18</f>
        <v>0.22357723577235772</v>
      </c>
      <c r="F7" s="5" t="s">
        <v>22</v>
      </c>
      <c r="G7" s="5">
        <f>SUM(G12,C8,C9,C11,C13,C15,C16)</f>
        <v>144</v>
      </c>
      <c r="H7" s="5">
        <f>G7/G8</f>
        <v>0.58775510204081638</v>
      </c>
      <c r="J7">
        <f>SUM(G12,C8,C9,C11,C13,C15,C16,C19)</f>
        <v>145</v>
      </c>
      <c r="K7">
        <f>J7/J8</f>
        <v>0.58943089430894313</v>
      </c>
    </row>
    <row r="8" spans="1:11" ht="17" thickBot="1" x14ac:dyDescent="0.25">
      <c r="A8" s="5" t="s">
        <v>4</v>
      </c>
      <c r="B8" s="5">
        <v>12</v>
      </c>
      <c r="C8" s="5">
        <v>37</v>
      </c>
      <c r="D8" s="5">
        <f t="shared" si="0"/>
        <v>0.15102040816326531</v>
      </c>
      <c r="E8" s="9">
        <f t="shared" si="1"/>
        <v>0.15040650406504066</v>
      </c>
      <c r="F8" s="4" t="s">
        <v>26</v>
      </c>
      <c r="G8" s="4">
        <f>SUM(G6:G7)</f>
        <v>245</v>
      </c>
      <c r="H8" s="4">
        <f>SUM(H6:H7)</f>
        <v>1</v>
      </c>
      <c r="J8">
        <f>SUM(J6:J7)</f>
        <v>246</v>
      </c>
    </row>
    <row r="9" spans="1:11" ht="17" thickTop="1" x14ac:dyDescent="0.2">
      <c r="A9" s="5" t="s">
        <v>3</v>
      </c>
      <c r="B9" s="5">
        <v>27</v>
      </c>
      <c r="C9" s="5">
        <v>20</v>
      </c>
      <c r="D9" s="5">
        <f t="shared" si="0"/>
        <v>8.1632653061224483E-2</v>
      </c>
      <c r="E9" s="9">
        <f t="shared" si="1"/>
        <v>8.1300813008130079E-2</v>
      </c>
    </row>
    <row r="10" spans="1:11" x14ac:dyDescent="0.2">
      <c r="A10" s="2" t="s">
        <v>6</v>
      </c>
      <c r="B10" s="2">
        <v>31</v>
      </c>
      <c r="C10" s="2">
        <v>17</v>
      </c>
      <c r="D10" s="2">
        <f t="shared" si="0"/>
        <v>6.9387755102040816E-2</v>
      </c>
      <c r="E10" s="9">
        <f t="shared" si="1"/>
        <v>6.910569105691057E-2</v>
      </c>
      <c r="F10" s="8" t="s">
        <v>17</v>
      </c>
      <c r="G10" s="8" t="s">
        <v>16</v>
      </c>
      <c r="H10" s="8" t="s">
        <v>27</v>
      </c>
    </row>
    <row r="11" spans="1:11" x14ac:dyDescent="0.2">
      <c r="A11" s="5" t="s">
        <v>5</v>
      </c>
      <c r="B11" s="5">
        <v>43</v>
      </c>
      <c r="C11" s="5">
        <v>12</v>
      </c>
      <c r="D11" s="5">
        <f t="shared" si="0"/>
        <v>4.8979591836734691E-2</v>
      </c>
      <c r="E11" s="9">
        <f t="shared" si="1"/>
        <v>4.878048780487805E-2</v>
      </c>
      <c r="F11" s="2" t="s">
        <v>25</v>
      </c>
      <c r="G11" s="2">
        <v>17</v>
      </c>
      <c r="H11" s="2">
        <f>G11/G13</f>
        <v>0.20481927710843373</v>
      </c>
      <c r="I11">
        <f>G11/C18</f>
        <v>6.910569105691057E-2</v>
      </c>
    </row>
    <row r="12" spans="1:11" x14ac:dyDescent="0.2">
      <c r="A12" s="2" t="s">
        <v>2</v>
      </c>
      <c r="B12" s="2">
        <v>68</v>
      </c>
      <c r="C12" s="2">
        <v>8</v>
      </c>
      <c r="D12" s="2">
        <f t="shared" si="0"/>
        <v>3.2653061224489799E-2</v>
      </c>
      <c r="E12" s="9">
        <f t="shared" si="1"/>
        <v>3.2520325203252036E-2</v>
      </c>
      <c r="F12" s="5" t="s">
        <v>24</v>
      </c>
      <c r="G12" s="5">
        <v>66</v>
      </c>
      <c r="H12" s="5">
        <f>G12/G13</f>
        <v>0.79518072289156627</v>
      </c>
    </row>
    <row r="13" spans="1:11" ht="17" thickBot="1" x14ac:dyDescent="0.25">
      <c r="A13" s="5" t="s">
        <v>9</v>
      </c>
      <c r="B13" s="5">
        <v>74</v>
      </c>
      <c r="C13" s="5">
        <v>7</v>
      </c>
      <c r="D13" s="5">
        <f t="shared" si="0"/>
        <v>2.8571428571428571E-2</v>
      </c>
      <c r="E13" s="9">
        <f t="shared" si="1"/>
        <v>2.8455284552845527E-2</v>
      </c>
      <c r="F13" s="4" t="s">
        <v>26</v>
      </c>
      <c r="G13" s="4">
        <f>SUM(G11:G12)</f>
        <v>83</v>
      </c>
      <c r="H13" s="4">
        <f>SUM(H11:H12)</f>
        <v>1</v>
      </c>
    </row>
    <row r="14" spans="1:11" ht="17" thickTop="1" x14ac:dyDescent="0.2">
      <c r="A14" s="2" t="s">
        <v>7</v>
      </c>
      <c r="B14" s="2">
        <v>162</v>
      </c>
      <c r="C14" s="2">
        <v>4</v>
      </c>
      <c r="D14" s="2">
        <f t="shared" si="0"/>
        <v>1.6326530612244899E-2</v>
      </c>
      <c r="E14" s="9">
        <f t="shared" si="1"/>
        <v>1.6260162601626018E-2</v>
      </c>
    </row>
    <row r="15" spans="1:11" x14ac:dyDescent="0.2">
      <c r="A15" s="5" t="s">
        <v>8</v>
      </c>
      <c r="B15" s="5">
        <v>718</v>
      </c>
      <c r="C15" s="5">
        <v>1</v>
      </c>
      <c r="D15" s="5">
        <f t="shared" si="0"/>
        <v>4.0816326530612249E-3</v>
      </c>
      <c r="E15" s="9">
        <f t="shared" si="1"/>
        <v>4.0650406504065045E-3</v>
      </c>
    </row>
    <row r="16" spans="1:11" x14ac:dyDescent="0.2">
      <c r="A16" s="5" t="s">
        <v>11</v>
      </c>
      <c r="B16" s="5">
        <v>725</v>
      </c>
      <c r="C16" s="5">
        <v>1</v>
      </c>
      <c r="D16" s="5">
        <f t="shared" si="0"/>
        <v>4.0816326530612249E-3</v>
      </c>
      <c r="E16" s="9">
        <f t="shared" si="1"/>
        <v>4.0650406504065045E-3</v>
      </c>
    </row>
    <row r="17" spans="1:4" ht="17" thickBot="1" x14ac:dyDescent="0.25">
      <c r="A17" s="10" t="s">
        <v>26</v>
      </c>
      <c r="B17" s="10"/>
      <c r="C17" s="4">
        <f>SUM(C6:C16)</f>
        <v>245</v>
      </c>
      <c r="D17" s="4">
        <f>SUM(D6:D16)</f>
        <v>1</v>
      </c>
    </row>
    <row r="18" spans="1:4" ht="17" thickTop="1" x14ac:dyDescent="0.2">
      <c r="C18">
        <f>SUM(C6:C16,C19)</f>
        <v>246</v>
      </c>
    </row>
    <row r="19" spans="1:4" x14ac:dyDescent="0.2">
      <c r="A19" s="1" t="s">
        <v>29</v>
      </c>
      <c r="C19" s="1">
        <v>1</v>
      </c>
      <c r="D19">
        <f>C19/C18</f>
        <v>4.0650406504065045E-3</v>
      </c>
    </row>
  </sheetData>
  <sortState xmlns:xlrd2="http://schemas.microsoft.com/office/spreadsheetml/2017/richdata2" ref="B6:E16">
    <sortCondition ref="B6:B16"/>
  </sortState>
  <mergeCells count="1">
    <mergeCell ref="A17:B17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total</vt:lpstr>
      <vt:lpstr>victory</vt:lpstr>
      <vt:lpstr>inaugural</vt:lpstr>
      <vt:lpstr>foreign</vt:lpstr>
      <vt:lpstr>tragedy</vt:lpstr>
      <vt:lpstr>sotu</vt:lpstr>
      <vt:lpstr>un</vt:lpstr>
      <vt:lpstr>foreign!wordlist_foreign_trump</vt:lpstr>
      <vt:lpstr>inaugural!wordlist_inaugural_trump</vt:lpstr>
      <vt:lpstr>sotu!wordlist_sotu_trump</vt:lpstr>
      <vt:lpstr>tragedy!wordlist_tragedy_trump</vt:lpstr>
      <vt:lpstr>total!wordlist_trump</vt:lpstr>
      <vt:lpstr>un!wordlist_un_trump</vt:lpstr>
      <vt:lpstr>victory!wordlist_victory_trump</vt:lpstr>
    </vt:vector>
  </TitlesOfParts>
  <Company>University of Southern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 SCA</dc:creator>
  <cp:lastModifiedBy>Katherine Yang</cp:lastModifiedBy>
  <dcterms:created xsi:type="dcterms:W3CDTF">2018-11-14T23:02:29Z</dcterms:created>
  <dcterms:modified xsi:type="dcterms:W3CDTF">2019-04-18T18:54:57Z</dcterms:modified>
</cp:coreProperties>
</file>