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pan\Downloads\"/>
    </mc:Choice>
  </mc:AlternateContent>
  <xr:revisionPtr revIDLastSave="0" documentId="13_ncr:1_{15657B86-48EA-48D1-B9AC-884FDFC0258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 Attainment" sheetId="7" r:id="rId1"/>
    <sheet name="Sheet1" sheetId="9" r:id="rId2"/>
  </sheets>
  <definedNames>
    <definedName name="_xlnm._FilterDatabase" localSheetId="0" hidden="1">'CO Attainment'!$G$2:$G$78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7" i="7" l="1"/>
  <c r="P62" i="7"/>
  <c r="P68" i="7" s="1"/>
  <c r="Q62" i="7"/>
  <c r="R62" i="7"/>
  <c r="S62" i="7"/>
  <c r="T62" i="7"/>
  <c r="U62" i="7"/>
  <c r="U68" i="7" s="1"/>
  <c r="V62" i="7"/>
  <c r="W62" i="7"/>
  <c r="X62" i="7"/>
  <c r="X68" i="7" s="1"/>
  <c r="Y62" i="7"/>
  <c r="Z62" i="7"/>
  <c r="AA62" i="7"/>
  <c r="AB62" i="7"/>
  <c r="O62" i="7"/>
  <c r="O68" i="7" s="1"/>
  <c r="P61" i="7"/>
  <c r="Q61" i="7"/>
  <c r="Q67" i="7" s="1"/>
  <c r="R61" i="7"/>
  <c r="S61" i="7"/>
  <c r="T61" i="7"/>
  <c r="U61" i="7"/>
  <c r="U67" i="7" s="1"/>
  <c r="V61" i="7"/>
  <c r="W61" i="7"/>
  <c r="W67" i="7" s="1"/>
  <c r="X61" i="7"/>
  <c r="Y61" i="7"/>
  <c r="Y67" i="7" s="1"/>
  <c r="Z61" i="7"/>
  <c r="AA61" i="7"/>
  <c r="AB61" i="7"/>
  <c r="O61" i="7"/>
  <c r="O67" i="7" s="1"/>
  <c r="P59" i="7"/>
  <c r="Q59" i="7"/>
  <c r="R59" i="7"/>
  <c r="S59" i="7"/>
  <c r="T59" i="7"/>
  <c r="T65" i="7" s="1"/>
  <c r="U59" i="7"/>
  <c r="U65" i="7" s="1"/>
  <c r="V59" i="7"/>
  <c r="W59" i="7"/>
  <c r="W65" i="7" s="1"/>
  <c r="X59" i="7"/>
  <c r="X65" i="7" s="1"/>
  <c r="Y59" i="7"/>
  <c r="Z59" i="7"/>
  <c r="AA59" i="7"/>
  <c r="AB59" i="7"/>
  <c r="AB65" i="7" s="1"/>
  <c r="P65" i="7"/>
  <c r="O59" i="7"/>
  <c r="O65" i="7" s="1"/>
  <c r="L78" i="7"/>
  <c r="I77" i="7"/>
  <c r="K78" i="7"/>
  <c r="J78" i="7"/>
  <c r="I78" i="7"/>
  <c r="H78" i="7"/>
  <c r="L77" i="7"/>
  <c r="L76" i="7"/>
  <c r="K77" i="7"/>
  <c r="J77" i="7"/>
  <c r="P85" i="7"/>
  <c r="P91" i="7" s="1"/>
  <c r="Q85" i="7"/>
  <c r="Q91" i="7" s="1"/>
  <c r="R85" i="7"/>
  <c r="R91" i="7" s="1"/>
  <c r="S85" i="7"/>
  <c r="S91" i="7" s="1"/>
  <c r="T85" i="7"/>
  <c r="T91" i="7" s="1"/>
  <c r="U85" i="7"/>
  <c r="U91" i="7" s="1"/>
  <c r="V85" i="7"/>
  <c r="V91" i="7" s="1"/>
  <c r="W85" i="7"/>
  <c r="W91" i="7" s="1"/>
  <c r="X85" i="7"/>
  <c r="X91" i="7" s="1"/>
  <c r="Y85" i="7"/>
  <c r="Y91" i="7" s="1"/>
  <c r="Z85" i="7"/>
  <c r="Z91" i="7" s="1"/>
  <c r="AA85" i="7"/>
  <c r="AA91" i="7" s="1"/>
  <c r="AB85" i="7"/>
  <c r="AB91" i="7" s="1"/>
  <c r="O85" i="7"/>
  <c r="O91" i="7" s="1"/>
  <c r="AB84" i="7"/>
  <c r="AB90" i="7" s="1"/>
  <c r="P84" i="7"/>
  <c r="Q84" i="7"/>
  <c r="Q90" i="7" s="1"/>
  <c r="R84" i="7"/>
  <c r="R90" i="7" s="1"/>
  <c r="S84" i="7"/>
  <c r="S90" i="7" s="1"/>
  <c r="T84" i="7"/>
  <c r="T90" i="7" s="1"/>
  <c r="U84" i="7"/>
  <c r="U90" i="7" s="1"/>
  <c r="V84" i="7"/>
  <c r="V90" i="7" s="1"/>
  <c r="W84" i="7"/>
  <c r="W90" i="7" s="1"/>
  <c r="X84" i="7"/>
  <c r="X90" i="7" s="1"/>
  <c r="Y84" i="7"/>
  <c r="Y90" i="7" s="1"/>
  <c r="Z84" i="7"/>
  <c r="Z90" i="7" s="1"/>
  <c r="AA84" i="7"/>
  <c r="O84" i="7"/>
  <c r="O90" i="7" s="1"/>
  <c r="Q83" i="7"/>
  <c r="Q89" i="7" s="1"/>
  <c r="AB83" i="7"/>
  <c r="AB89" i="7" s="1"/>
  <c r="P83" i="7"/>
  <c r="P89" i="7" s="1"/>
  <c r="R83" i="7"/>
  <c r="R89" i="7" s="1"/>
  <c r="S83" i="7"/>
  <c r="S89" i="7" s="1"/>
  <c r="T83" i="7"/>
  <c r="T89" i="7" s="1"/>
  <c r="U83" i="7"/>
  <c r="V83" i="7"/>
  <c r="W83" i="7"/>
  <c r="W89" i="7" s="1"/>
  <c r="X83" i="7"/>
  <c r="Y83" i="7"/>
  <c r="Y89" i="7" s="1"/>
  <c r="Z83" i="7"/>
  <c r="Z89" i="7" s="1"/>
  <c r="AA83" i="7"/>
  <c r="AA89" i="7" s="1"/>
  <c r="O83" i="7"/>
  <c r="O89" i="7" s="1"/>
  <c r="P82" i="7"/>
  <c r="P88" i="7" s="1"/>
  <c r="Q82" i="7"/>
  <c r="Q88" i="7" s="1"/>
  <c r="R82" i="7"/>
  <c r="R88" i="7" s="1"/>
  <c r="S82" i="7"/>
  <c r="S88" i="7" s="1"/>
  <c r="T82" i="7"/>
  <c r="U82" i="7"/>
  <c r="U88" i="7" s="1"/>
  <c r="V82" i="7"/>
  <c r="V88" i="7" s="1"/>
  <c r="W82" i="7"/>
  <c r="W88" i="7" s="1"/>
  <c r="X82" i="7"/>
  <c r="X88" i="7" s="1"/>
  <c r="Y82" i="7"/>
  <c r="Y88" i="7" s="1"/>
  <c r="Z82" i="7"/>
  <c r="Z88" i="7" s="1"/>
  <c r="AA82" i="7"/>
  <c r="AA88" i="7" s="1"/>
  <c r="AB82" i="7"/>
  <c r="AB88" i="7" s="1"/>
  <c r="O82" i="7"/>
  <c r="O88" i="7" s="1"/>
  <c r="P81" i="7"/>
  <c r="P87" i="7" s="1"/>
  <c r="Q81" i="7"/>
  <c r="Q87" i="7" s="1"/>
  <c r="R81" i="7"/>
  <c r="R87" i="7" s="1"/>
  <c r="S81" i="7"/>
  <c r="S87" i="7" s="1"/>
  <c r="T81" i="7"/>
  <c r="T87" i="7" s="1"/>
  <c r="U81" i="7"/>
  <c r="U87" i="7" s="1"/>
  <c r="V81" i="7"/>
  <c r="V87" i="7" s="1"/>
  <c r="W81" i="7"/>
  <c r="W87" i="7" s="1"/>
  <c r="X81" i="7"/>
  <c r="X87" i="7" s="1"/>
  <c r="Y81" i="7"/>
  <c r="Y87" i="7" s="1"/>
  <c r="Z81" i="7"/>
  <c r="Z87" i="7" s="1"/>
  <c r="AA81" i="7"/>
  <c r="AA87" i="7" s="1"/>
  <c r="AB81" i="7"/>
  <c r="AB87" i="7" s="1"/>
  <c r="O81" i="7"/>
  <c r="O87" i="7" s="1"/>
  <c r="P90" i="7"/>
  <c r="V89" i="7"/>
  <c r="U89" i="7"/>
  <c r="T88" i="7"/>
  <c r="AA90" i="7"/>
  <c r="X89" i="7"/>
  <c r="AB68" i="7"/>
  <c r="AA68" i="7"/>
  <c r="Z68" i="7"/>
  <c r="Y68" i="7"/>
  <c r="W68" i="7"/>
  <c r="V68" i="7"/>
  <c r="T68" i="7"/>
  <c r="S68" i="7"/>
  <c r="R68" i="7"/>
  <c r="Q68" i="7"/>
  <c r="P67" i="7"/>
  <c r="R67" i="7"/>
  <c r="S67" i="7"/>
  <c r="V67" i="7"/>
  <c r="X67" i="7"/>
  <c r="Z67" i="7"/>
  <c r="AA67" i="7"/>
  <c r="P60" i="7"/>
  <c r="P66" i="7" s="1"/>
  <c r="Q60" i="7"/>
  <c r="Q66" i="7" s="1"/>
  <c r="R60" i="7"/>
  <c r="R66" i="7" s="1"/>
  <c r="S60" i="7"/>
  <c r="S66" i="7" s="1"/>
  <c r="T60" i="7"/>
  <c r="T66" i="7" s="1"/>
  <c r="U60" i="7"/>
  <c r="U66" i="7" s="1"/>
  <c r="V60" i="7"/>
  <c r="W60" i="7"/>
  <c r="X60" i="7"/>
  <c r="X66" i="7" s="1"/>
  <c r="Y60" i="7"/>
  <c r="Y66" i="7" s="1"/>
  <c r="Z60" i="7"/>
  <c r="Z66" i="7" s="1"/>
  <c r="AA60" i="7"/>
  <c r="AA66" i="7" s="1"/>
  <c r="AB60" i="7"/>
  <c r="AB66" i="7" s="1"/>
  <c r="O60" i="7"/>
  <c r="O66" i="7" s="1"/>
  <c r="R65" i="7"/>
  <c r="S65" i="7"/>
  <c r="V65" i="7"/>
  <c r="Y65" i="7"/>
  <c r="Z65" i="7"/>
  <c r="AA65" i="7"/>
  <c r="Q65" i="7"/>
  <c r="P58" i="7"/>
  <c r="P64" i="7" s="1"/>
  <c r="Q58" i="7"/>
  <c r="Q64" i="7" s="1"/>
  <c r="R58" i="7"/>
  <c r="R64" i="7" s="1"/>
  <c r="S58" i="7"/>
  <c r="S64" i="7" s="1"/>
  <c r="T58" i="7"/>
  <c r="T64" i="7" s="1"/>
  <c r="U58" i="7"/>
  <c r="U64" i="7" s="1"/>
  <c r="V58" i="7"/>
  <c r="V64" i="7" s="1"/>
  <c r="W58" i="7"/>
  <c r="W64" i="7" s="1"/>
  <c r="X58" i="7"/>
  <c r="X64" i="7" s="1"/>
  <c r="Y58" i="7"/>
  <c r="Y64" i="7" s="1"/>
  <c r="Z58" i="7"/>
  <c r="Z64" i="7" s="1"/>
  <c r="AA58" i="7"/>
  <c r="AA64" i="7" s="1"/>
  <c r="AB58" i="7"/>
  <c r="AB64" i="7" s="1"/>
  <c r="O58" i="7"/>
  <c r="O64" i="7" s="1"/>
  <c r="W66" i="7"/>
  <c r="T67" i="7"/>
  <c r="R33" i="7"/>
  <c r="S103" i="7" s="1"/>
  <c r="Q33" i="7"/>
  <c r="R103" i="7" s="1"/>
  <c r="O6" i="7"/>
  <c r="S6" i="7"/>
  <c r="P5" i="7"/>
  <c r="R6" i="7"/>
  <c r="R9" i="7" s="1"/>
  <c r="K36" i="7" s="1"/>
  <c r="AB67" i="7"/>
  <c r="V66" i="7"/>
  <c r="W92" i="7" l="1"/>
  <c r="V92" i="7"/>
  <c r="U69" i="7"/>
  <c r="Z69" i="7"/>
  <c r="Y69" i="7"/>
  <c r="AB69" i="7"/>
  <c r="AB99" i="7" s="1"/>
  <c r="AA92" i="7"/>
  <c r="S92" i="7"/>
  <c r="Q69" i="7"/>
  <c r="AA69" i="7"/>
  <c r="AA99" i="7" s="1"/>
  <c r="S69" i="7"/>
  <c r="Z92" i="7"/>
  <c r="R92" i="7"/>
  <c r="X69" i="7"/>
  <c r="P69" i="7"/>
  <c r="R69" i="7"/>
  <c r="O92" i="7"/>
  <c r="U92" i="7"/>
  <c r="AB92" i="7"/>
  <c r="X92" i="7"/>
  <c r="P92" i="7"/>
  <c r="O69" i="7"/>
  <c r="T69" i="7"/>
  <c r="Q92" i="7"/>
  <c r="Y92" i="7"/>
  <c r="W69" i="7"/>
  <c r="W99" i="7" s="1"/>
  <c r="V69" i="7"/>
  <c r="V99" i="7" s="1"/>
  <c r="T92" i="7"/>
  <c r="K66" i="7"/>
  <c r="K50" i="7"/>
  <c r="K34" i="7"/>
  <c r="K18" i="7"/>
  <c r="K4" i="7"/>
  <c r="K64" i="7"/>
  <c r="K48" i="7"/>
  <c r="K32" i="7"/>
  <c r="K16" i="7"/>
  <c r="K31" i="7"/>
  <c r="K59" i="7"/>
  <c r="K74" i="7"/>
  <c r="K58" i="7"/>
  <c r="K42" i="7"/>
  <c r="K26" i="7"/>
  <c r="K10" i="7"/>
  <c r="K47" i="7"/>
  <c r="K27" i="7"/>
  <c r="K72" i="7"/>
  <c r="K56" i="7"/>
  <c r="K40" i="7"/>
  <c r="K24" i="7"/>
  <c r="K7" i="7"/>
  <c r="K63" i="7"/>
  <c r="K75" i="7"/>
  <c r="K11" i="7"/>
  <c r="K71" i="7"/>
  <c r="K55" i="7"/>
  <c r="K39" i="7"/>
  <c r="K23" i="7"/>
  <c r="K3" i="7"/>
  <c r="K15" i="7"/>
  <c r="K43" i="7"/>
  <c r="K67" i="7"/>
  <c r="K51" i="7"/>
  <c r="K35" i="7"/>
  <c r="K19" i="7"/>
  <c r="K73" i="7"/>
  <c r="K65" i="7"/>
  <c r="K57" i="7"/>
  <c r="K49" i="7"/>
  <c r="K41" i="7"/>
  <c r="K33" i="7"/>
  <c r="K25" i="7"/>
  <c r="K17" i="7"/>
  <c r="K9" i="7"/>
  <c r="K8" i="7"/>
  <c r="K70" i="7"/>
  <c r="K62" i="7"/>
  <c r="K54" i="7"/>
  <c r="K46" i="7"/>
  <c r="K38" i="7"/>
  <c r="K30" i="7"/>
  <c r="K22" i="7"/>
  <c r="K14" i="7"/>
  <c r="K6" i="7"/>
  <c r="K69" i="7"/>
  <c r="K61" i="7"/>
  <c r="K53" i="7"/>
  <c r="K45" i="7"/>
  <c r="K37" i="7"/>
  <c r="K29" i="7"/>
  <c r="K21" i="7"/>
  <c r="K13" i="7"/>
  <c r="K5" i="7"/>
  <c r="K68" i="7"/>
  <c r="K60" i="7"/>
  <c r="K52" i="7"/>
  <c r="K44" i="7"/>
  <c r="K28" i="7"/>
  <c r="K20" i="7"/>
  <c r="K12" i="7"/>
  <c r="S9" i="7"/>
  <c r="Z99" i="7" l="1"/>
  <c r="U99" i="7"/>
  <c r="Q99" i="7"/>
  <c r="P99" i="7"/>
  <c r="S99" i="7"/>
  <c r="Y99" i="7"/>
  <c r="O99" i="7"/>
  <c r="X99" i="7"/>
  <c r="R99" i="7"/>
  <c r="T99" i="7"/>
  <c r="K76" i="7"/>
  <c r="L72" i="7"/>
  <c r="L69" i="7"/>
  <c r="L51" i="7"/>
  <c r="L52" i="7"/>
  <c r="L62" i="7"/>
  <c r="L35" i="7"/>
  <c r="L60" i="7"/>
  <c r="L53" i="7"/>
  <c r="L6" i="7"/>
  <c r="L31" i="7"/>
  <c r="L39" i="7"/>
  <c r="L44" i="7"/>
  <c r="L16" i="7"/>
  <c r="L47" i="7"/>
  <c r="L17" i="7"/>
  <c r="L5" i="7"/>
  <c r="L22" i="7"/>
  <c r="L55" i="7"/>
  <c r="L33" i="7"/>
  <c r="L13" i="7"/>
  <c r="L30" i="7"/>
  <c r="L11" i="7"/>
  <c r="L49" i="7"/>
  <c r="L12" i="7"/>
  <c r="L29" i="7"/>
  <c r="L38" i="7"/>
  <c r="L43" i="7"/>
  <c r="L64" i="7"/>
  <c r="L65" i="7"/>
  <c r="L20" i="7"/>
  <c r="L37" i="7"/>
  <c r="L46" i="7"/>
  <c r="L59" i="7"/>
  <c r="L36" i="7"/>
  <c r="L45" i="7"/>
  <c r="L15" i="7"/>
  <c r="L73" i="7"/>
  <c r="L19" i="7"/>
  <c r="L34" i="7"/>
  <c r="L10" i="7"/>
  <c r="L75" i="7"/>
  <c r="L68" i="7"/>
  <c r="L61" i="7"/>
  <c r="L54" i="7"/>
  <c r="L63" i="7"/>
  <c r="L32" i="7"/>
  <c r="L3" i="7"/>
  <c r="L25" i="7"/>
  <c r="L7" i="7"/>
  <c r="L71" i="7"/>
  <c r="L48" i="7"/>
  <c r="L18" i="7"/>
  <c r="L24" i="7"/>
  <c r="L40" i="7"/>
  <c r="L28" i="7"/>
  <c r="L21" i="7"/>
  <c r="L14" i="7"/>
  <c r="L23" i="7"/>
  <c r="L27" i="7"/>
  <c r="L74" i="7"/>
  <c r="L50" i="7"/>
  <c r="L56" i="7"/>
  <c r="L67" i="7"/>
  <c r="L66" i="7"/>
  <c r="L26" i="7"/>
  <c r="L42" i="7"/>
  <c r="L8" i="7"/>
  <c r="L58" i="7"/>
  <c r="L4" i="7"/>
  <c r="L9" i="7"/>
  <c r="L41" i="7"/>
  <c r="L57" i="7"/>
  <c r="L70" i="7"/>
  <c r="D76" i="7" l="1"/>
  <c r="E76" i="7"/>
  <c r="F76" i="7"/>
  <c r="C76" i="7"/>
  <c r="C13" i="9" l="1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B13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C19" i="9"/>
  <c r="C28" i="9" s="1"/>
  <c r="D19" i="9"/>
  <c r="D28" i="9" s="1"/>
  <c r="E19" i="9"/>
  <c r="E28" i="9" s="1"/>
  <c r="F19" i="9"/>
  <c r="F28" i="9" s="1"/>
  <c r="G19" i="9"/>
  <c r="G28" i="9" s="1"/>
  <c r="H19" i="9"/>
  <c r="H28" i="9" s="1"/>
  <c r="I19" i="9"/>
  <c r="I28" i="9" s="1"/>
  <c r="J19" i="9"/>
  <c r="J28" i="9" s="1"/>
  <c r="K19" i="9"/>
  <c r="K28" i="9" s="1"/>
  <c r="L19" i="9"/>
  <c r="L28" i="9" s="1"/>
  <c r="M19" i="9"/>
  <c r="M28" i="9" s="1"/>
  <c r="N19" i="9"/>
  <c r="N28" i="9" s="1"/>
  <c r="O19" i="9"/>
  <c r="O28" i="9" s="1"/>
  <c r="P19" i="9"/>
  <c r="P28" i="9" s="1"/>
  <c r="B19" i="9"/>
  <c r="B28" i="9" s="1"/>
  <c r="C18" i="9"/>
  <c r="C27" i="9" s="1"/>
  <c r="D18" i="9"/>
  <c r="D27" i="9" s="1"/>
  <c r="E18" i="9"/>
  <c r="E27" i="9" s="1"/>
  <c r="F18" i="9"/>
  <c r="F27" i="9" s="1"/>
  <c r="G18" i="9"/>
  <c r="G27" i="9" s="1"/>
  <c r="H18" i="9"/>
  <c r="H27" i="9" s="1"/>
  <c r="I18" i="9"/>
  <c r="I27" i="9" s="1"/>
  <c r="J18" i="9"/>
  <c r="J27" i="9" s="1"/>
  <c r="K18" i="9"/>
  <c r="K27" i="9" s="1"/>
  <c r="L18" i="9"/>
  <c r="L27" i="9" s="1"/>
  <c r="M18" i="9"/>
  <c r="M27" i="9" s="1"/>
  <c r="N18" i="9"/>
  <c r="N27" i="9" s="1"/>
  <c r="O18" i="9"/>
  <c r="O27" i="9" s="1"/>
  <c r="P18" i="9"/>
  <c r="P27" i="9" s="1"/>
  <c r="B18" i="9"/>
  <c r="B27" i="9" s="1"/>
  <c r="C17" i="9"/>
  <c r="C26" i="9" s="1"/>
  <c r="D17" i="9"/>
  <c r="D26" i="9" s="1"/>
  <c r="E17" i="9"/>
  <c r="E26" i="9" s="1"/>
  <c r="F17" i="9"/>
  <c r="F26" i="9" s="1"/>
  <c r="G17" i="9"/>
  <c r="H17" i="9"/>
  <c r="H26" i="9" s="1"/>
  <c r="I17" i="9"/>
  <c r="J17" i="9"/>
  <c r="J21" i="9" s="1"/>
  <c r="K17" i="9"/>
  <c r="L17" i="9"/>
  <c r="L26" i="9" s="1"/>
  <c r="M17" i="9"/>
  <c r="M21" i="9" s="1"/>
  <c r="N17" i="9"/>
  <c r="N26" i="9" s="1"/>
  <c r="O17" i="9"/>
  <c r="O26" i="9" s="1"/>
  <c r="P17" i="9"/>
  <c r="P26" i="9" s="1"/>
  <c r="B17" i="9"/>
  <c r="B21" i="9" s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3" i="7"/>
  <c r="G76" i="7" l="1"/>
  <c r="K21" i="9"/>
  <c r="I21" i="9"/>
  <c r="G21" i="9"/>
  <c r="M26" i="9"/>
  <c r="B20" i="9"/>
  <c r="P21" i="9"/>
  <c r="H21" i="9"/>
  <c r="L21" i="9"/>
  <c r="C21" i="9"/>
  <c r="N21" i="9"/>
  <c r="F21" i="9"/>
  <c r="D21" i="9"/>
  <c r="O21" i="9"/>
  <c r="E21" i="9"/>
  <c r="J20" i="9"/>
  <c r="J23" i="9" s="1"/>
  <c r="K20" i="9"/>
  <c r="K23" i="9" s="1"/>
  <c r="G20" i="9"/>
  <c r="G23" i="9" s="1"/>
  <c r="B23" i="9"/>
  <c r="M20" i="9"/>
  <c r="M23" i="9" s="1"/>
  <c r="E20" i="9"/>
  <c r="E23" i="9" s="1"/>
  <c r="I20" i="9"/>
  <c r="L20" i="9"/>
  <c r="L23" i="9" s="1"/>
  <c r="D20" i="9"/>
  <c r="D23" i="9" s="1"/>
  <c r="B26" i="9"/>
  <c r="K26" i="9"/>
  <c r="K31" i="9" s="1"/>
  <c r="J26" i="9"/>
  <c r="J31" i="9" s="1"/>
  <c r="G26" i="9"/>
  <c r="P20" i="9"/>
  <c r="P23" i="9" s="1"/>
  <c r="H20" i="9"/>
  <c r="I26" i="9"/>
  <c r="I31" i="9" s="1"/>
  <c r="O20" i="9"/>
  <c r="O23" i="9" s="1"/>
  <c r="N20" i="9"/>
  <c r="N23" i="9" s="1"/>
  <c r="F20" i="9"/>
  <c r="F23" i="9" s="1"/>
  <c r="C20" i="9"/>
  <c r="C23" i="9" s="1"/>
  <c r="O31" i="9"/>
  <c r="G31" i="9"/>
  <c r="D31" i="9"/>
  <c r="N31" i="9"/>
  <c r="C31" i="9"/>
  <c r="M31" i="9"/>
  <c r="L31" i="9"/>
  <c r="F31" i="9"/>
  <c r="E31" i="9"/>
  <c r="P31" i="9"/>
  <c r="H31" i="9"/>
  <c r="B31" i="9" l="1"/>
  <c r="P9" i="7"/>
  <c r="Q9" i="7"/>
  <c r="J3" i="7" s="1"/>
  <c r="I72" i="7" l="1"/>
  <c r="I64" i="7"/>
  <c r="I56" i="7"/>
  <c r="I48" i="7"/>
  <c r="I40" i="7"/>
  <c r="I32" i="7"/>
  <c r="I24" i="7"/>
  <c r="I16" i="7"/>
  <c r="I8" i="7"/>
  <c r="I65" i="7"/>
  <c r="I33" i="7"/>
  <c r="I71" i="7"/>
  <c r="I63" i="7"/>
  <c r="I55" i="7"/>
  <c r="I47" i="7"/>
  <c r="I39" i="7"/>
  <c r="I31" i="7"/>
  <c r="I23" i="7"/>
  <c r="I15" i="7"/>
  <c r="I7" i="7"/>
  <c r="I57" i="7"/>
  <c r="I70" i="7"/>
  <c r="I62" i="7"/>
  <c r="I54" i="7"/>
  <c r="I46" i="7"/>
  <c r="I38" i="7"/>
  <c r="I30" i="7"/>
  <c r="I22" i="7"/>
  <c r="I14" i="7"/>
  <c r="I6" i="7"/>
  <c r="I41" i="7"/>
  <c r="I9" i="7"/>
  <c r="I69" i="7"/>
  <c r="I61" i="7"/>
  <c r="I53" i="7"/>
  <c r="I45" i="7"/>
  <c r="I37" i="7"/>
  <c r="I29" i="7"/>
  <c r="I21" i="7"/>
  <c r="I13" i="7"/>
  <c r="I5" i="7"/>
  <c r="I17" i="7"/>
  <c r="I36" i="7"/>
  <c r="I28" i="7"/>
  <c r="I20" i="7"/>
  <c r="I12" i="7"/>
  <c r="I4" i="7"/>
  <c r="I73" i="7"/>
  <c r="I25" i="7"/>
  <c r="I35" i="7"/>
  <c r="I27" i="7"/>
  <c r="I19" i="7"/>
  <c r="I11" i="7"/>
  <c r="I74" i="7"/>
  <c r="I66" i="7"/>
  <c r="I58" i="7"/>
  <c r="I50" i="7"/>
  <c r="I42" i="7"/>
  <c r="I34" i="7"/>
  <c r="I26" i="7"/>
  <c r="I18" i="7"/>
  <c r="I10" i="7"/>
  <c r="I49" i="7"/>
  <c r="I3" i="7"/>
  <c r="I60" i="7"/>
  <c r="I75" i="7"/>
  <c r="I43" i="7"/>
  <c r="I68" i="7"/>
  <c r="I51" i="7"/>
  <c r="I59" i="7"/>
  <c r="I67" i="7"/>
  <c r="I44" i="7"/>
  <c r="I52" i="7"/>
  <c r="J4" i="7"/>
  <c r="J12" i="7"/>
  <c r="J20" i="7"/>
  <c r="J28" i="7"/>
  <c r="J36" i="7"/>
  <c r="J44" i="7"/>
  <c r="J52" i="7"/>
  <c r="J60" i="7"/>
  <c r="J68" i="7"/>
  <c r="J54" i="7"/>
  <c r="J27" i="7"/>
  <c r="J5" i="7"/>
  <c r="J13" i="7"/>
  <c r="J21" i="7"/>
  <c r="J29" i="7"/>
  <c r="J37" i="7"/>
  <c r="J45" i="7"/>
  <c r="J53" i="7"/>
  <c r="J61" i="7"/>
  <c r="J69" i="7"/>
  <c r="J46" i="7"/>
  <c r="J70" i="7"/>
  <c r="J71" i="7"/>
  <c r="J35" i="7"/>
  <c r="J6" i="7"/>
  <c r="J14" i="7"/>
  <c r="J22" i="7"/>
  <c r="J30" i="7"/>
  <c r="J38" i="7"/>
  <c r="J62" i="7"/>
  <c r="J51" i="7"/>
  <c r="J75" i="7"/>
  <c r="J7" i="7"/>
  <c r="J15" i="7"/>
  <c r="J23" i="7"/>
  <c r="J31" i="7"/>
  <c r="J39" i="7"/>
  <c r="J47" i="7"/>
  <c r="J55" i="7"/>
  <c r="J63" i="7"/>
  <c r="J9" i="7"/>
  <c r="J25" i="7"/>
  <c r="J41" i="7"/>
  <c r="J57" i="7"/>
  <c r="J73" i="7"/>
  <c r="J10" i="7"/>
  <c r="J18" i="7"/>
  <c r="J26" i="7"/>
  <c r="J34" i="7"/>
  <c r="J42" i="7"/>
  <c r="J50" i="7"/>
  <c r="J58" i="7"/>
  <c r="J66" i="7"/>
  <c r="J74" i="7"/>
  <c r="J59" i="7"/>
  <c r="J8" i="7"/>
  <c r="J16" i="7"/>
  <c r="J24" i="7"/>
  <c r="J32" i="7"/>
  <c r="J40" i="7"/>
  <c r="J48" i="7"/>
  <c r="J56" i="7"/>
  <c r="J64" i="7"/>
  <c r="J72" i="7"/>
  <c r="J17" i="7"/>
  <c r="J33" i="7"/>
  <c r="J49" i="7"/>
  <c r="J65" i="7"/>
  <c r="J11" i="7"/>
  <c r="J19" i="7"/>
  <c r="J43" i="7"/>
  <c r="J67" i="7"/>
  <c r="O9" i="7"/>
  <c r="H3" i="7" s="1"/>
  <c r="J76" i="7" l="1"/>
  <c r="I76" i="7"/>
  <c r="H8" i="7"/>
  <c r="H32" i="7"/>
  <c r="H44" i="7"/>
  <c r="H68" i="7"/>
  <c r="H18" i="7"/>
  <c r="H54" i="7"/>
  <c r="H75" i="7"/>
  <c r="H5" i="7"/>
  <c r="H65" i="7"/>
  <c r="H63" i="7"/>
  <c r="H14" i="7"/>
  <c r="H26" i="7"/>
  <c r="H38" i="7"/>
  <c r="H50" i="7"/>
  <c r="H62" i="7"/>
  <c r="H74" i="7"/>
  <c r="H13" i="7"/>
  <c r="H25" i="7"/>
  <c r="H37" i="7"/>
  <c r="H49" i="7"/>
  <c r="H61" i="7"/>
  <c r="H73" i="7"/>
  <c r="H12" i="7"/>
  <c r="H24" i="7"/>
  <c r="H36" i="7"/>
  <c r="H48" i="7"/>
  <c r="H60" i="7"/>
  <c r="H72" i="7"/>
  <c r="H6" i="7"/>
  <c r="H30" i="7"/>
  <c r="H42" i="7"/>
  <c r="H66" i="7"/>
  <c r="H29" i="7"/>
  <c r="H16" i="7"/>
  <c r="H64" i="7"/>
  <c r="H15" i="7"/>
  <c r="H17" i="7"/>
  <c r="H28" i="7"/>
  <c r="H27" i="7"/>
  <c r="H11" i="7"/>
  <c r="H23" i="7"/>
  <c r="H35" i="7"/>
  <c r="H47" i="7"/>
  <c r="H59" i="7"/>
  <c r="H71" i="7"/>
  <c r="H20" i="7"/>
  <c r="H56" i="7"/>
  <c r="H53" i="7"/>
  <c r="H40" i="7"/>
  <c r="H51" i="7"/>
  <c r="H10" i="7"/>
  <c r="H22" i="7"/>
  <c r="H34" i="7"/>
  <c r="H46" i="7"/>
  <c r="H58" i="7"/>
  <c r="H70" i="7"/>
  <c r="H9" i="7"/>
  <c r="H21" i="7"/>
  <c r="H33" i="7"/>
  <c r="H45" i="7"/>
  <c r="H57" i="7"/>
  <c r="H69" i="7"/>
  <c r="H7" i="7"/>
  <c r="H19" i="7"/>
  <c r="H31" i="7"/>
  <c r="H43" i="7"/>
  <c r="H55" i="7"/>
  <c r="H67" i="7"/>
  <c r="H41" i="7"/>
  <c r="H4" i="7"/>
  <c r="H52" i="7"/>
  <c r="H39" i="7"/>
  <c r="H76" i="7" l="1"/>
  <c r="Q14" i="7"/>
  <c r="Q16" i="7" l="1"/>
  <c r="P16" i="7"/>
  <c r="P33" i="7" s="1"/>
  <c r="Q103" i="7" s="1"/>
  <c r="N33" i="7"/>
  <c r="O103" i="7" s="1"/>
  <c r="O33" i="7" l="1"/>
  <c r="P103" i="7" s="1"/>
</calcChain>
</file>

<file path=xl/sharedStrings.xml><?xml version="1.0" encoding="utf-8"?>
<sst xmlns="http://schemas.openxmlformats.org/spreadsheetml/2006/main" count="381" uniqueCount="233">
  <si>
    <t>Student Marks</t>
  </si>
  <si>
    <t>Roll No</t>
  </si>
  <si>
    <t>CO1</t>
  </si>
  <si>
    <t>CO2</t>
  </si>
  <si>
    <t>CO3</t>
  </si>
  <si>
    <t>Average</t>
  </si>
  <si>
    <t>Assessment Methods</t>
  </si>
  <si>
    <t>CO4</t>
  </si>
  <si>
    <t>Weightages</t>
  </si>
  <si>
    <t>Sum</t>
  </si>
  <si>
    <t>Do not worry if Sum is more than 1, It is taken care in formula.</t>
  </si>
  <si>
    <t>PO attainment sheet</t>
  </si>
  <si>
    <t>CO 2</t>
  </si>
  <si>
    <t>CO 3</t>
  </si>
  <si>
    <t>CO 4</t>
  </si>
  <si>
    <t>PO 3</t>
  </si>
  <si>
    <t>PO 4</t>
  </si>
  <si>
    <t>PO 5</t>
  </si>
  <si>
    <t>PO 6</t>
  </si>
  <si>
    <t>PO 7</t>
  </si>
  <si>
    <t>PO 8</t>
  </si>
  <si>
    <t>PO 9</t>
  </si>
  <si>
    <t>PO 10</t>
  </si>
  <si>
    <t>PO 11</t>
  </si>
  <si>
    <t>PO 12</t>
  </si>
  <si>
    <t>CO 1</t>
  </si>
  <si>
    <t>CO5</t>
  </si>
  <si>
    <t>Assignment    (20)</t>
  </si>
  <si>
    <t>COs: Students should able to</t>
  </si>
  <si>
    <t>PSO 1</t>
  </si>
  <si>
    <t>PSO 2</t>
  </si>
  <si>
    <t xml:space="preserve"> </t>
  </si>
  <si>
    <t>CO-PO mapping</t>
  </si>
  <si>
    <t>Direct Attainment</t>
  </si>
  <si>
    <t>Indirect Attainment</t>
  </si>
  <si>
    <t xml:space="preserve">CO obtained (%) </t>
  </si>
  <si>
    <t>Overall Attainment</t>
  </si>
  <si>
    <t>Attained/ Not Attained</t>
  </si>
  <si>
    <t>CO6</t>
  </si>
  <si>
    <t>Final Exam (50)</t>
  </si>
  <si>
    <t>Minor-II (30)</t>
  </si>
  <si>
    <t>Minor-I (30)</t>
  </si>
  <si>
    <t>Threshold</t>
  </si>
  <si>
    <t>% Attained</t>
  </si>
  <si>
    <t>Total(100)</t>
  </si>
  <si>
    <t>Percentage Attained</t>
  </si>
  <si>
    <t xml:space="preserve">Attained </t>
  </si>
  <si>
    <t>CO Attainment (%)</t>
  </si>
  <si>
    <t>CO Thresholds (%)</t>
  </si>
  <si>
    <t>PO X CO (Manual Calculations)</t>
  </si>
  <si>
    <t>PO Attainment (Formula based auto calculations)</t>
  </si>
  <si>
    <t>CO Attainment (Direct)</t>
  </si>
  <si>
    <t>PO1</t>
  </si>
  <si>
    <t xml:space="preserve">CO1 </t>
  </si>
  <si>
    <t>PO2</t>
  </si>
  <si>
    <t>Name</t>
  </si>
  <si>
    <t>Minor -I (column C)</t>
  </si>
  <si>
    <t>Minor -II(column D)</t>
  </si>
  <si>
    <t>Quiz/Assignment/ Attendance(column E)</t>
  </si>
  <si>
    <t>Final Exam (column F)</t>
  </si>
  <si>
    <t>Modeling and Simulation  2019-2023 Batch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</si>
  <si>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</si>
  <si>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</si>
  <si>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</si>
  <si>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</si>
  <si>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</si>
  <si>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</si>
  <si>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</si>
  <si>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</si>
  <si>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</si>
  <si>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</si>
  <si>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</si>
  <si>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</si>
  <si>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PSO3</t>
  </si>
  <si>
    <t>Modelling and simulation  2019-2023 Batch</t>
  </si>
  <si>
    <t>PSO 3</t>
  </si>
  <si>
    <t>MODELLING AND SIMULATION</t>
  </si>
  <si>
    <t>Total</t>
  </si>
  <si>
    <t>CO-PO  and CO-PSO mapping</t>
  </si>
  <si>
    <t>PO 2</t>
  </si>
  <si>
    <t>CO19501</t>
  </si>
  <si>
    <t>Aashi Gupta</t>
  </si>
  <si>
    <t>CO19503</t>
  </si>
  <si>
    <t>Ajay Joshi</t>
  </si>
  <si>
    <t>CO19504</t>
  </si>
  <si>
    <t>Akansha</t>
  </si>
  <si>
    <t>CO19506</t>
  </si>
  <si>
    <t>Aman</t>
  </si>
  <si>
    <t>CO19507</t>
  </si>
  <si>
    <t>Aman Tarar</t>
  </si>
  <si>
    <t>CO19508</t>
  </si>
  <si>
    <t>Anil Suthar</t>
  </si>
  <si>
    <t>CO19509</t>
  </si>
  <si>
    <t>Animesh Sindhu</t>
  </si>
  <si>
    <t>CO19510</t>
  </si>
  <si>
    <t>Anish Pathak</t>
  </si>
  <si>
    <t>CO19511</t>
  </si>
  <si>
    <t>Ankita Sharma</t>
  </si>
  <si>
    <t>CO19512</t>
  </si>
  <si>
    <t>Anmol Gupta</t>
  </si>
  <si>
    <t>CO19513</t>
  </si>
  <si>
    <t>Anmolpreet Kaur</t>
  </si>
  <si>
    <t>Threshold (By considering class marks ≥ 50 %)</t>
  </si>
  <si>
    <t>CO19514</t>
  </si>
  <si>
    <t>Anubhav Chopra</t>
  </si>
  <si>
    <t>CO19515</t>
  </si>
  <si>
    <t>Anurag Sehrawat</t>
  </si>
  <si>
    <t>CO19516</t>
  </si>
  <si>
    <t>Archit Jain</t>
  </si>
  <si>
    <t>CO19518</t>
  </si>
  <si>
    <t>Arshdeep Singh</t>
  </si>
  <si>
    <t>CO19520</t>
  </si>
  <si>
    <t>Chaitanaya Khurana</t>
  </si>
  <si>
    <t>CO19521</t>
  </si>
  <si>
    <t>Satish Kumar</t>
  </si>
  <si>
    <t>CO19522</t>
  </si>
  <si>
    <t>Davinder Kaur</t>
  </si>
  <si>
    <t>CO19523</t>
  </si>
  <si>
    <t>Deepak Kushwaha</t>
  </si>
  <si>
    <t>CO19524</t>
  </si>
  <si>
    <t>Deepak Pal</t>
  </si>
  <si>
    <t>CO19525</t>
  </si>
  <si>
    <t>Deepak Pandey</t>
  </si>
  <si>
    <t>CO19526</t>
  </si>
  <si>
    <t>Gurinder Pal Singh</t>
  </si>
  <si>
    <t>CO19527</t>
  </si>
  <si>
    <t>Guruvinayak Singh Budhwar</t>
  </si>
  <si>
    <t>CO19529</t>
  </si>
  <si>
    <t>Harshdeep Singh</t>
  </si>
  <si>
    <t>CO19530</t>
  </si>
  <si>
    <t>Harshit Atri</t>
  </si>
  <si>
    <t>CO19531</t>
  </si>
  <si>
    <t>Harshit Saini</t>
  </si>
  <si>
    <t>CO19532</t>
  </si>
  <si>
    <t>Himanshu Jain</t>
  </si>
  <si>
    <t>CO19533</t>
  </si>
  <si>
    <t>Himanshu Sharma</t>
  </si>
  <si>
    <t>CO19534</t>
  </si>
  <si>
    <t>Hriday Garg</t>
  </si>
  <si>
    <t>CO19535</t>
  </si>
  <si>
    <t>Ishika</t>
  </si>
  <si>
    <t>CO19536</t>
  </si>
  <si>
    <t>Jaideep Kaushal</t>
  </si>
  <si>
    <t>CO19537</t>
  </si>
  <si>
    <t>Jaskaran Deep Singh</t>
  </si>
  <si>
    <t>CO19538</t>
  </si>
  <si>
    <t>Kamalpreet Saini</t>
  </si>
  <si>
    <t>CO19539</t>
  </si>
  <si>
    <t>Kanika</t>
  </si>
  <si>
    <t>CO19540</t>
  </si>
  <si>
    <t>Kanika Gupta</t>
  </si>
  <si>
    <t>CO19541</t>
  </si>
  <si>
    <t>Kanishka Singh</t>
  </si>
  <si>
    <t>CO19542</t>
  </si>
  <si>
    <t>Lovepreet</t>
  </si>
  <si>
    <t>CO19543</t>
  </si>
  <si>
    <t>Md Sarik Alam Khan</t>
  </si>
  <si>
    <t>CO19544</t>
  </si>
  <si>
    <t>Muskan Vaish</t>
  </si>
  <si>
    <t>CO19545</t>
  </si>
  <si>
    <t>Naman Verma</t>
  </si>
  <si>
    <t>CO19546</t>
  </si>
  <si>
    <t>Nandini Kumari</t>
  </si>
  <si>
    <t>CO19547</t>
  </si>
  <si>
    <t>Nitin</t>
  </si>
  <si>
    <t>CO19548</t>
  </si>
  <si>
    <t>Rahul Narang</t>
  </si>
  <si>
    <t>CO19549</t>
  </si>
  <si>
    <t>Rishabh Jain</t>
  </si>
  <si>
    <t>CO19550</t>
  </si>
  <si>
    <t>Sagaljit Singh Pasricha</t>
  </si>
  <si>
    <t>CO19551</t>
  </si>
  <si>
    <t>Sahil Arora</t>
  </si>
  <si>
    <t>CO19552</t>
  </si>
  <si>
    <t>Shobhna Manjhu</t>
  </si>
  <si>
    <t>CO19553</t>
  </si>
  <si>
    <t>Shubham Sharma</t>
  </si>
  <si>
    <t>CO19554</t>
  </si>
  <si>
    <t>Shubhashis Roy</t>
  </si>
  <si>
    <t>CO19555</t>
  </si>
  <si>
    <t>Shubhranshu</t>
  </si>
  <si>
    <t>CO19556</t>
  </si>
  <si>
    <t>Sunil Kumar</t>
  </si>
  <si>
    <t>CO19557</t>
  </si>
  <si>
    <t>Suyash Tilak</t>
  </si>
  <si>
    <t>CO19558</t>
  </si>
  <si>
    <t>Tripatpreet Kaur</t>
  </si>
  <si>
    <t>CO19559</t>
  </si>
  <si>
    <t>Udayvir Singh</t>
  </si>
  <si>
    <t>CO19560</t>
  </si>
  <si>
    <t>Vaibhav Kushwaha</t>
  </si>
  <si>
    <t>CO19561</t>
  </si>
  <si>
    <t>Vaibhav Singh</t>
  </si>
  <si>
    <t>CO19562</t>
  </si>
  <si>
    <t>Vanshita Bansal</t>
  </si>
  <si>
    <t>CO19563</t>
  </si>
  <si>
    <t>Vasu Goel</t>
  </si>
  <si>
    <t>CO19565</t>
  </si>
  <si>
    <t>Vipul Kumar</t>
  </si>
  <si>
    <t>CO19567</t>
  </si>
  <si>
    <t>Gourav Saini</t>
  </si>
  <si>
    <t>CO19568</t>
  </si>
  <si>
    <t>Suneet Singh</t>
  </si>
  <si>
    <t>LCO16563</t>
  </si>
  <si>
    <t>Akshit Dhaliwal</t>
  </si>
  <si>
    <t>LCO19570</t>
  </si>
  <si>
    <t>Aditya Bansal</t>
  </si>
  <si>
    <t>LCO19571</t>
  </si>
  <si>
    <t>Ajay Sohal</t>
  </si>
  <si>
    <t>LCO19572</t>
  </si>
  <si>
    <t>Anshita</t>
  </si>
  <si>
    <t>LCO19573</t>
  </si>
  <si>
    <t>Baljit Singh</t>
  </si>
  <si>
    <t>LCO19574</t>
  </si>
  <si>
    <t>Harish</t>
  </si>
  <si>
    <t>LCO19575</t>
  </si>
  <si>
    <t>Manik Soni</t>
  </si>
  <si>
    <t>LCO19576</t>
  </si>
  <si>
    <t>Mohd Afzal Khan</t>
  </si>
  <si>
    <t>LCO19578</t>
  </si>
  <si>
    <t>Nidhi Gupta</t>
  </si>
  <si>
    <t>LCO19579</t>
  </si>
  <si>
    <t>Rahit Kathuria</t>
  </si>
  <si>
    <t>LCO19580</t>
  </si>
  <si>
    <t>Vanshika</t>
  </si>
  <si>
    <t>LCO19581</t>
  </si>
  <si>
    <t>Vivek Sharma</t>
  </si>
  <si>
    <t>CO 5</t>
  </si>
  <si>
    <t>Indiretct</t>
  </si>
  <si>
    <t xml:space="preserve">Final PO Attainment: </t>
  </si>
  <si>
    <t>80 % of direct attainment + 20 % of Indirect attainmet</t>
  </si>
  <si>
    <t>PO 1</t>
  </si>
  <si>
    <t>Attained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</si>
</sst>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name val="Calibri"/>
      <family val="2"/>
      <scheme val="minor"/>
    </font>
    <font>
      <sz val="10.5"/>
      <color rgb="FF000000"/>
      <name val="Cambria"/>
      <family val="2"/>
    </font>
    <font>
      <sz val="10.5"/>
      <name val="Cambria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FEFE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wrapText="1"/>
    </xf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3" fillId="3" borderId="0" xfId="0" applyFont="1" applyFill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1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7" fillId="0" borderId="11" xfId="0" applyFont="1" applyBorder="1" applyAlignment="1">
      <alignment horizontal="center" wrapText="1"/>
    </xf>
    <xf numFmtId="0" fontId="7" fillId="0" borderId="8" xfId="0" applyFont="1" applyBorder="1" applyAlignment="1">
      <alignment wrapText="1"/>
    </xf>
    <xf numFmtId="0" fontId="8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wrapText="1"/>
    </xf>
    <xf numFmtId="0" fontId="7" fillId="13" borderId="10" xfId="0" applyFont="1" applyFill="1" applyBorder="1" applyAlignment="1">
      <alignment wrapText="1"/>
    </xf>
    <xf numFmtId="0" fontId="7" fillId="13" borderId="11" xfId="0" applyFont="1" applyFill="1" applyBorder="1" applyAlignment="1">
      <alignment horizontal="center" wrapText="1"/>
    </xf>
    <xf numFmtId="0" fontId="8" fillId="0" borderId="12" xfId="0" applyFont="1" applyBorder="1" applyAlignment="1">
      <alignment horizontal="center" wrapText="1"/>
    </xf>
    <xf numFmtId="0" fontId="7" fillId="0" borderId="13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1" fillId="0" borderId="0" xfId="0" applyFont="1" applyAlignment="1">
      <alignment vertical="center"/>
    </xf>
    <xf numFmtId="0" fontId="4" fillId="0" borderId="0" xfId="0" applyFont="1"/>
    <xf numFmtId="2" fontId="5" fillId="0" borderId="0" xfId="0" applyNumberFormat="1" applyFont="1" applyAlignment="1">
      <alignment horizontal="center" vertical="top" shrinkToFit="1"/>
    </xf>
    <xf numFmtId="2" fontId="5" fillId="0" borderId="0" xfId="0" applyNumberFormat="1" applyFont="1" applyAlignment="1">
      <alignment horizontal="left" vertical="top" indent="3" shrinkToFit="1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horizontal="left" vertical="top" wrapText="1" indent="1"/>
    </xf>
    <xf numFmtId="0" fontId="1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 wrapText="1"/>
    </xf>
    <xf numFmtId="0" fontId="11" fillId="9" borderId="2" xfId="0" applyFont="1" applyFill="1" applyBorder="1" applyAlignment="1">
      <alignment horizontal="center" vertical="center" wrapText="1"/>
    </xf>
    <xf numFmtId="0" fontId="11" fillId="9" borderId="3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0" fontId="12" fillId="10" borderId="4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14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12" borderId="14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2" fontId="15" fillId="0" borderId="6" xfId="0" applyNumberFormat="1" applyFont="1" applyBorder="1" applyAlignment="1">
      <alignment horizontal="center" vertical="center" shrinkToFit="1"/>
    </xf>
    <xf numFmtId="0" fontId="12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2" fontId="12" fillId="0" borderId="0" xfId="0" applyNumberFormat="1" applyFont="1" applyAlignment="1">
      <alignment horizontal="center" vertical="center"/>
    </xf>
    <xf numFmtId="0" fontId="11" fillId="11" borderId="2" xfId="0" applyFont="1" applyFill="1" applyBorder="1" applyAlignment="1">
      <alignment horizontal="center" vertical="center"/>
    </xf>
    <xf numFmtId="0" fontId="11" fillId="11" borderId="3" xfId="0" applyFont="1" applyFill="1" applyBorder="1" applyAlignment="1">
      <alignment horizontal="center" vertical="center"/>
    </xf>
    <xf numFmtId="0" fontId="11" fillId="11" borderId="4" xfId="0" applyFont="1" applyFill="1" applyBorder="1" applyAlignment="1">
      <alignment horizontal="center" vertical="center"/>
    </xf>
    <xf numFmtId="2" fontId="12" fillId="11" borderId="1" xfId="0" applyNumberFormat="1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2" fontId="12" fillId="6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4"/>
  <sheetViews>
    <sheetView tabSelected="1" topLeftCell="A75" zoomScale="108" zoomScaleNormal="100" workbookViewId="0">
      <selection activeCell="M93" sqref="M93"/>
    </sheetView>
  </sheetViews>
  <sheetFormatPr defaultRowHeight="12.75" x14ac:dyDescent="0.25"/>
  <cols>
    <col min="1" max="1" width="12.5703125" style="61" customWidth="1"/>
    <col min="2" max="2" width="19.28515625" style="61" customWidth="1"/>
    <col min="3" max="3" width="6.7109375" style="61" customWidth="1"/>
    <col min="4" max="4" width="7.28515625" style="61" customWidth="1"/>
    <col min="5" max="5" width="9.5703125" style="61" customWidth="1"/>
    <col min="6" max="6" width="8.7109375" style="61" customWidth="1"/>
    <col min="7" max="7" width="9.7109375" style="61" customWidth="1"/>
    <col min="8" max="8" width="8.42578125" style="61" customWidth="1"/>
    <col min="9" max="9" width="6.85546875" style="61" customWidth="1"/>
    <col min="10" max="10" width="7.5703125" style="61" customWidth="1"/>
    <col min="11" max="11" width="7.28515625" style="61" customWidth="1"/>
    <col min="12" max="12" width="12.7109375" style="61" customWidth="1"/>
    <col min="13" max="13" width="9.140625" style="61"/>
    <col min="14" max="14" width="20.5703125" style="61" customWidth="1"/>
    <col min="15" max="15" width="13" style="61" customWidth="1"/>
    <col min="16" max="16" width="11.7109375" style="61" customWidth="1"/>
    <col min="17" max="17" width="21.42578125" style="61" customWidth="1"/>
    <col min="18" max="18" width="23.28515625" style="61" customWidth="1"/>
    <col min="19" max="19" width="20.5703125" style="61" customWidth="1"/>
    <col min="20" max="20" width="19.7109375" style="61" customWidth="1"/>
    <col min="21" max="21" width="17.28515625" style="61" customWidth="1"/>
    <col min="22" max="16384" width="9.140625" style="61"/>
  </cols>
  <sheetData>
    <row r="1" spans="1:21" x14ac:dyDescent="0.25">
      <c r="A1" s="73"/>
      <c r="B1" s="73"/>
      <c r="C1" s="79" t="s">
        <v>0</v>
      </c>
      <c r="D1" s="79"/>
      <c r="E1" s="79"/>
      <c r="F1" s="79"/>
      <c r="G1" s="73"/>
      <c r="H1" s="79" t="s">
        <v>35</v>
      </c>
      <c r="I1" s="79"/>
      <c r="J1" s="79"/>
      <c r="K1" s="79"/>
      <c r="L1" s="77"/>
      <c r="M1" s="77"/>
      <c r="N1" s="77"/>
      <c r="O1" s="77"/>
      <c r="P1" s="77"/>
      <c r="Q1" s="77"/>
      <c r="R1" s="77"/>
      <c r="S1" s="77"/>
      <c r="T1" s="77"/>
    </row>
    <row r="2" spans="1:21" ht="45.95" customHeight="1" x14ac:dyDescent="0.25">
      <c r="A2" s="89" t="s">
        <v>1</v>
      </c>
      <c r="B2" s="89" t="s">
        <v>55</v>
      </c>
      <c r="C2" s="90" t="s">
        <v>41</v>
      </c>
      <c r="D2" s="90" t="s">
        <v>40</v>
      </c>
      <c r="E2" s="90" t="s">
        <v>27</v>
      </c>
      <c r="F2" s="90" t="s">
        <v>39</v>
      </c>
      <c r="G2" s="90" t="s">
        <v>44</v>
      </c>
      <c r="H2" s="89" t="s">
        <v>2</v>
      </c>
      <c r="I2" s="89" t="s">
        <v>3</v>
      </c>
      <c r="J2" s="89" t="s">
        <v>4</v>
      </c>
      <c r="K2" s="89" t="s">
        <v>7</v>
      </c>
      <c r="L2" s="89" t="s">
        <v>26</v>
      </c>
      <c r="M2" s="77"/>
      <c r="N2" s="75" t="s">
        <v>60</v>
      </c>
      <c r="O2" s="75"/>
      <c r="P2" s="75"/>
      <c r="Q2" s="77"/>
      <c r="R2" s="77"/>
      <c r="S2" s="77"/>
      <c r="T2" s="77"/>
    </row>
    <row r="3" spans="1:21" ht="30" customHeight="1" x14ac:dyDescent="0.25">
      <c r="A3" s="91" t="s">
        <v>80</v>
      </c>
      <c r="B3" s="91" t="s">
        <v>81</v>
      </c>
      <c r="C3" s="92">
        <v>27</v>
      </c>
      <c r="D3" s="92">
        <v>24</v>
      </c>
      <c r="E3" s="92">
        <v>20</v>
      </c>
      <c r="F3" s="92">
        <v>43</v>
      </c>
      <c r="G3" s="58">
        <f>MAX(C3,D3)+E3+F3</f>
        <v>90</v>
      </c>
      <c r="H3" s="53">
        <f>CEILING(((O$5*$C3/$U$5)+(O$6*$D3/$U$6)+(O$7*$E3/$U$7)+(O$8*$F3/$U$8))/O$9,1)</f>
        <v>91</v>
      </c>
      <c r="I3" s="53">
        <f>CEILING(((P$5*$C3/$U$5)+(P$6*$D3/$U$6)+(P$8*$F3/$U$8)++(P$7*$E3/$U$7))/P$9,1)</f>
        <v>92</v>
      </c>
      <c r="J3" s="53">
        <f>CEILING(((Q$5*$C3/$U$5)+(Q$6*$D3/$U$6)+(Q$8*$F3/$U$8)+(Q$7*$E3/$U$7))/Q$9,1)</f>
        <v>93</v>
      </c>
      <c r="K3" s="53">
        <f>CEILING(((R$5*$C3/$U$5)+(R$6*$D3/$U$6)+(R$8*$F3/$U$8)+(R$7*$E3/$U$7))/R$9,1)</f>
        <v>85</v>
      </c>
      <c r="L3" s="53">
        <f>CEILING(((S$5*$C3/$U$5)+(S$6*$D3/$U$6)+(S$8*$F3/$U$8)+(S$7*$E3/$U$7))/S$9,1)</f>
        <v>89</v>
      </c>
    </row>
    <row r="4" spans="1:21" ht="30" customHeight="1" x14ac:dyDescent="0.25">
      <c r="A4" s="91" t="s">
        <v>82</v>
      </c>
      <c r="B4" s="91" t="s">
        <v>83</v>
      </c>
      <c r="C4" s="92">
        <v>26</v>
      </c>
      <c r="D4" s="92">
        <v>24</v>
      </c>
      <c r="E4" s="92">
        <v>17</v>
      </c>
      <c r="F4" s="92">
        <v>42</v>
      </c>
      <c r="G4" s="58">
        <f t="shared" ref="G4:G67" si="0">MAX(C4,D4)+E4+F4</f>
        <v>85</v>
      </c>
      <c r="H4" s="53">
        <f>CEILING(((O$5*$C4/$U$5)+(O$6*$D4/$U$6)+(O$7*$E4/$U$7)+(O$8*$F4/$U$8))/O$9,1)</f>
        <v>85</v>
      </c>
      <c r="I4" s="53">
        <f>CEILING(((P$5*$C4/$U$5)+(P$6*$D4/$U$6)+(P$8*$F4/$U$8)++(P$7*$E4/$U$7))/P$9,1)</f>
        <v>86</v>
      </c>
      <c r="J4" s="53">
        <f>CEILING(((Q$5*$C4/$U$5)+(Q$6*$D4/$U$6)+(Q$8*$F4/$U$8)+(Q$7*$E4/$U$7))/Q$9,1)</f>
        <v>86</v>
      </c>
      <c r="K4" s="53">
        <f>CEILING(((R$5*$C4/$U$5)+(R$6*$D4/$U$6)+(R$8*$F4/$U$8)+(R$7*$E4/$U$7))/R$9,1)</f>
        <v>82</v>
      </c>
      <c r="L4" s="53">
        <f>CEILING(((S$5*$C4/$U$5)+(S$6*$D4/$U$6)+(S$8*$F4/$U$8)+(S$7*$E4/$U$7))/S$9,1)</f>
        <v>83</v>
      </c>
      <c r="M4" s="60" t="s">
        <v>6</v>
      </c>
      <c r="N4" s="59"/>
      <c r="O4" s="60" t="s">
        <v>2</v>
      </c>
      <c r="P4" s="60" t="s">
        <v>3</v>
      </c>
      <c r="Q4" s="60" t="s">
        <v>4</v>
      </c>
      <c r="R4" s="60" t="s">
        <v>7</v>
      </c>
      <c r="S4" s="60" t="s">
        <v>26</v>
      </c>
      <c r="T4" s="60" t="s">
        <v>38</v>
      </c>
      <c r="U4" s="60" t="s">
        <v>8</v>
      </c>
    </row>
    <row r="5" spans="1:21" ht="30" customHeight="1" x14ac:dyDescent="0.25">
      <c r="A5" s="91" t="s">
        <v>84</v>
      </c>
      <c r="B5" s="91" t="s">
        <v>85</v>
      </c>
      <c r="C5" s="92">
        <v>27</v>
      </c>
      <c r="D5" s="92">
        <v>26</v>
      </c>
      <c r="E5" s="92">
        <v>14</v>
      </c>
      <c r="F5" s="92">
        <v>44</v>
      </c>
      <c r="G5" s="58">
        <f t="shared" si="0"/>
        <v>85</v>
      </c>
      <c r="H5" s="53">
        <f>CEILING(((O$5*$C5/$U$5)+(O$6*$D5/$U$6)+(O$7*$E5/$U$7)+(O$8*$F5/$U$8))/O$9,1)</f>
        <v>83</v>
      </c>
      <c r="I5" s="53">
        <f>CEILING(((P$5*$C5/$U$5)+(P$6*$D5/$U$6)+(P$8*$F5/$U$8)++(P$7*$E5/$U$7))/P$9,1)</f>
        <v>86</v>
      </c>
      <c r="J5" s="53">
        <f>CEILING(((Q$5*$C5/$U$5)+(Q$6*$D5/$U$6)+(Q$8*$F5/$U$8)+(Q$7*$E5/$U$7))/Q$9,1)</f>
        <v>83</v>
      </c>
      <c r="K5" s="53">
        <f>CEILING(((R$5*$C5/$U$5)+(R$6*$D5/$U$6)+(R$8*$F5/$U$8)+(R$7*$E5/$U$7))/R$9,1)</f>
        <v>84</v>
      </c>
      <c r="L5" s="53">
        <f>CEILING(((S$5*$C5/$U$5)+(S$6*$D5/$U$6)+(S$8*$F5/$U$8)+(S$7*$E5/$U$7))/S$9,1)</f>
        <v>82</v>
      </c>
      <c r="M5" s="53">
        <v>1</v>
      </c>
      <c r="N5" s="54" t="s">
        <v>56</v>
      </c>
      <c r="O5" s="53">
        <v>0.16600000000000001</v>
      </c>
      <c r="P5" s="53">
        <f>20/30</f>
        <v>0.66666666666666663</v>
      </c>
      <c r="Q5" s="53">
        <v>0.16600000000000001</v>
      </c>
      <c r="R5" s="53">
        <v>0</v>
      </c>
      <c r="S5" s="53">
        <v>0</v>
      </c>
      <c r="T5" s="53">
        <v>0</v>
      </c>
      <c r="U5" s="53">
        <v>0.3</v>
      </c>
    </row>
    <row r="6" spans="1:21" ht="30" customHeight="1" x14ac:dyDescent="0.25">
      <c r="A6" s="91" t="s">
        <v>86</v>
      </c>
      <c r="B6" s="91" t="s">
        <v>87</v>
      </c>
      <c r="C6" s="92">
        <v>26</v>
      </c>
      <c r="D6" s="92">
        <v>24</v>
      </c>
      <c r="E6" s="92">
        <v>17</v>
      </c>
      <c r="F6" s="92">
        <v>41</v>
      </c>
      <c r="G6" s="58">
        <f t="shared" si="0"/>
        <v>84</v>
      </c>
      <c r="H6" s="53">
        <f>CEILING(((O$5*$C6/$U$5)+(O$6*$D6/$U$6)+(O$7*$E6/$U$7)+(O$8*$F6/$U$8))/O$9,1)</f>
        <v>84</v>
      </c>
      <c r="I6" s="53">
        <f>CEILING(((P$5*$C6/$U$5)+(P$6*$D6/$U$6)+(P$8*$F6/$U$8)++(P$7*$E6/$U$7))/P$9,1)</f>
        <v>86</v>
      </c>
      <c r="J6" s="53">
        <f>CEILING(((Q$5*$C6/$U$5)+(Q$6*$D6/$U$6)+(Q$8*$F6/$U$8)+(Q$7*$E6/$U$7))/Q$9,1)</f>
        <v>85</v>
      </c>
      <c r="K6" s="53">
        <f>CEILING(((R$5*$C6/$U$5)+(R$6*$D6/$U$6)+(R$8*$F6/$U$8)+(R$7*$E6/$U$7))/R$9,1)</f>
        <v>82</v>
      </c>
      <c r="L6" s="53">
        <f>CEILING(((S$5*$C6/$U$5)+(S$6*$D6/$U$6)+(S$8*$F6/$U$8)+(S$7*$E6/$U$7))/S$9,1)</f>
        <v>83</v>
      </c>
      <c r="M6" s="53">
        <v>2</v>
      </c>
      <c r="N6" s="54" t="s">
        <v>57</v>
      </c>
      <c r="O6" s="61">
        <f>3/30</f>
        <v>0.1</v>
      </c>
      <c r="P6" s="53">
        <v>0</v>
      </c>
      <c r="Q6" s="53">
        <v>0</v>
      </c>
      <c r="R6" s="53">
        <f>20/30</f>
        <v>0.66666666666666663</v>
      </c>
      <c r="S6" s="53">
        <f>7/30</f>
        <v>0.23333333333333334</v>
      </c>
      <c r="T6" s="53"/>
      <c r="U6" s="53">
        <v>0.3</v>
      </c>
    </row>
    <row r="7" spans="1:21" ht="30" customHeight="1" x14ac:dyDescent="0.25">
      <c r="A7" s="91" t="s">
        <v>88</v>
      </c>
      <c r="B7" s="91" t="s">
        <v>89</v>
      </c>
      <c r="C7" s="92">
        <v>27</v>
      </c>
      <c r="D7" s="92">
        <v>25</v>
      </c>
      <c r="E7" s="92">
        <v>20</v>
      </c>
      <c r="F7" s="92">
        <v>43</v>
      </c>
      <c r="G7" s="58">
        <f t="shared" si="0"/>
        <v>90</v>
      </c>
      <c r="H7" s="53">
        <f>CEILING(((O$5*$C7/$U$5)+(O$6*$D7/$U$6)+(O$7*$E7/$U$7)+(O$8*$F7/$U$8))/O$9,1)</f>
        <v>91</v>
      </c>
      <c r="I7" s="53">
        <f>CEILING(((P$5*$C7/$U$5)+(P$6*$D7/$U$6)+(P$8*$F7/$U$8)++(P$7*$E7/$U$7))/P$9,1)</f>
        <v>92</v>
      </c>
      <c r="J7" s="53">
        <f>CEILING(((Q$5*$C7/$U$5)+(Q$6*$D7/$U$6)+(Q$8*$F7/$U$8)+(Q$7*$E7/$U$7))/Q$9,1)</f>
        <v>93</v>
      </c>
      <c r="K7" s="53">
        <f>CEILING(((R$5*$C7/$U$5)+(R$6*$D7/$U$6)+(R$8*$F7/$U$8)+(R$7*$E7/$U$7))/R$9,1)</f>
        <v>87</v>
      </c>
      <c r="L7" s="53">
        <f>CEILING(((S$5*$C7/$U$5)+(S$6*$D7/$U$6)+(S$8*$F7/$U$8)+(S$7*$E7/$U$7))/S$9,1)</f>
        <v>90</v>
      </c>
      <c r="M7" s="53">
        <v>3</v>
      </c>
      <c r="N7" s="56" t="s">
        <v>58</v>
      </c>
      <c r="O7" s="53">
        <v>0.2</v>
      </c>
      <c r="P7" s="53">
        <v>0.2</v>
      </c>
      <c r="Q7" s="53">
        <v>0.2</v>
      </c>
      <c r="R7" s="53">
        <v>0.2</v>
      </c>
      <c r="S7" s="53">
        <v>0.2</v>
      </c>
      <c r="T7" s="53"/>
      <c r="U7" s="53">
        <v>0.2</v>
      </c>
    </row>
    <row r="8" spans="1:21" ht="30" customHeight="1" x14ac:dyDescent="0.25">
      <c r="A8" s="91" t="s">
        <v>90</v>
      </c>
      <c r="B8" s="91" t="s">
        <v>91</v>
      </c>
      <c r="C8" s="92">
        <v>21</v>
      </c>
      <c r="D8" s="92">
        <v>21</v>
      </c>
      <c r="E8" s="92">
        <v>15</v>
      </c>
      <c r="F8" s="92">
        <v>38</v>
      </c>
      <c r="G8" s="58">
        <f t="shared" si="0"/>
        <v>74</v>
      </c>
      <c r="H8" s="53">
        <f>CEILING(((O$5*$C8/$U$5)+(O$6*$D8/$U$6)+(O$7*$E8/$U$7)+(O$8*$F8/$U$8))/O$9,1)</f>
        <v>74</v>
      </c>
      <c r="I8" s="53">
        <f>CEILING(((P$5*$C8/$U$5)+(P$6*$D8/$U$6)+(P$8*$F8/$U$8)++(P$7*$E8/$U$7))/P$9,1)</f>
        <v>73</v>
      </c>
      <c r="J8" s="53">
        <f>CEILING(((Q$5*$C8/$U$5)+(Q$6*$D8/$U$6)+(Q$8*$F8/$U$8)+(Q$7*$E8/$U$7))/Q$9,1)</f>
        <v>74</v>
      </c>
      <c r="K8" s="53">
        <f>CEILING(((R$5*$C8/$U$5)+(R$6*$D8/$U$6)+(R$8*$F8/$U$8)+(R$7*$E8/$U$7))/R$9,1)</f>
        <v>73</v>
      </c>
      <c r="L8" s="53">
        <f>CEILING(((S$5*$C8/$U$5)+(S$6*$D8/$U$6)+(S$8*$F8/$U$8)+(S$7*$E8/$U$7))/S$9,1)</f>
        <v>74</v>
      </c>
      <c r="M8" s="53">
        <v>4</v>
      </c>
      <c r="N8" s="54" t="s">
        <v>59</v>
      </c>
      <c r="O8" s="53">
        <v>0.2</v>
      </c>
      <c r="P8" s="53">
        <v>0.2</v>
      </c>
      <c r="Q8" s="53">
        <v>0.2</v>
      </c>
      <c r="R8" s="53">
        <v>0.2</v>
      </c>
      <c r="S8" s="53">
        <v>0.2</v>
      </c>
      <c r="T8" s="53"/>
      <c r="U8" s="53">
        <v>0.5</v>
      </c>
    </row>
    <row r="9" spans="1:21" ht="30" customHeight="1" x14ac:dyDescent="0.25">
      <c r="A9" s="91" t="s">
        <v>92</v>
      </c>
      <c r="B9" s="91" t="s">
        <v>93</v>
      </c>
      <c r="C9" s="92">
        <v>24</v>
      </c>
      <c r="D9" s="92">
        <v>24</v>
      </c>
      <c r="E9" s="92">
        <v>18</v>
      </c>
      <c r="F9" s="92">
        <v>39</v>
      </c>
      <c r="G9" s="58">
        <f t="shared" si="0"/>
        <v>81</v>
      </c>
      <c r="H9" s="53">
        <f>CEILING(((O$5*$C9/$U$5)+(O$6*$D9/$U$6)+(O$7*$E9/$U$7)+(O$8*$F9/$U$8))/O$9,1)</f>
        <v>83</v>
      </c>
      <c r="I9" s="53">
        <f>CEILING(((P$5*$C9/$U$5)+(P$6*$D9/$U$6)+(P$8*$F9/$U$8)++(P$7*$E9/$U$7))/P$9,1)</f>
        <v>82</v>
      </c>
      <c r="J9" s="53">
        <f>CEILING(((Q$5*$C9/$U$5)+(Q$6*$D9/$U$6)+(Q$8*$F9/$U$8)+(Q$7*$E9/$U$7))/Q$9,1)</f>
        <v>83</v>
      </c>
      <c r="K9" s="53">
        <f>CEILING(((R$5*$C9/$U$5)+(R$6*$D9/$U$6)+(R$8*$F9/$U$8)+(R$7*$E9/$U$7))/R$9,1)</f>
        <v>82</v>
      </c>
      <c r="L9" s="53">
        <f>CEILING(((S$5*$C9/$U$5)+(S$6*$D9/$U$6)+(S$8*$F9/$U$8)+(S$7*$E9/$U$7))/S$9,1)</f>
        <v>83</v>
      </c>
      <c r="M9" s="53"/>
      <c r="N9" s="53" t="s">
        <v>9</v>
      </c>
      <c r="O9" s="53">
        <f>SUM(O5:O8)</f>
        <v>0.66600000000000004</v>
      </c>
      <c r="P9" s="53">
        <f t="shared" ref="P9:S9" si="1">SUM(P5:P8)</f>
        <v>1.0666666666666667</v>
      </c>
      <c r="Q9" s="53">
        <f t="shared" si="1"/>
        <v>0.56600000000000006</v>
      </c>
      <c r="R9" s="53">
        <f t="shared" si="1"/>
        <v>1.0666666666666667</v>
      </c>
      <c r="S9" s="53">
        <f t="shared" si="1"/>
        <v>0.6333333333333333</v>
      </c>
      <c r="T9" s="53"/>
      <c r="U9" s="53"/>
    </row>
    <row r="10" spans="1:21" ht="30" customHeight="1" x14ac:dyDescent="0.25">
      <c r="A10" s="91" t="s">
        <v>94</v>
      </c>
      <c r="B10" s="91" t="s">
        <v>95</v>
      </c>
      <c r="C10" s="92">
        <v>27</v>
      </c>
      <c r="D10" s="92">
        <v>23</v>
      </c>
      <c r="E10" s="92">
        <v>19</v>
      </c>
      <c r="F10" s="92">
        <v>44</v>
      </c>
      <c r="G10" s="58">
        <f t="shared" si="0"/>
        <v>90</v>
      </c>
      <c r="H10" s="53">
        <f>CEILING(((O$5*$C10/$U$5)+(O$6*$D10/$U$6)+(O$7*$E10/$U$7)+(O$8*$F10/$U$8))/O$9,1)</f>
        <v>89</v>
      </c>
      <c r="I10" s="53">
        <f>CEILING(((P$5*$C10/$U$5)+(P$6*$D10/$U$6)+(P$8*$F10/$U$8)++(P$7*$E10/$U$7))/P$9,1)</f>
        <v>91</v>
      </c>
      <c r="J10" s="53">
        <f>CEILING(((Q$5*$C10/$U$5)+(Q$6*$D10/$U$6)+(Q$8*$F10/$U$8)+(Q$7*$E10/$U$7))/Q$9,1)</f>
        <v>92</v>
      </c>
      <c r="K10" s="53">
        <f>CEILING(((R$5*$C10/$U$5)+(R$6*$D10/$U$6)+(R$8*$F10/$U$8)+(R$7*$E10/$U$7))/R$9,1)</f>
        <v>83</v>
      </c>
      <c r="L10" s="53">
        <f>CEILING(((S$5*$C10/$U$5)+(S$6*$D10/$U$6)+(S$8*$F10/$U$8)+(S$7*$E10/$U$7))/S$9,1)</f>
        <v>87</v>
      </c>
      <c r="M10" s="62" t="s">
        <v>10</v>
      </c>
      <c r="N10" s="63"/>
      <c r="O10" s="63"/>
      <c r="P10" s="63"/>
      <c r="Q10" s="63"/>
      <c r="R10" s="63"/>
      <c r="S10" s="63"/>
      <c r="T10" s="63"/>
      <c r="U10" s="64"/>
    </row>
    <row r="11" spans="1:21" ht="30" customHeight="1" x14ac:dyDescent="0.25">
      <c r="A11" s="91" t="s">
        <v>96</v>
      </c>
      <c r="B11" s="91" t="s">
        <v>97</v>
      </c>
      <c r="C11" s="92">
        <v>24</v>
      </c>
      <c r="D11" s="92">
        <v>23</v>
      </c>
      <c r="E11" s="92">
        <v>15</v>
      </c>
      <c r="F11" s="92">
        <v>37</v>
      </c>
      <c r="G11" s="58">
        <f t="shared" si="0"/>
        <v>76</v>
      </c>
      <c r="H11" s="53">
        <f>CEILING(((O$5*$C11/$U$5)+(O$6*$D11/$U$6)+(O$7*$E11/$U$7)+(O$8*$F11/$U$8))/O$9,1)</f>
        <v>77</v>
      </c>
      <c r="I11" s="53">
        <f>CEILING(((P$5*$C11/$U$5)+(P$6*$D11/$U$6)+(P$8*$F11/$U$8)++(P$7*$E11/$U$7))/P$9,1)</f>
        <v>78</v>
      </c>
      <c r="J11" s="53">
        <f>CEILING(((Q$5*$C11/$U$5)+(Q$6*$D11/$U$6)+(Q$8*$F11/$U$8)+(Q$7*$E11/$U$7))/Q$9,1)</f>
        <v>77</v>
      </c>
      <c r="K11" s="53">
        <f>CEILING(((R$5*$C11/$U$5)+(R$6*$D11/$U$6)+(R$8*$F11/$U$8)+(R$7*$E11/$U$7))/R$9,1)</f>
        <v>76</v>
      </c>
      <c r="L11" s="53">
        <f>CEILING(((S$5*$C11/$U$5)+(S$6*$D11/$U$6)+(S$8*$F11/$U$8)+(S$7*$E11/$U$7))/S$9,1)</f>
        <v>76</v>
      </c>
      <c r="R11" s="77"/>
      <c r="S11" s="77"/>
    </row>
    <row r="12" spans="1:21" ht="30" customHeight="1" x14ac:dyDescent="0.25">
      <c r="A12" s="91" t="s">
        <v>98</v>
      </c>
      <c r="B12" s="91" t="s">
        <v>99</v>
      </c>
      <c r="C12" s="92">
        <v>24</v>
      </c>
      <c r="D12" s="92">
        <v>23</v>
      </c>
      <c r="E12" s="92">
        <v>19</v>
      </c>
      <c r="F12" s="92">
        <v>39</v>
      </c>
      <c r="G12" s="58">
        <f t="shared" si="0"/>
        <v>82</v>
      </c>
      <c r="H12" s="53">
        <f>CEILING(((O$5*$C12/$U$5)+(O$6*$D12/$U$6)+(O$7*$E12/$U$7)+(O$8*$F12/$U$8))/O$9,1)</f>
        <v>84</v>
      </c>
      <c r="I12" s="53">
        <f>CEILING(((P$5*$C12/$U$5)+(P$6*$D12/$U$6)+(P$8*$F12/$U$8)++(P$7*$E12/$U$7))/P$9,1)</f>
        <v>83</v>
      </c>
      <c r="J12" s="53">
        <f>CEILING(((Q$5*$C12/$U$5)+(Q$6*$D12/$U$6)+(Q$8*$F12/$U$8)+(Q$7*$E12/$U$7))/Q$9,1)</f>
        <v>85</v>
      </c>
      <c r="K12" s="53">
        <f>CEILING(((R$5*$C12/$U$5)+(R$6*$D12/$U$6)+(R$8*$F12/$U$8)+(R$7*$E12/$U$7))/R$9,1)</f>
        <v>81</v>
      </c>
      <c r="L12" s="53">
        <f>CEILING(((S$5*$C12/$U$5)+(S$6*$D12/$U$6)+(S$8*$F12/$U$8)+(S$7*$E12/$U$7))/S$9,1)</f>
        <v>83</v>
      </c>
      <c r="N12" s="65"/>
      <c r="O12" s="66" t="s">
        <v>36</v>
      </c>
      <c r="P12" s="67" t="s">
        <v>33</v>
      </c>
      <c r="Q12" s="68"/>
      <c r="R12" s="69"/>
      <c r="S12" s="70" t="s">
        <v>34</v>
      </c>
      <c r="T12" s="71"/>
      <c r="U12" s="72"/>
    </row>
    <row r="13" spans="1:21" ht="41.25" customHeight="1" x14ac:dyDescent="0.25">
      <c r="A13" s="91" t="s">
        <v>100</v>
      </c>
      <c r="B13" s="91" t="s">
        <v>101</v>
      </c>
      <c r="C13" s="92">
        <v>25</v>
      </c>
      <c r="D13" s="92">
        <v>25</v>
      </c>
      <c r="E13" s="92">
        <v>17</v>
      </c>
      <c r="F13" s="92">
        <v>42</v>
      </c>
      <c r="G13" s="58">
        <f t="shared" si="0"/>
        <v>84</v>
      </c>
      <c r="H13" s="53">
        <f>CEILING(((O$5*$C13/$U$5)+(O$6*$D13/$U$6)+(O$7*$E13/$U$7)+(O$8*$F13/$U$8))/O$9,1)</f>
        <v>85</v>
      </c>
      <c r="I13" s="53">
        <f>CEILING(((P$5*$C13/$U$5)+(P$6*$D13/$U$6)+(P$8*$F13/$U$8)++(P$7*$E13/$U$7))/P$9,1)</f>
        <v>84</v>
      </c>
      <c r="J13" s="53">
        <f>CEILING(((Q$5*$C13/$U$5)+(Q$6*$D13/$U$6)+(Q$8*$F13/$U$8)+(Q$7*$E13/$U$7))/Q$9,1)</f>
        <v>85</v>
      </c>
      <c r="K13" s="53">
        <f>CEILING(((R$5*$C13/$U$5)+(R$6*$D13/$U$6)+(R$8*$F13/$U$8)+(R$7*$E13/$U$7))/R$9,1)</f>
        <v>84</v>
      </c>
      <c r="L13" s="53">
        <f>CEILING(((S$5*$C13/$U$5)+(S$6*$D13/$U$6)+(S$8*$F13/$U$8)+(S$7*$E13/$U$7))/S$9,1)</f>
        <v>85</v>
      </c>
      <c r="N13" s="73"/>
      <c r="O13" s="73"/>
      <c r="P13" s="73" t="s">
        <v>43</v>
      </c>
      <c r="Q13" s="87" t="s">
        <v>102</v>
      </c>
      <c r="R13" s="88" t="s">
        <v>37</v>
      </c>
      <c r="S13" s="88" t="s">
        <v>45</v>
      </c>
      <c r="T13" s="73" t="s">
        <v>42</v>
      </c>
      <c r="U13" s="88" t="s">
        <v>37</v>
      </c>
    </row>
    <row r="14" spans="1:21" ht="30" customHeight="1" x14ac:dyDescent="0.25">
      <c r="A14" s="91" t="s">
        <v>103</v>
      </c>
      <c r="B14" s="91" t="s">
        <v>104</v>
      </c>
      <c r="C14" s="92">
        <v>23</v>
      </c>
      <c r="D14" s="92">
        <v>23</v>
      </c>
      <c r="E14" s="92">
        <v>18</v>
      </c>
      <c r="F14" s="92">
        <v>40</v>
      </c>
      <c r="G14" s="58">
        <f t="shared" si="0"/>
        <v>81</v>
      </c>
      <c r="H14" s="53">
        <f>CEILING(((O$5*$C14/$U$5)+(O$6*$D14/$U$6)+(O$7*$E14/$U$7)+(O$8*$F14/$U$8))/O$9,1)</f>
        <v>82</v>
      </c>
      <c r="I14" s="53">
        <f>CEILING(((P$5*$C14/$U$5)+(P$6*$D14/$U$6)+(P$8*$F14/$U$8)++(P$7*$E14/$U$7))/P$9,1)</f>
        <v>80</v>
      </c>
      <c r="J14" s="53">
        <f>CEILING(((Q$5*$C14/$U$5)+(Q$6*$D14/$U$6)+(Q$8*$F14/$U$8)+(Q$7*$E14/$U$7))/Q$9,1)</f>
        <v>83</v>
      </c>
      <c r="K14" s="53">
        <f>CEILING(((R$5*$C14/$U$5)+(R$6*$D14/$U$6)+(R$8*$F14/$U$8)+(R$7*$E14/$U$7))/R$9,1)</f>
        <v>80</v>
      </c>
      <c r="L14" s="53">
        <f>CEILING(((S$5*$C14/$U$5)+(S$6*$D14/$U$6)+(S$8*$F14/$U$8)+(S$7*$E14/$U$7))/S$9,1)</f>
        <v>82</v>
      </c>
      <c r="N14" s="53">
        <v>1</v>
      </c>
      <c r="O14" s="73" t="s">
        <v>2</v>
      </c>
      <c r="P14" s="74">
        <v>79</v>
      </c>
      <c r="Q14" s="74">
        <f>ROUND(H$77,0)</f>
        <v>79</v>
      </c>
      <c r="R14" s="78" t="s">
        <v>46</v>
      </c>
      <c r="S14" s="53"/>
      <c r="T14" s="53"/>
      <c r="U14" s="53"/>
    </row>
    <row r="15" spans="1:21" ht="30" customHeight="1" x14ac:dyDescent="0.25">
      <c r="A15" s="91" t="s">
        <v>105</v>
      </c>
      <c r="B15" s="91" t="s">
        <v>106</v>
      </c>
      <c r="C15" s="92">
        <v>23</v>
      </c>
      <c r="D15" s="92">
        <v>22</v>
      </c>
      <c r="E15" s="92">
        <v>17</v>
      </c>
      <c r="F15" s="92">
        <v>38</v>
      </c>
      <c r="G15" s="58">
        <f t="shared" si="0"/>
        <v>78</v>
      </c>
      <c r="H15" s="53">
        <f>CEILING(((O$5*$C15/$U$5)+(O$6*$D15/$U$6)+(O$7*$E15/$U$7)+(O$8*$F15/$U$8))/O$9,1)</f>
        <v>79</v>
      </c>
      <c r="I15" s="53">
        <f>CEILING(((P$5*$C15/$U$5)+(P$6*$D15/$U$6)+(P$8*$F15/$U$8)++(P$7*$E15/$U$7))/P$9,1)</f>
        <v>79</v>
      </c>
      <c r="J15" s="53">
        <f>CEILING(((Q$5*$C15/$U$5)+(Q$6*$D15/$U$6)+(Q$8*$F15/$U$8)+(Q$7*$E15/$U$7))/Q$9,1)</f>
        <v>80</v>
      </c>
      <c r="K15" s="53">
        <f>CEILING(((R$5*$C15/$U$5)+(R$6*$D15/$U$6)+(R$8*$F15/$U$8)+(R$7*$E15/$U$7))/R$9,1)</f>
        <v>77</v>
      </c>
      <c r="L15" s="53">
        <f>CEILING(((S$5*$C15/$U$5)+(S$6*$D15/$U$6)+(S$8*$F15/$U$8)+(S$7*$E15/$U$7))/S$9,1)</f>
        <v>78</v>
      </c>
      <c r="N15" s="53">
        <v>2</v>
      </c>
      <c r="O15" s="73" t="s">
        <v>3</v>
      </c>
      <c r="P15" s="74">
        <v>78</v>
      </c>
      <c r="Q15" s="74">
        <v>78</v>
      </c>
      <c r="R15" s="78" t="s">
        <v>46</v>
      </c>
      <c r="S15" s="53"/>
      <c r="T15" s="53"/>
      <c r="U15" s="53"/>
    </row>
    <row r="16" spans="1:21" ht="30" customHeight="1" x14ac:dyDescent="0.25">
      <c r="A16" s="91" t="s">
        <v>107</v>
      </c>
      <c r="B16" s="91" t="s">
        <v>108</v>
      </c>
      <c r="C16" s="92">
        <v>27</v>
      </c>
      <c r="D16" s="92">
        <v>23</v>
      </c>
      <c r="E16" s="92">
        <v>17</v>
      </c>
      <c r="F16" s="92">
        <v>41</v>
      </c>
      <c r="G16" s="58">
        <f t="shared" si="0"/>
        <v>85</v>
      </c>
      <c r="H16" s="53">
        <f>CEILING(((O$5*$C16/$U$5)+(O$6*$D16/$U$6)+(O$7*$E16/$U$7)+(O$8*$F16/$U$8))/O$9,1)</f>
        <v>85</v>
      </c>
      <c r="I16" s="53">
        <f>CEILING(((P$5*$C16/$U$5)+(P$6*$D16/$U$6)+(P$8*$F16/$U$8)++(P$7*$E16/$U$7))/P$9,1)</f>
        <v>88</v>
      </c>
      <c r="J16" s="53">
        <f>CEILING(((Q$5*$C16/$U$5)+(Q$6*$D16/$U$6)+(Q$8*$F16/$U$8)+(Q$7*$E16/$U$7))/Q$9,1)</f>
        <v>86</v>
      </c>
      <c r="K16" s="53">
        <f>CEILING(((R$5*$C16/$U$5)+(R$6*$D16/$U$6)+(R$8*$F16/$U$8)+(R$7*$E16/$U$7))/R$9,1)</f>
        <v>80</v>
      </c>
      <c r="L16" s="53">
        <f>CEILING(((S$5*$C16/$U$5)+(S$6*$D16/$U$6)+(S$8*$F16/$U$8)+(S$7*$E16/$U$7))/S$9,1)</f>
        <v>81</v>
      </c>
      <c r="N16" s="53">
        <v>3</v>
      </c>
      <c r="O16" s="73" t="s">
        <v>4</v>
      </c>
      <c r="P16" s="74">
        <f>ROUND(J78,0)</f>
        <v>80</v>
      </c>
      <c r="Q16" s="74">
        <f>ROUND(J$77,0)</f>
        <v>80</v>
      </c>
      <c r="R16" s="78" t="s">
        <v>46</v>
      </c>
      <c r="S16" s="53"/>
      <c r="T16" s="53"/>
      <c r="U16" s="53"/>
    </row>
    <row r="17" spans="1:27" ht="30" customHeight="1" x14ac:dyDescent="0.25">
      <c r="A17" s="91" t="s">
        <v>109</v>
      </c>
      <c r="B17" s="91" t="s">
        <v>110</v>
      </c>
      <c r="C17" s="92">
        <v>23</v>
      </c>
      <c r="D17" s="92">
        <v>23</v>
      </c>
      <c r="E17" s="92">
        <v>9</v>
      </c>
      <c r="F17" s="92">
        <v>39</v>
      </c>
      <c r="G17" s="58">
        <f t="shared" si="0"/>
        <v>71</v>
      </c>
      <c r="H17" s="53">
        <f>CEILING(((O$5*$C17/$U$5)+(O$6*$D17/$U$6)+(O$7*$E17/$U$7)+(O$8*$F17/$U$8))/O$9,1)</f>
        <v>68</v>
      </c>
      <c r="I17" s="53">
        <f>CEILING(((P$5*$C17/$U$5)+(P$6*$D17/$U$6)+(P$8*$F17/$U$8)++(P$7*$E17/$U$7))/P$9,1)</f>
        <v>71</v>
      </c>
      <c r="J17" s="53">
        <f>CEILING(((Q$5*$C17/$U$5)+(Q$6*$D17/$U$6)+(Q$8*$F17/$U$8)+(Q$7*$E17/$U$7))/Q$9,1)</f>
        <v>66</v>
      </c>
      <c r="K17" s="53">
        <f>CEILING(((R$5*$C17/$U$5)+(R$6*$D17/$U$6)+(R$8*$F17/$U$8)+(R$7*$E17/$U$7))/R$9,1)</f>
        <v>71</v>
      </c>
      <c r="L17" s="53">
        <f>CEILING(((S$5*$C17/$U$5)+(S$6*$D17/$U$6)+(S$8*$F17/$U$8)+(S$7*$E17/$U$7))/S$9,1)</f>
        <v>68</v>
      </c>
      <c r="N17" s="53">
        <v>4</v>
      </c>
      <c r="O17" s="73" t="s">
        <v>7</v>
      </c>
      <c r="P17" s="74">
        <v>79</v>
      </c>
      <c r="Q17" s="74">
        <v>77</v>
      </c>
      <c r="R17" s="78" t="s">
        <v>46</v>
      </c>
      <c r="S17" s="53"/>
      <c r="T17" s="53"/>
      <c r="U17" s="53"/>
    </row>
    <row r="18" spans="1:27" ht="30" customHeight="1" x14ac:dyDescent="0.25">
      <c r="A18" s="91" t="s">
        <v>111</v>
      </c>
      <c r="B18" s="91" t="s">
        <v>112</v>
      </c>
      <c r="C18" s="92">
        <v>23</v>
      </c>
      <c r="D18" s="92">
        <v>22</v>
      </c>
      <c r="E18" s="92">
        <v>17</v>
      </c>
      <c r="F18" s="92">
        <v>37</v>
      </c>
      <c r="G18" s="58">
        <f t="shared" si="0"/>
        <v>77</v>
      </c>
      <c r="H18" s="53">
        <f>CEILING(((O$5*$C18/$U$5)+(O$6*$D18/$U$6)+(O$7*$E18/$U$7)+(O$8*$F18/$U$8))/O$9,1)</f>
        <v>78</v>
      </c>
      <c r="I18" s="53">
        <f>CEILING(((P$5*$C18/$U$5)+(P$6*$D18/$U$6)+(P$8*$F18/$U$8)++(P$7*$E18/$U$7))/P$9,1)</f>
        <v>78</v>
      </c>
      <c r="J18" s="53">
        <f>CEILING(((Q$5*$C18/$U$5)+(Q$6*$D18/$U$6)+(Q$8*$F18/$U$8)+(Q$7*$E18/$U$7))/Q$9,1)</f>
        <v>79</v>
      </c>
      <c r="K18" s="53">
        <f>CEILING(((R$5*$C18/$U$5)+(R$6*$D18/$U$6)+(R$8*$F18/$U$8)+(R$7*$E18/$U$7))/R$9,1)</f>
        <v>76</v>
      </c>
      <c r="L18" s="53">
        <f>CEILING(((S$5*$C18/$U$5)+(S$6*$D18/$U$6)+(S$8*$F18/$U$8)+(S$7*$E18/$U$7))/S$9,1)</f>
        <v>78</v>
      </c>
      <c r="N18" s="53">
        <v>5</v>
      </c>
      <c r="O18" s="73" t="s">
        <v>26</v>
      </c>
      <c r="P18" s="74">
        <v>80</v>
      </c>
      <c r="Q18" s="74">
        <v>78</v>
      </c>
      <c r="R18" s="78" t="s">
        <v>232</v>
      </c>
      <c r="S18" s="53"/>
      <c r="T18" s="53"/>
      <c r="U18" s="53"/>
    </row>
    <row r="19" spans="1:27" ht="30" customHeight="1" x14ac:dyDescent="0.25">
      <c r="A19" s="91" t="s">
        <v>113</v>
      </c>
      <c r="B19" s="91" t="s">
        <v>114</v>
      </c>
      <c r="C19" s="92">
        <v>23</v>
      </c>
      <c r="D19" s="92">
        <v>23</v>
      </c>
      <c r="E19" s="92">
        <v>19</v>
      </c>
      <c r="F19" s="92">
        <v>38</v>
      </c>
      <c r="G19" s="58">
        <f t="shared" si="0"/>
        <v>80</v>
      </c>
      <c r="H19" s="53">
        <f>CEILING(((O$5*$C19/$U$5)+(O$6*$D19/$U$6)+(O$7*$E19/$U$7)+(O$8*$F19/$U$8))/O$9,1)</f>
        <v>82</v>
      </c>
      <c r="I19" s="53">
        <f>CEILING(((P$5*$C19/$U$5)+(P$6*$D19/$U$6)+(P$8*$F19/$U$8)++(P$7*$E19/$U$7))/P$9,1)</f>
        <v>80</v>
      </c>
      <c r="J19" s="53">
        <f>CEILING(((Q$5*$C19/$U$5)+(Q$6*$D19/$U$6)+(Q$8*$F19/$U$8)+(Q$7*$E19/$U$7))/Q$9,1)</f>
        <v>83</v>
      </c>
      <c r="K19" s="53">
        <f>CEILING(((R$5*$C19/$U$5)+(R$6*$D19/$U$6)+(R$8*$F19/$U$8)+(R$7*$E19/$U$7))/R$9,1)</f>
        <v>80</v>
      </c>
      <c r="L19" s="53">
        <f>CEILING(((S$5*$C19/$U$5)+(S$6*$D19/$U$6)+(S$8*$F19/$U$8)+(S$7*$E19/$U$7))/S$9,1)</f>
        <v>83</v>
      </c>
      <c r="N19" s="53"/>
      <c r="O19" s="73"/>
      <c r="P19" s="74"/>
      <c r="Q19" s="74"/>
      <c r="R19" s="78"/>
      <c r="S19" s="53"/>
      <c r="T19" s="53"/>
      <c r="U19" s="53"/>
    </row>
    <row r="20" spans="1:27" ht="30" customHeight="1" x14ac:dyDescent="0.25">
      <c r="A20" s="91" t="s">
        <v>115</v>
      </c>
      <c r="B20" s="91" t="s">
        <v>116</v>
      </c>
      <c r="C20" s="92">
        <v>22</v>
      </c>
      <c r="D20" s="92">
        <v>24</v>
      </c>
      <c r="E20" s="92">
        <v>12</v>
      </c>
      <c r="F20" s="92">
        <v>40</v>
      </c>
      <c r="G20" s="58">
        <f t="shared" si="0"/>
        <v>76</v>
      </c>
      <c r="H20" s="53">
        <f>CEILING(((O$5*$C20/$U$5)+(O$6*$D20/$U$6)+(O$7*$E20/$U$7)+(O$8*$F20/$U$8))/O$9,1)</f>
        <v>73</v>
      </c>
      <c r="I20" s="53">
        <f>CEILING(((P$5*$C20/$U$5)+(P$6*$D20/$U$6)+(P$8*$F20/$U$8)++(P$7*$E20/$U$7))/P$9,1)</f>
        <v>73</v>
      </c>
      <c r="J20" s="53">
        <f>CEILING(((Q$5*$C20/$U$5)+(Q$6*$D20/$U$6)+(Q$8*$F20/$U$8)+(Q$7*$E20/$U$7))/Q$9,1)</f>
        <v>71</v>
      </c>
      <c r="K20" s="53">
        <f>CEILING(((R$5*$C20/$U$5)+(R$6*$D20/$U$6)+(R$8*$F20/$U$8)+(R$7*$E20/$U$7))/R$9,1)</f>
        <v>77</v>
      </c>
      <c r="L20" s="53">
        <f>CEILING(((S$5*$C20/$U$5)+(S$6*$D20/$U$6)+(S$8*$F20/$U$8)+(S$7*$E20/$U$7))/S$9,1)</f>
        <v>74</v>
      </c>
    </row>
    <row r="21" spans="1:27" ht="30" customHeight="1" x14ac:dyDescent="0.25">
      <c r="A21" s="91" t="s">
        <v>117</v>
      </c>
      <c r="B21" s="91" t="s">
        <v>118</v>
      </c>
      <c r="C21" s="92">
        <v>23</v>
      </c>
      <c r="D21" s="92">
        <v>23</v>
      </c>
      <c r="E21" s="92">
        <v>16</v>
      </c>
      <c r="F21" s="92">
        <v>37</v>
      </c>
      <c r="G21" s="58">
        <f t="shared" si="0"/>
        <v>76</v>
      </c>
      <c r="H21" s="53">
        <f>CEILING(((O$5*$C21/$U$5)+(O$6*$D21/$U$6)+(O$7*$E21/$U$7)+(O$8*$F21/$U$8))/O$9,1)</f>
        <v>77</v>
      </c>
      <c r="I21" s="53">
        <f>CEILING(((P$5*$C21/$U$5)+(P$6*$D21/$U$6)+(P$8*$F21/$U$8)++(P$7*$E21/$U$7))/P$9,1)</f>
        <v>77</v>
      </c>
      <c r="J21" s="53">
        <f>CEILING(((Q$5*$C21/$U$5)+(Q$6*$D21/$U$6)+(Q$8*$F21/$U$8)+(Q$7*$E21/$U$7))/Q$9,1)</f>
        <v>77</v>
      </c>
      <c r="K21" s="53">
        <f>CEILING(((R$5*$C21/$U$5)+(R$6*$D21/$U$6)+(R$8*$F21/$U$8)+(R$7*$E21/$U$7))/R$9,1)</f>
        <v>77</v>
      </c>
      <c r="L21" s="53">
        <f>CEILING(((S$5*$C21/$U$5)+(S$6*$D21/$U$6)+(S$8*$F21/$U$8)+(S$7*$E21/$U$7))/S$9,1)</f>
        <v>77</v>
      </c>
      <c r="N21" s="109" t="s">
        <v>28</v>
      </c>
      <c r="O21" s="93"/>
      <c r="P21" s="93"/>
      <c r="Q21" s="93"/>
      <c r="R21" s="93"/>
      <c r="S21" s="94"/>
      <c r="T21" s="94"/>
      <c r="U21" s="94"/>
      <c r="V21" s="93"/>
      <c r="W21" s="93"/>
      <c r="X21" s="93"/>
      <c r="Y21" s="93"/>
      <c r="Z21" s="93"/>
      <c r="AA21" s="93"/>
    </row>
    <row r="22" spans="1:27" ht="30" customHeight="1" x14ac:dyDescent="0.25">
      <c r="A22" s="91" t="s">
        <v>119</v>
      </c>
      <c r="B22" s="91" t="s">
        <v>120</v>
      </c>
      <c r="C22" s="92">
        <v>21</v>
      </c>
      <c r="D22" s="92">
        <v>24</v>
      </c>
      <c r="E22" s="92">
        <v>18</v>
      </c>
      <c r="F22" s="92">
        <v>39</v>
      </c>
      <c r="G22" s="58">
        <f t="shared" si="0"/>
        <v>81</v>
      </c>
      <c r="H22" s="53">
        <f>CEILING(((O$5*$C22/$U$5)+(O$6*$D22/$U$6)+(O$7*$E22/$U$7)+(O$8*$F22/$U$8))/O$9,1)</f>
        <v>80</v>
      </c>
      <c r="I22" s="53">
        <f>CEILING(((P$5*$C22/$U$5)+(P$6*$D22/$U$6)+(P$8*$F22/$U$8)++(P$7*$E22/$U$7))/P$9,1)</f>
        <v>76</v>
      </c>
      <c r="J22" s="53">
        <f>CEILING(((Q$5*$C22/$U$5)+(Q$6*$D22/$U$6)+(Q$8*$F22/$U$8)+(Q$7*$E22/$U$7))/Q$9,1)</f>
        <v>80</v>
      </c>
      <c r="K22" s="53">
        <f>CEILING(((R$5*$C22/$U$5)+(R$6*$D22/$U$6)+(R$8*$F22/$U$8)+(R$7*$E22/$U$7))/R$9,1)</f>
        <v>82</v>
      </c>
      <c r="L22" s="53">
        <f>CEILING(((S$5*$C22/$U$5)+(S$6*$D22/$U$6)+(S$8*$F22/$U$8)+(S$7*$E22/$U$7))/S$9,1)</f>
        <v>83</v>
      </c>
      <c r="N22" s="93" t="s">
        <v>2</v>
      </c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</row>
    <row r="23" spans="1:27" ht="30" customHeight="1" x14ac:dyDescent="0.25">
      <c r="A23" s="91" t="s">
        <v>121</v>
      </c>
      <c r="B23" s="91" t="s">
        <v>122</v>
      </c>
      <c r="C23" s="92">
        <v>24</v>
      </c>
      <c r="D23" s="92">
        <v>24</v>
      </c>
      <c r="E23" s="92">
        <v>13</v>
      </c>
      <c r="F23" s="92">
        <v>38</v>
      </c>
      <c r="G23" s="58">
        <f t="shared" si="0"/>
        <v>75</v>
      </c>
      <c r="H23" s="53">
        <f>CEILING(((O$5*$C23/$U$5)+(O$6*$D23/$U$6)+(O$7*$E23/$U$7)+(O$8*$F23/$U$8))/O$9,1)</f>
        <v>75</v>
      </c>
      <c r="I23" s="53">
        <f>CEILING(((P$5*$C23/$U$5)+(P$6*$D23/$U$6)+(P$8*$F23/$U$8)++(P$7*$E23/$U$7))/P$9,1)</f>
        <v>77</v>
      </c>
      <c r="J23" s="53">
        <f>CEILING(((Q$5*$C23/$U$5)+(Q$6*$D23/$U$6)+(Q$8*$F23/$U$8)+(Q$7*$E23/$U$7))/Q$9,1)</f>
        <v>74</v>
      </c>
      <c r="K23" s="53">
        <f>CEILING(((R$5*$C23/$U$5)+(R$6*$D23/$U$6)+(R$8*$F23/$U$8)+(R$7*$E23/$U$7))/R$9,1)</f>
        <v>77</v>
      </c>
      <c r="L23" s="53">
        <f>CEILING(((S$5*$C23/$U$5)+(S$6*$D23/$U$6)+(S$8*$F23/$U$8)+(S$7*$E23/$U$7))/S$9,1)</f>
        <v>74</v>
      </c>
      <c r="N23" s="93" t="s">
        <v>3</v>
      </c>
      <c r="O23" s="93"/>
      <c r="P23" s="93"/>
      <c r="Q23" s="93" t="s">
        <v>31</v>
      </c>
      <c r="R23" s="93"/>
      <c r="S23" s="93"/>
      <c r="T23" s="93"/>
      <c r="U23" s="93"/>
      <c r="V23" s="93"/>
      <c r="W23" s="93"/>
      <c r="X23" s="93"/>
      <c r="Y23" s="93"/>
      <c r="Z23" s="93"/>
      <c r="AA23" s="93"/>
    </row>
    <row r="24" spans="1:27" ht="30" customHeight="1" x14ac:dyDescent="0.25">
      <c r="A24" s="91" t="s">
        <v>123</v>
      </c>
      <c r="B24" s="91" t="s">
        <v>124</v>
      </c>
      <c r="C24" s="92">
        <v>25</v>
      </c>
      <c r="D24" s="92">
        <v>24</v>
      </c>
      <c r="E24" s="92">
        <v>15</v>
      </c>
      <c r="F24" s="92">
        <v>40</v>
      </c>
      <c r="G24" s="58">
        <f t="shared" si="0"/>
        <v>80</v>
      </c>
      <c r="H24" s="53">
        <f>CEILING(((O$5*$C24/$U$5)+(O$6*$D24/$U$6)+(O$7*$E24/$U$7)+(O$8*$F24/$U$8))/O$9,1)</f>
        <v>80</v>
      </c>
      <c r="I24" s="53">
        <f>CEILING(((P$5*$C24/$U$5)+(P$6*$D24/$U$6)+(P$8*$F24/$U$8)++(P$7*$E24/$U$7))/P$9,1)</f>
        <v>82</v>
      </c>
      <c r="J24" s="53">
        <f>CEILING(((Q$5*$C24/$U$5)+(Q$6*$D24/$U$6)+(Q$8*$F24/$U$8)+(Q$7*$E24/$U$7))/Q$9,1)</f>
        <v>80</v>
      </c>
      <c r="K24" s="53">
        <f>CEILING(((R$5*$C24/$U$5)+(R$6*$D24/$U$6)+(R$8*$F24/$U$8)+(R$7*$E24/$U$7))/R$9,1)</f>
        <v>80</v>
      </c>
      <c r="L24" s="53">
        <f>CEILING(((S$5*$C24/$U$5)+(S$6*$D24/$U$6)+(S$8*$F24/$U$8)+(S$7*$E24/$U$7))/S$9,1)</f>
        <v>79</v>
      </c>
      <c r="N24" s="93" t="s">
        <v>4</v>
      </c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</row>
    <row r="25" spans="1:27" ht="30" customHeight="1" x14ac:dyDescent="0.25">
      <c r="A25" s="91" t="s">
        <v>125</v>
      </c>
      <c r="B25" s="91" t="s">
        <v>126</v>
      </c>
      <c r="C25" s="92">
        <v>22</v>
      </c>
      <c r="D25" s="92">
        <v>0</v>
      </c>
      <c r="E25" s="92">
        <v>15</v>
      </c>
      <c r="F25" s="92">
        <v>39</v>
      </c>
      <c r="G25" s="58">
        <f t="shared" si="0"/>
        <v>76</v>
      </c>
      <c r="H25" s="53">
        <f>CEILING(((O$5*$C25/$U$5)+(O$6*$D25/$U$6)+(O$7*$E25/$U$7)+(O$8*$F25/$U$8))/O$9,1)</f>
        <v>65</v>
      </c>
      <c r="I25" s="53">
        <f>CEILING(((P$5*$C25/$U$5)+(P$6*$D25/$U$6)+(P$8*$F25/$U$8)++(P$7*$E25/$U$7))/P$9,1)</f>
        <v>75</v>
      </c>
      <c r="J25" s="53">
        <f>CEILING(((Q$5*$C25/$U$5)+(Q$6*$D25/$U$6)+(Q$8*$F25/$U$8)+(Q$7*$E25/$U$7))/Q$9,1)</f>
        <v>76</v>
      </c>
      <c r="K25" s="53">
        <f>CEILING(((R$5*$C25/$U$5)+(R$6*$D25/$U$6)+(R$8*$F25/$U$8)+(R$7*$E25/$U$7))/R$9,1)</f>
        <v>29</v>
      </c>
      <c r="L25" s="53">
        <f>CEILING(((S$5*$C25/$U$5)+(S$6*$D25/$U$6)+(S$8*$F25/$U$8)+(S$7*$E25/$U$7))/S$9,1)</f>
        <v>49</v>
      </c>
      <c r="N25" s="93" t="s">
        <v>7</v>
      </c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</row>
    <row r="26" spans="1:27" ht="30" customHeight="1" x14ac:dyDescent="0.25">
      <c r="A26" s="91" t="s">
        <v>127</v>
      </c>
      <c r="B26" s="91" t="s">
        <v>128</v>
      </c>
      <c r="C26" s="92">
        <v>21</v>
      </c>
      <c r="D26" s="92">
        <v>21</v>
      </c>
      <c r="E26" s="92">
        <v>9</v>
      </c>
      <c r="F26" s="92">
        <v>40</v>
      </c>
      <c r="G26" s="58">
        <f t="shared" si="0"/>
        <v>70</v>
      </c>
      <c r="H26" s="53">
        <f>CEILING(((O$5*$C26/$U$5)+(O$6*$D26/$U$6)+(O$7*$E26/$U$7)+(O$8*$F26/$U$8))/O$9,1)</f>
        <v>66</v>
      </c>
      <c r="I26" s="53">
        <f>CEILING(((P$5*$C26/$U$5)+(P$6*$D26/$U$6)+(P$8*$F26/$U$8)++(P$7*$E26/$U$7))/P$9,1)</f>
        <v>68</v>
      </c>
      <c r="J26" s="53">
        <f>CEILING(((Q$5*$C26/$U$5)+(Q$6*$D26/$U$6)+(Q$8*$F26/$U$8)+(Q$7*$E26/$U$7))/Q$9,1)</f>
        <v>65</v>
      </c>
      <c r="K26" s="53">
        <f>CEILING(((R$5*$C26/$U$5)+(R$6*$D26/$U$6)+(R$8*$F26/$U$8)+(R$7*$E26/$U$7))/R$9,1)</f>
        <v>68</v>
      </c>
      <c r="L26" s="53">
        <f>CEILING(((S$5*$C26/$U$5)+(S$6*$D26/$U$6)+(S$8*$F26/$U$8)+(S$7*$E26/$U$7))/S$9,1)</f>
        <v>66</v>
      </c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</row>
    <row r="27" spans="1:27" ht="30" customHeight="1" x14ac:dyDescent="0.25">
      <c r="A27" s="91" t="s">
        <v>129</v>
      </c>
      <c r="B27" s="91" t="s">
        <v>130</v>
      </c>
      <c r="C27" s="92">
        <v>23</v>
      </c>
      <c r="D27" s="92">
        <v>24</v>
      </c>
      <c r="E27" s="92">
        <v>16</v>
      </c>
      <c r="F27" s="92">
        <v>40</v>
      </c>
      <c r="G27" s="58">
        <f t="shared" si="0"/>
        <v>80</v>
      </c>
      <c r="H27" s="53">
        <f>CEILING(((O$5*$C27/$U$5)+(O$6*$D27/$U$6)+(O$7*$E27/$U$7)+(O$8*$F27/$U$8))/O$9,1)</f>
        <v>80</v>
      </c>
      <c r="I27" s="53">
        <f>CEILING(((P$5*$C27/$U$5)+(P$6*$D27/$U$6)+(P$8*$F27/$U$8)++(P$7*$E27/$U$7))/P$9,1)</f>
        <v>78</v>
      </c>
      <c r="J27" s="53">
        <f>CEILING(((Q$5*$C27/$U$5)+(Q$6*$D27/$U$6)+(Q$8*$F27/$U$8)+(Q$7*$E27/$U$7))/Q$9,1)</f>
        <v>80</v>
      </c>
      <c r="K27" s="53">
        <f>CEILING(((R$5*$C27/$U$5)+(R$6*$D27/$U$6)+(R$8*$F27/$U$8)+(R$7*$E27/$U$7))/R$9,1)</f>
        <v>80</v>
      </c>
      <c r="L27" s="53">
        <f>CEILING(((S$5*$C27/$U$5)+(S$6*$D27/$U$6)+(S$8*$F27/$U$8)+(S$7*$E27/$U$7))/S$9,1)</f>
        <v>80</v>
      </c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</row>
    <row r="28" spans="1:27" ht="30" customHeight="1" x14ac:dyDescent="0.25">
      <c r="A28" s="91" t="s">
        <v>131</v>
      </c>
      <c r="B28" s="91" t="s">
        <v>132</v>
      </c>
      <c r="C28" s="92">
        <v>23</v>
      </c>
      <c r="D28" s="92">
        <v>21</v>
      </c>
      <c r="E28" s="92">
        <v>16</v>
      </c>
      <c r="F28" s="92">
        <v>37</v>
      </c>
      <c r="G28" s="58">
        <f t="shared" si="0"/>
        <v>76</v>
      </c>
      <c r="H28" s="53">
        <f>CEILING(((O$5*$C28/$U$5)+(O$6*$D28/$U$6)+(O$7*$E28/$U$7)+(O$8*$F28/$U$8))/O$9,1)</f>
        <v>76</v>
      </c>
      <c r="I28" s="53">
        <f>CEILING(((P$5*$C28/$U$5)+(P$6*$D28/$U$6)+(P$8*$F28/$U$8)++(P$7*$E28/$U$7))/P$9,1)</f>
        <v>77</v>
      </c>
      <c r="J28" s="53">
        <f>CEILING(((Q$5*$C28/$U$5)+(Q$6*$D28/$U$6)+(Q$8*$F28/$U$8)+(Q$7*$E28/$U$7))/Q$9,1)</f>
        <v>77</v>
      </c>
      <c r="K28" s="53">
        <f>CEILING(((R$5*$C28/$U$5)+(R$6*$D28/$U$6)+(R$8*$F28/$U$8)+(R$7*$E28/$U$7))/R$9,1)</f>
        <v>73</v>
      </c>
      <c r="L28" s="53">
        <f>CEILING(((S$5*$C28/$U$5)+(S$6*$D28/$U$6)+(S$8*$F28/$U$8)+(S$7*$E28/$U$7))/S$9,1)</f>
        <v>75</v>
      </c>
      <c r="O28" s="95"/>
      <c r="P28" s="95"/>
      <c r="Q28" s="95"/>
      <c r="R28" s="95"/>
      <c r="S28" s="95"/>
      <c r="T28" s="95"/>
    </row>
    <row r="29" spans="1:27" ht="30" customHeight="1" x14ac:dyDescent="0.25">
      <c r="A29" s="91" t="s">
        <v>133</v>
      </c>
      <c r="B29" s="91" t="s">
        <v>134</v>
      </c>
      <c r="C29" s="92">
        <v>22</v>
      </c>
      <c r="D29" s="92">
        <v>20</v>
      </c>
      <c r="E29" s="92">
        <v>15</v>
      </c>
      <c r="F29" s="92">
        <v>38</v>
      </c>
      <c r="G29" s="58">
        <f t="shared" si="0"/>
        <v>75</v>
      </c>
      <c r="H29" s="53">
        <f>CEILING(((O$5*$C29/$U$5)+(O$6*$D29/$U$6)+(O$7*$E29/$U$7)+(O$8*$F29/$U$8))/O$9,1)</f>
        <v>74</v>
      </c>
      <c r="I29" s="53">
        <f>CEILING(((P$5*$C29/$U$5)+(P$6*$D29/$U$6)+(P$8*$F29/$U$8)++(P$7*$E29/$U$7))/P$9,1)</f>
        <v>75</v>
      </c>
      <c r="J29" s="53">
        <f>CEILING(((Q$5*$C29/$U$5)+(Q$6*$D29/$U$6)+(Q$8*$F29/$U$8)+(Q$7*$E29/$U$7))/Q$9,1)</f>
        <v>75</v>
      </c>
      <c r="K29" s="53">
        <f>CEILING(((R$5*$C29/$U$5)+(R$6*$D29/$U$6)+(R$8*$F29/$U$8)+(R$7*$E29/$U$7))/R$9,1)</f>
        <v>70</v>
      </c>
      <c r="L29" s="53">
        <f>CEILING(((S$5*$C29/$U$5)+(S$6*$D29/$U$6)+(S$8*$F29/$U$8)+(S$7*$E29/$U$7))/S$9,1)</f>
        <v>73</v>
      </c>
    </row>
    <row r="30" spans="1:27" ht="30" customHeight="1" x14ac:dyDescent="0.25">
      <c r="A30" s="91" t="s">
        <v>135</v>
      </c>
      <c r="B30" s="91" t="s">
        <v>136</v>
      </c>
      <c r="C30" s="92">
        <v>23</v>
      </c>
      <c r="D30" s="92">
        <v>24</v>
      </c>
      <c r="E30" s="92">
        <v>15</v>
      </c>
      <c r="F30" s="92">
        <v>42</v>
      </c>
      <c r="G30" s="58">
        <f t="shared" si="0"/>
        <v>81</v>
      </c>
      <c r="H30" s="53">
        <f>CEILING(((O$5*$C30/$U$5)+(O$6*$D30/$U$6)+(O$7*$E30/$U$7)+(O$8*$F30/$U$8))/O$9,1)</f>
        <v>79</v>
      </c>
      <c r="I30" s="53">
        <f>CEILING(((P$5*$C30/$U$5)+(P$6*$D30/$U$6)+(P$8*$F30/$U$8)++(P$7*$E30/$U$7))/P$9,1)</f>
        <v>78</v>
      </c>
      <c r="J30" s="53">
        <f>CEILING(((Q$5*$C30/$U$5)+(Q$6*$D30/$U$6)+(Q$8*$F30/$U$8)+(Q$7*$E30/$U$7))/Q$9,1)</f>
        <v>79</v>
      </c>
      <c r="K30" s="53">
        <f>CEILING(((R$5*$C30/$U$5)+(R$6*$D30/$U$6)+(R$8*$F30/$U$8)+(R$7*$E30/$U$7))/R$9,1)</f>
        <v>80</v>
      </c>
      <c r="L30" s="53">
        <f>CEILING(((S$5*$C30/$U$5)+(S$6*$D30/$U$6)+(S$8*$F30/$U$8)+(S$7*$E30/$U$7))/S$9,1)</f>
        <v>80</v>
      </c>
    </row>
    <row r="31" spans="1:27" ht="30" customHeight="1" x14ac:dyDescent="0.25">
      <c r="A31" s="91" t="s">
        <v>137</v>
      </c>
      <c r="B31" s="91" t="s">
        <v>138</v>
      </c>
      <c r="C31" s="92">
        <v>24</v>
      </c>
      <c r="D31" s="92">
        <v>24</v>
      </c>
      <c r="E31" s="92">
        <v>16</v>
      </c>
      <c r="F31" s="92">
        <v>41</v>
      </c>
      <c r="G31" s="58">
        <f t="shared" si="0"/>
        <v>81</v>
      </c>
      <c r="H31" s="53">
        <f>CEILING(((O$5*$C31/$U$5)+(O$6*$D31/$U$6)+(O$7*$E31/$U$7)+(O$8*$F31/$U$8))/O$9,1)</f>
        <v>81</v>
      </c>
      <c r="I31" s="53">
        <f>CEILING(((P$5*$C31/$U$5)+(P$6*$D31/$U$6)+(P$8*$F31/$U$8)++(P$7*$E31/$U$7))/P$9,1)</f>
        <v>81</v>
      </c>
      <c r="J31" s="53">
        <f>CEILING(((Q$5*$C31/$U$5)+(Q$6*$D31/$U$6)+(Q$8*$F31/$U$8)+(Q$7*$E31/$U$7))/Q$9,1)</f>
        <v>81</v>
      </c>
      <c r="K31" s="53">
        <f>CEILING(((R$5*$C31/$U$5)+(R$6*$D31/$U$6)+(R$8*$F31/$U$8)+(R$7*$E31/$U$7))/R$9,1)</f>
        <v>81</v>
      </c>
      <c r="L31" s="53">
        <f>CEILING(((S$5*$C31/$U$5)+(S$6*$D31/$U$6)+(S$8*$F31/$U$8)+(S$7*$E31/$U$7))/S$9,1)</f>
        <v>81</v>
      </c>
      <c r="N31" s="82" t="s">
        <v>51</v>
      </c>
      <c r="O31" s="82"/>
      <c r="P31" s="82"/>
      <c r="Q31" s="82"/>
      <c r="R31" s="82"/>
    </row>
    <row r="32" spans="1:27" ht="30" customHeight="1" x14ac:dyDescent="0.25">
      <c r="A32" s="91" t="s">
        <v>139</v>
      </c>
      <c r="B32" s="91" t="s">
        <v>140</v>
      </c>
      <c r="C32" s="92">
        <v>26</v>
      </c>
      <c r="D32" s="92">
        <v>25</v>
      </c>
      <c r="E32" s="92">
        <v>17</v>
      </c>
      <c r="F32" s="92">
        <v>43</v>
      </c>
      <c r="G32" s="58">
        <f t="shared" si="0"/>
        <v>86</v>
      </c>
      <c r="H32" s="53">
        <f>CEILING(((O$5*$C32/$U$5)+(O$6*$D32/$U$6)+(O$7*$E32/$U$7)+(O$8*$F32/$U$8))/O$9,1)</f>
        <v>86</v>
      </c>
      <c r="I32" s="53">
        <f>CEILING(((P$5*$C32/$U$5)+(P$6*$D32/$U$6)+(P$8*$F32/$U$8)++(P$7*$E32/$U$7))/P$9,1)</f>
        <v>87</v>
      </c>
      <c r="J32" s="53">
        <f>CEILING(((Q$5*$C32/$U$5)+(Q$6*$D32/$U$6)+(Q$8*$F32/$U$8)+(Q$7*$E32/$U$7))/Q$9,1)</f>
        <v>86</v>
      </c>
      <c r="K32" s="53">
        <f>CEILING(((R$5*$C32/$U$5)+(R$6*$D32/$U$6)+(R$8*$F32/$U$8)+(R$7*$E32/$U$7))/R$9,1)</f>
        <v>85</v>
      </c>
      <c r="L32" s="53">
        <f>CEILING(((S$5*$C32/$U$5)+(S$6*$D32/$U$6)+(S$8*$F32/$U$8)+(S$7*$E32/$U$7))/S$9,1)</f>
        <v>85</v>
      </c>
      <c r="N32" s="57" t="s">
        <v>53</v>
      </c>
      <c r="O32" s="57" t="s">
        <v>3</v>
      </c>
      <c r="P32" s="57" t="s">
        <v>13</v>
      </c>
      <c r="Q32" s="57" t="s">
        <v>14</v>
      </c>
      <c r="R32" s="73" t="s">
        <v>227</v>
      </c>
    </row>
    <row r="33" spans="1:18" ht="30" customHeight="1" x14ac:dyDescent="0.25">
      <c r="A33" s="91" t="s">
        <v>141</v>
      </c>
      <c r="B33" s="91" t="s">
        <v>142</v>
      </c>
      <c r="C33" s="92">
        <v>23</v>
      </c>
      <c r="D33" s="92">
        <v>24</v>
      </c>
      <c r="E33" s="92">
        <v>14</v>
      </c>
      <c r="F33" s="92">
        <v>38</v>
      </c>
      <c r="G33" s="58">
        <f t="shared" si="0"/>
        <v>76</v>
      </c>
      <c r="H33" s="53">
        <f>CEILING(((O$5*$C33/$U$5)+(O$6*$D33/$U$6)+(O$7*$E33/$U$7)+(O$8*$F33/$U$8))/O$9,1)</f>
        <v>75</v>
      </c>
      <c r="I33" s="53">
        <f>CEILING(((P$5*$C33/$U$5)+(P$6*$D33/$U$6)+(P$8*$F33/$U$8)++(P$7*$E33/$U$7))/P$9,1)</f>
        <v>76</v>
      </c>
      <c r="J33" s="53">
        <f>CEILING(((Q$5*$C33/$U$5)+(Q$6*$D33/$U$6)+(Q$8*$F33/$U$8)+(Q$7*$E33/$U$7))/Q$9,1)</f>
        <v>75</v>
      </c>
      <c r="K33" s="53">
        <f>CEILING(((R$5*$C33/$U$5)+(R$6*$D33/$U$6)+(R$8*$F33/$U$8)+(R$7*$E33/$U$7))/R$9,1)</f>
        <v>78</v>
      </c>
      <c r="L33" s="53">
        <f>CEILING(((S$5*$C33/$U$5)+(S$6*$D33/$U$6)+(S$8*$F33/$U$8)+(S$7*$E33/$U$7))/S$9,1)</f>
        <v>76</v>
      </c>
      <c r="N33" s="51">
        <f>P14/100</f>
        <v>0.79</v>
      </c>
      <c r="O33" s="51">
        <f>P15/100</f>
        <v>0.78</v>
      </c>
      <c r="P33" s="51">
        <f>P16/100</f>
        <v>0.8</v>
      </c>
      <c r="Q33" s="51">
        <f>P17/100</f>
        <v>0.79</v>
      </c>
      <c r="R33" s="53">
        <f>P18/100</f>
        <v>0.8</v>
      </c>
    </row>
    <row r="34" spans="1:18" ht="30" customHeight="1" x14ac:dyDescent="0.25">
      <c r="A34" s="91" t="s">
        <v>143</v>
      </c>
      <c r="B34" s="91" t="s">
        <v>144</v>
      </c>
      <c r="C34" s="92">
        <v>20</v>
      </c>
      <c r="D34" s="92">
        <v>21</v>
      </c>
      <c r="E34" s="92">
        <v>14</v>
      </c>
      <c r="F34" s="92">
        <v>37</v>
      </c>
      <c r="G34" s="58">
        <f t="shared" si="0"/>
        <v>72</v>
      </c>
      <c r="H34" s="53">
        <f>CEILING(((O$5*$C34/$U$5)+(O$6*$D34/$U$6)+(O$7*$E34/$U$7)+(O$8*$F34/$U$8))/O$9,1)</f>
        <v>71</v>
      </c>
      <c r="I34" s="53">
        <f>CEILING(((P$5*$C34/$U$5)+(P$6*$D34/$U$6)+(P$8*$F34/$U$8)++(P$7*$E34/$U$7))/P$9,1)</f>
        <v>69</v>
      </c>
      <c r="J34" s="53">
        <f>CEILING(((Q$5*$C34/$U$5)+(Q$6*$D34/$U$6)+(Q$8*$F34/$U$8)+(Q$7*$E34/$U$7))/Q$9,1)</f>
        <v>71</v>
      </c>
      <c r="K34" s="53">
        <f>CEILING(((R$5*$C34/$U$5)+(R$6*$D34/$U$6)+(R$8*$F34/$U$8)+(R$7*$E34/$U$7))/R$9,1)</f>
        <v>71</v>
      </c>
      <c r="L34" s="53">
        <f>CEILING(((S$5*$C34/$U$5)+(S$6*$D34/$U$6)+(S$8*$F34/$U$8)+(S$7*$E34/$U$7))/S$9,1)</f>
        <v>72</v>
      </c>
    </row>
    <row r="35" spans="1:18" ht="30" customHeight="1" x14ac:dyDescent="0.25">
      <c r="A35" s="91" t="s">
        <v>145</v>
      </c>
      <c r="B35" s="91" t="s">
        <v>146</v>
      </c>
      <c r="C35" s="92">
        <v>25</v>
      </c>
      <c r="D35" s="92">
        <v>28</v>
      </c>
      <c r="E35" s="92">
        <v>17</v>
      </c>
      <c r="F35" s="92">
        <v>45</v>
      </c>
      <c r="G35" s="58">
        <f t="shared" si="0"/>
        <v>90</v>
      </c>
      <c r="H35" s="53">
        <f>CEILING(((O$5*$C35/$U$5)+(O$6*$D35/$U$6)+(O$7*$E35/$U$7)+(O$8*$F35/$U$8))/O$9,1)</f>
        <v>88</v>
      </c>
      <c r="I35" s="53">
        <f>CEILING(((P$5*$C35/$U$5)+(P$6*$D35/$U$6)+(P$8*$F35/$U$8)++(P$7*$E35/$U$7))/P$9,1)</f>
        <v>85</v>
      </c>
      <c r="J35" s="53">
        <f>CEILING(((Q$5*$C35/$U$5)+(Q$6*$D35/$U$6)+(Q$8*$F35/$U$8)+(Q$7*$E35/$U$7))/Q$9,1)</f>
        <v>87</v>
      </c>
      <c r="K35" s="53">
        <f>CEILING(((R$5*$C35/$U$5)+(R$6*$D35/$U$6)+(R$8*$F35/$U$8)+(R$7*$E35/$U$7))/R$9,1)</f>
        <v>92</v>
      </c>
      <c r="L35" s="53">
        <f>CEILING(((S$5*$C35/$U$5)+(S$6*$D35/$U$6)+(S$8*$F35/$U$8)+(S$7*$E35/$U$7))/S$9,1)</f>
        <v>90</v>
      </c>
    </row>
    <row r="36" spans="1:18" ht="30" customHeight="1" x14ac:dyDescent="0.25">
      <c r="A36" s="91" t="s">
        <v>147</v>
      </c>
      <c r="B36" s="91" t="s">
        <v>148</v>
      </c>
      <c r="C36" s="92">
        <v>23</v>
      </c>
      <c r="D36" s="92">
        <v>24</v>
      </c>
      <c r="E36" s="92">
        <v>17</v>
      </c>
      <c r="F36" s="92">
        <v>42</v>
      </c>
      <c r="G36" s="58">
        <f t="shared" si="0"/>
        <v>83</v>
      </c>
      <c r="H36" s="53">
        <f>CEILING(((O$5*$C36/$U$5)+(O$6*$D36/$U$6)+(O$7*$E36/$U$7)+(O$8*$F36/$U$8))/O$9,1)</f>
        <v>82</v>
      </c>
      <c r="I36" s="53">
        <f>CEILING(((P$5*$C36/$U$5)+(P$6*$D36/$U$6)+(P$8*$F36/$U$8)++(P$7*$E36/$U$7))/P$9,1)</f>
        <v>80</v>
      </c>
      <c r="J36" s="53">
        <f>CEILING(((Q$5*$C36/$U$5)+(Q$6*$D36/$U$6)+(Q$8*$F36/$U$8)+(Q$7*$E36/$U$7))/Q$9,1)</f>
        <v>83</v>
      </c>
      <c r="K36" s="53">
        <f>CEILING(((R$5*$C36/$U$5)+(R$6*$D36/$U$6)+(R$8*$F36/$U$8)+(R$7*$E36/$U$7))/R$9,1)</f>
        <v>82</v>
      </c>
      <c r="L36" s="53">
        <f>CEILING(((S$5*$C36/$U$5)+(S$6*$D36/$U$6)+(S$8*$F36/$U$8)+(S$7*$E36/$U$7))/S$9,1)</f>
        <v>83</v>
      </c>
    </row>
    <row r="37" spans="1:18" ht="30" customHeight="1" x14ac:dyDescent="0.25">
      <c r="A37" s="91" t="s">
        <v>149</v>
      </c>
      <c r="B37" s="91" t="s">
        <v>150</v>
      </c>
      <c r="C37" s="92">
        <v>23</v>
      </c>
      <c r="D37" s="92">
        <v>24</v>
      </c>
      <c r="E37" s="92">
        <v>14</v>
      </c>
      <c r="F37" s="92">
        <v>44</v>
      </c>
      <c r="G37" s="58">
        <f t="shared" si="0"/>
        <v>82</v>
      </c>
      <c r="H37" s="53">
        <f>CEILING(((O$5*$C37/$U$5)+(O$6*$D37/$U$6)+(O$7*$E37/$U$7)+(O$8*$F37/$U$8))/O$9,1)</f>
        <v>79</v>
      </c>
      <c r="I37" s="53">
        <f>CEILING(((P$5*$C37/$U$5)+(P$6*$D37/$U$6)+(P$8*$F37/$U$8)++(P$7*$E37/$U$7))/P$9,1)</f>
        <v>78</v>
      </c>
      <c r="J37" s="53">
        <f>CEILING(((Q$5*$C37/$U$5)+(Q$6*$D37/$U$6)+(Q$8*$F37/$U$8)+(Q$7*$E37/$U$7))/Q$9,1)</f>
        <v>79</v>
      </c>
      <c r="K37" s="53">
        <f>CEILING(((R$5*$C37/$U$5)+(R$6*$D37/$U$6)+(R$8*$F37/$U$8)+(R$7*$E37/$U$7))/R$9,1)</f>
        <v>80</v>
      </c>
      <c r="L37" s="53">
        <f>CEILING(((S$5*$C37/$U$5)+(S$6*$D37/$U$6)+(S$8*$F37/$U$8)+(S$7*$E37/$U$7))/S$9,1)</f>
        <v>80</v>
      </c>
    </row>
    <row r="38" spans="1:18" ht="30" customHeight="1" x14ac:dyDescent="0.25">
      <c r="A38" s="91" t="s">
        <v>151</v>
      </c>
      <c r="B38" s="91" t="s">
        <v>152</v>
      </c>
      <c r="C38" s="92">
        <v>24</v>
      </c>
      <c r="D38" s="92">
        <v>26</v>
      </c>
      <c r="E38" s="92">
        <v>19</v>
      </c>
      <c r="F38" s="92">
        <v>45</v>
      </c>
      <c r="G38" s="58">
        <f t="shared" si="0"/>
        <v>90</v>
      </c>
      <c r="H38" s="53">
        <f>CEILING(((O$5*$C38/$U$5)+(O$6*$D38/$U$6)+(O$7*$E38/$U$7)+(O$8*$F38/$U$8))/O$9,1)</f>
        <v>89</v>
      </c>
      <c r="I38" s="53">
        <f>CEILING(((P$5*$C38/$U$5)+(P$6*$D38/$U$6)+(P$8*$F38/$U$8)++(P$7*$E38/$U$7))/P$9,1)</f>
        <v>85</v>
      </c>
      <c r="J38" s="53">
        <f>CEILING(((Q$5*$C38/$U$5)+(Q$6*$D38/$U$6)+(Q$8*$F38/$U$8)+(Q$7*$E38/$U$7))/Q$9,1)</f>
        <v>89</v>
      </c>
      <c r="K38" s="53">
        <f>CEILING(((R$5*$C38/$U$5)+(R$6*$D38/$U$6)+(R$8*$F38/$U$8)+(R$7*$E38/$U$7))/R$9,1)</f>
        <v>89</v>
      </c>
      <c r="L38" s="53">
        <f>CEILING(((S$5*$C38/$U$5)+(S$6*$D38/$U$6)+(S$8*$F38/$U$8)+(S$7*$E38/$U$7))/S$9,1)</f>
        <v>91</v>
      </c>
    </row>
    <row r="39" spans="1:18" ht="30" customHeight="1" x14ac:dyDescent="0.25">
      <c r="A39" s="91" t="s">
        <v>153</v>
      </c>
      <c r="B39" s="91" t="s">
        <v>154</v>
      </c>
      <c r="C39" s="92">
        <v>24</v>
      </c>
      <c r="D39" s="92">
        <v>24</v>
      </c>
      <c r="E39" s="92">
        <v>16</v>
      </c>
      <c r="F39" s="92">
        <v>41</v>
      </c>
      <c r="G39" s="58">
        <f t="shared" si="0"/>
        <v>81</v>
      </c>
      <c r="H39" s="53">
        <f>CEILING(((O$5*$C39/$U$5)+(O$6*$D39/$U$6)+(O$7*$E39/$U$7)+(O$8*$F39/$U$8))/O$9,1)</f>
        <v>81</v>
      </c>
      <c r="I39" s="53">
        <f>CEILING(((P$5*$C39/$U$5)+(P$6*$D39/$U$6)+(P$8*$F39/$U$8)++(P$7*$E39/$U$7))/P$9,1)</f>
        <v>81</v>
      </c>
      <c r="J39" s="53">
        <f>CEILING(((Q$5*$C39/$U$5)+(Q$6*$D39/$U$6)+(Q$8*$F39/$U$8)+(Q$7*$E39/$U$7))/Q$9,1)</f>
        <v>81</v>
      </c>
      <c r="K39" s="53">
        <f>CEILING(((R$5*$C39/$U$5)+(R$6*$D39/$U$6)+(R$8*$F39/$U$8)+(R$7*$E39/$U$7))/R$9,1)</f>
        <v>81</v>
      </c>
      <c r="L39" s="53">
        <f>CEILING(((S$5*$C39/$U$5)+(S$6*$D39/$U$6)+(S$8*$F39/$U$8)+(S$7*$E39/$U$7))/S$9,1)</f>
        <v>81</v>
      </c>
    </row>
    <row r="40" spans="1:18" ht="30" customHeight="1" x14ac:dyDescent="0.25">
      <c r="A40" s="91" t="s">
        <v>155</v>
      </c>
      <c r="B40" s="91" t="s">
        <v>156</v>
      </c>
      <c r="C40" s="92">
        <v>22</v>
      </c>
      <c r="D40" s="92">
        <v>21</v>
      </c>
      <c r="E40" s="92">
        <v>19</v>
      </c>
      <c r="F40" s="92">
        <v>40</v>
      </c>
      <c r="G40" s="58">
        <f t="shared" si="0"/>
        <v>81</v>
      </c>
      <c r="H40" s="53">
        <f>CEILING(((O$5*$C40/$U$5)+(O$6*$D40/$U$6)+(O$7*$E40/$U$7)+(O$8*$F40/$U$8))/O$9,1)</f>
        <v>82</v>
      </c>
      <c r="I40" s="53">
        <f>CEILING(((P$5*$C40/$U$5)+(P$6*$D40/$U$6)+(P$8*$F40/$U$8)++(P$7*$E40/$U$7))/P$9,1)</f>
        <v>79</v>
      </c>
      <c r="J40" s="53">
        <f>CEILING(((Q$5*$C40/$U$5)+(Q$6*$D40/$U$6)+(Q$8*$F40/$U$8)+(Q$7*$E40/$U$7))/Q$9,1)</f>
        <v>84</v>
      </c>
      <c r="K40" s="53">
        <f>CEILING(((R$5*$C40/$U$5)+(R$6*$D40/$U$6)+(R$8*$F40/$U$8)+(R$7*$E40/$U$7))/R$9,1)</f>
        <v>77</v>
      </c>
      <c r="L40" s="53">
        <f>CEILING(((S$5*$C40/$U$5)+(S$6*$D40/$U$6)+(S$8*$F40/$U$8)+(S$7*$E40/$U$7))/S$9,1)</f>
        <v>82</v>
      </c>
      <c r="N40" s="96"/>
    </row>
    <row r="41" spans="1:18" ht="30" customHeight="1" x14ac:dyDescent="0.25">
      <c r="A41" s="91" t="s">
        <v>157</v>
      </c>
      <c r="B41" s="91" t="s">
        <v>158</v>
      </c>
      <c r="C41" s="92">
        <v>22</v>
      </c>
      <c r="D41" s="92">
        <v>28</v>
      </c>
      <c r="E41" s="92">
        <v>18</v>
      </c>
      <c r="F41" s="92">
        <v>44</v>
      </c>
      <c r="G41" s="58">
        <f t="shared" si="0"/>
        <v>90</v>
      </c>
      <c r="H41" s="53">
        <f>CEILING(((O$5*$C41/$U$5)+(O$6*$D41/$U$6)+(O$7*$E41/$U$7)+(O$8*$F41/$U$8))/O$9,1)</f>
        <v>86</v>
      </c>
      <c r="I41" s="53">
        <f>CEILING(((P$5*$C41/$U$5)+(P$6*$D41/$U$6)+(P$8*$F41/$U$8)++(P$7*$E41/$U$7))/P$9,1)</f>
        <v>80</v>
      </c>
      <c r="J41" s="53">
        <f>CEILING(((Q$5*$C41/$U$5)+(Q$6*$D41/$U$6)+(Q$8*$F41/$U$8)+(Q$7*$E41/$U$7))/Q$9,1)</f>
        <v>85</v>
      </c>
      <c r="K41" s="53">
        <f>CEILING(((R$5*$C41/$U$5)+(R$6*$D41/$U$6)+(R$8*$F41/$U$8)+(R$7*$E41/$U$7))/R$9,1)</f>
        <v>92</v>
      </c>
      <c r="L41" s="53">
        <f>CEILING(((S$5*$C41/$U$5)+(S$6*$D41/$U$6)+(S$8*$F41/$U$8)+(S$7*$E41/$U$7))/S$9,1)</f>
        <v>91</v>
      </c>
    </row>
    <row r="42" spans="1:18" ht="30" customHeight="1" x14ac:dyDescent="0.25">
      <c r="A42" s="91" t="s">
        <v>159</v>
      </c>
      <c r="B42" s="91" t="s">
        <v>160</v>
      </c>
      <c r="C42" s="92">
        <v>20</v>
      </c>
      <c r="D42" s="92">
        <v>0</v>
      </c>
      <c r="E42" s="92">
        <v>16</v>
      </c>
      <c r="F42" s="92">
        <v>36</v>
      </c>
      <c r="G42" s="58">
        <f t="shared" si="0"/>
        <v>72</v>
      </c>
      <c r="H42" s="53">
        <f>CEILING(((O$5*$C42/$U$5)+(O$6*$D42/$U$6)+(O$7*$E42/$U$7)+(O$8*$F42/$U$8))/O$9,1)</f>
        <v>63</v>
      </c>
      <c r="I42" s="53">
        <f>CEILING(((P$5*$C42/$U$5)+(P$6*$D42/$U$6)+(P$8*$F42/$U$8)++(P$7*$E42/$U$7))/P$9,1)</f>
        <v>71</v>
      </c>
      <c r="J42" s="53">
        <f>CEILING(((Q$5*$C42/$U$5)+(Q$6*$D42/$U$6)+(Q$8*$F42/$U$8)+(Q$7*$E42/$U$7))/Q$9,1)</f>
        <v>74</v>
      </c>
      <c r="K42" s="53">
        <f>CEILING(((R$5*$C42/$U$5)+(R$6*$D42/$U$6)+(R$8*$F42/$U$8)+(R$7*$E42/$U$7))/R$9,1)</f>
        <v>29</v>
      </c>
      <c r="L42" s="53">
        <f>CEILING(((S$5*$C42/$U$5)+(S$6*$D42/$U$6)+(S$8*$F42/$U$8)+(S$7*$E42/$U$7))/S$9,1)</f>
        <v>48</v>
      </c>
    </row>
    <row r="43" spans="1:18" ht="30" customHeight="1" x14ac:dyDescent="0.25">
      <c r="A43" s="91" t="s">
        <v>161</v>
      </c>
      <c r="B43" s="91" t="s">
        <v>162</v>
      </c>
      <c r="C43" s="92">
        <v>24</v>
      </c>
      <c r="D43" s="92">
        <v>24</v>
      </c>
      <c r="E43" s="92">
        <v>16</v>
      </c>
      <c r="F43" s="92">
        <v>40</v>
      </c>
      <c r="G43" s="58">
        <f t="shared" si="0"/>
        <v>80</v>
      </c>
      <c r="H43" s="53">
        <f>CEILING(((O$5*$C43/$U$5)+(O$6*$D43/$U$6)+(O$7*$E43/$U$7)+(O$8*$F43/$U$8))/O$9,1)</f>
        <v>80</v>
      </c>
      <c r="I43" s="53">
        <f>CEILING(((P$5*$C43/$U$5)+(P$6*$D43/$U$6)+(P$8*$F43/$U$8)++(P$7*$E43/$U$7))/P$9,1)</f>
        <v>80</v>
      </c>
      <c r="J43" s="53">
        <f>CEILING(((Q$5*$C43/$U$5)+(Q$6*$D43/$U$6)+(Q$8*$F43/$U$8)+(Q$7*$E43/$U$7))/Q$9,1)</f>
        <v>80</v>
      </c>
      <c r="K43" s="53">
        <f>CEILING(((R$5*$C43/$U$5)+(R$6*$D43/$U$6)+(R$8*$F43/$U$8)+(R$7*$E43/$U$7))/R$9,1)</f>
        <v>80</v>
      </c>
      <c r="L43" s="53">
        <f>CEILING(((S$5*$C43/$U$5)+(S$6*$D43/$U$6)+(S$8*$F43/$U$8)+(S$7*$E43/$U$7))/S$9,1)</f>
        <v>80</v>
      </c>
    </row>
    <row r="44" spans="1:18" ht="30" customHeight="1" x14ac:dyDescent="0.25">
      <c r="A44" s="91" t="s">
        <v>163</v>
      </c>
      <c r="B44" s="91" t="s">
        <v>164</v>
      </c>
      <c r="C44" s="92">
        <v>27</v>
      </c>
      <c r="D44" s="92">
        <v>24</v>
      </c>
      <c r="E44" s="92">
        <v>19</v>
      </c>
      <c r="F44" s="92">
        <v>44</v>
      </c>
      <c r="G44" s="58">
        <f t="shared" si="0"/>
        <v>90</v>
      </c>
      <c r="H44" s="53">
        <f>CEILING(((O$5*$C44/$U$5)+(O$6*$D44/$U$6)+(O$7*$E44/$U$7)+(O$8*$F44/$U$8))/O$9,1)</f>
        <v>90</v>
      </c>
      <c r="I44" s="53">
        <f>CEILING(((P$5*$C44/$U$5)+(P$6*$D44/$U$6)+(P$8*$F44/$U$8)++(P$7*$E44/$U$7))/P$9,1)</f>
        <v>91</v>
      </c>
      <c r="J44" s="53">
        <f>CEILING(((Q$5*$C44/$U$5)+(Q$6*$D44/$U$6)+(Q$8*$F44/$U$8)+(Q$7*$E44/$U$7))/Q$9,1)</f>
        <v>92</v>
      </c>
      <c r="K44" s="53">
        <f>CEILING(((R$5*$C44/$U$5)+(R$6*$D44/$U$6)+(R$8*$F44/$U$8)+(R$7*$E44/$U$7))/R$9,1)</f>
        <v>85</v>
      </c>
      <c r="L44" s="53">
        <f>CEILING(((S$5*$C44/$U$5)+(S$6*$D44/$U$6)+(S$8*$F44/$U$8)+(S$7*$E44/$U$7))/S$9,1)</f>
        <v>88</v>
      </c>
    </row>
    <row r="45" spans="1:18" ht="30" customHeight="1" x14ac:dyDescent="0.25">
      <c r="A45" s="91" t="s">
        <v>165</v>
      </c>
      <c r="B45" s="91" t="s">
        <v>166</v>
      </c>
      <c r="C45" s="92">
        <v>24</v>
      </c>
      <c r="D45" s="92">
        <v>24</v>
      </c>
      <c r="E45" s="92">
        <v>15</v>
      </c>
      <c r="F45" s="92">
        <v>41</v>
      </c>
      <c r="G45" s="58">
        <f t="shared" si="0"/>
        <v>80</v>
      </c>
      <c r="H45" s="53">
        <f>CEILING(((O$5*$C45/$U$5)+(O$6*$D45/$U$6)+(O$7*$E45/$U$7)+(O$8*$F45/$U$8))/O$9,1)</f>
        <v>80</v>
      </c>
      <c r="I45" s="53">
        <f>CEILING(((P$5*$C45/$U$5)+(P$6*$D45/$U$6)+(P$8*$F45/$U$8)++(P$7*$E45/$U$7))/P$9,1)</f>
        <v>80</v>
      </c>
      <c r="J45" s="53">
        <f>CEILING(((Q$5*$C45/$U$5)+(Q$6*$D45/$U$6)+(Q$8*$F45/$U$8)+(Q$7*$E45/$U$7))/Q$9,1)</f>
        <v>79</v>
      </c>
      <c r="K45" s="53">
        <f>CEILING(((R$5*$C45/$U$5)+(R$6*$D45/$U$6)+(R$8*$F45/$U$8)+(R$7*$E45/$U$7))/R$9,1)</f>
        <v>80</v>
      </c>
      <c r="L45" s="53">
        <f>CEILING(((S$5*$C45/$U$5)+(S$6*$D45/$U$6)+(S$8*$F45/$U$8)+(S$7*$E45/$U$7))/S$9,1)</f>
        <v>80</v>
      </c>
    </row>
    <row r="46" spans="1:18" ht="30" customHeight="1" x14ac:dyDescent="0.25">
      <c r="A46" s="91" t="s">
        <v>167</v>
      </c>
      <c r="B46" s="91" t="s">
        <v>168</v>
      </c>
      <c r="C46" s="92">
        <v>22</v>
      </c>
      <c r="D46" s="92">
        <v>22</v>
      </c>
      <c r="E46" s="92">
        <v>16</v>
      </c>
      <c r="F46" s="92">
        <v>37</v>
      </c>
      <c r="G46" s="58">
        <f t="shared" si="0"/>
        <v>75</v>
      </c>
      <c r="H46" s="53">
        <f>CEILING(((O$5*$C46/$U$5)+(O$6*$D46/$U$6)+(O$7*$E46/$U$7)+(O$8*$F46/$U$8))/O$9,1)</f>
        <v>76</v>
      </c>
      <c r="I46" s="53">
        <f>CEILING(((P$5*$C46/$U$5)+(P$6*$D46/$U$6)+(P$8*$F46/$U$8)++(P$7*$E46/$U$7))/P$9,1)</f>
        <v>75</v>
      </c>
      <c r="J46" s="53">
        <f>CEILING(((Q$5*$C46/$U$5)+(Q$6*$D46/$U$6)+(Q$8*$F46/$U$8)+(Q$7*$E46/$U$7))/Q$9,1)</f>
        <v>76</v>
      </c>
      <c r="K46" s="53">
        <f>CEILING(((R$5*$C46/$U$5)+(R$6*$D46/$U$6)+(R$8*$F46/$U$8)+(R$7*$E46/$U$7))/R$9,1)</f>
        <v>75</v>
      </c>
      <c r="L46" s="53">
        <f>CEILING(((S$5*$C46/$U$5)+(S$6*$D46/$U$6)+(S$8*$F46/$U$8)+(S$7*$E46/$U$7))/S$9,1)</f>
        <v>76</v>
      </c>
    </row>
    <row r="47" spans="1:18" ht="30" customHeight="1" x14ac:dyDescent="0.25">
      <c r="A47" s="91" t="s">
        <v>169</v>
      </c>
      <c r="B47" s="91" t="s">
        <v>170</v>
      </c>
      <c r="C47" s="92">
        <v>24</v>
      </c>
      <c r="D47" s="92">
        <v>24</v>
      </c>
      <c r="E47" s="92">
        <v>18</v>
      </c>
      <c r="F47" s="92">
        <v>42</v>
      </c>
      <c r="G47" s="58">
        <f t="shared" si="0"/>
        <v>84</v>
      </c>
      <c r="H47" s="53">
        <f>CEILING(((O$5*$C47/$U$5)+(O$6*$D47/$U$6)+(O$7*$E47/$U$7)+(O$8*$F47/$U$8))/O$9,1)</f>
        <v>85</v>
      </c>
      <c r="I47" s="53">
        <f>CEILING(((P$5*$C47/$U$5)+(P$6*$D47/$U$6)+(P$8*$F47/$U$8)++(P$7*$E47/$U$7))/P$9,1)</f>
        <v>83</v>
      </c>
      <c r="J47" s="53">
        <f>CEILING(((Q$5*$C47/$U$5)+(Q$6*$D47/$U$6)+(Q$8*$F47/$U$8)+(Q$7*$E47/$U$7))/Q$9,1)</f>
        <v>85</v>
      </c>
      <c r="K47" s="53">
        <f>CEILING(((R$5*$C47/$U$5)+(R$6*$D47/$U$6)+(R$8*$F47/$U$8)+(R$7*$E47/$U$7))/R$9,1)</f>
        <v>83</v>
      </c>
      <c r="L47" s="53">
        <f>CEILING(((S$5*$C47/$U$5)+(S$6*$D47/$U$6)+(S$8*$F47/$U$8)+(S$7*$E47/$U$7))/S$9,1)</f>
        <v>85</v>
      </c>
    </row>
    <row r="48" spans="1:18" ht="30" customHeight="1" x14ac:dyDescent="0.25">
      <c r="A48" s="91" t="s">
        <v>171</v>
      </c>
      <c r="B48" s="91" t="s">
        <v>172</v>
      </c>
      <c r="C48" s="92">
        <v>25</v>
      </c>
      <c r="D48" s="92">
        <v>24</v>
      </c>
      <c r="E48" s="92">
        <v>18</v>
      </c>
      <c r="F48" s="92">
        <v>42</v>
      </c>
      <c r="G48" s="58">
        <f t="shared" si="0"/>
        <v>85</v>
      </c>
      <c r="H48" s="53">
        <f>CEILING(((O$5*$C48/$U$5)+(O$6*$D48/$U$6)+(O$7*$E48/$U$7)+(O$8*$F48/$U$8))/O$9,1)</f>
        <v>86</v>
      </c>
      <c r="I48" s="53">
        <f>CEILING(((P$5*$C48/$U$5)+(P$6*$D48/$U$6)+(P$8*$F48/$U$8)++(P$7*$E48/$U$7))/P$9,1)</f>
        <v>85</v>
      </c>
      <c r="J48" s="53">
        <f>CEILING(((Q$5*$C48/$U$5)+(Q$6*$D48/$U$6)+(Q$8*$F48/$U$8)+(Q$7*$E48/$U$7))/Q$9,1)</f>
        <v>86</v>
      </c>
      <c r="K48" s="53">
        <f>CEILING(((R$5*$C48/$U$5)+(R$6*$D48/$U$6)+(R$8*$F48/$U$8)+(R$7*$E48/$U$7))/R$9,1)</f>
        <v>83</v>
      </c>
      <c r="L48" s="53">
        <f>CEILING(((S$5*$C48/$U$5)+(S$6*$D48/$U$6)+(S$8*$F48/$U$8)+(S$7*$E48/$U$7))/S$9,1)</f>
        <v>85</v>
      </c>
    </row>
    <row r="49" spans="1:29" ht="30" customHeight="1" thickBot="1" x14ac:dyDescent="0.3">
      <c r="A49" s="91" t="s">
        <v>173</v>
      </c>
      <c r="B49" s="91" t="s">
        <v>174</v>
      </c>
      <c r="C49" s="92">
        <v>27</v>
      </c>
      <c r="D49" s="92">
        <v>24</v>
      </c>
      <c r="E49" s="92">
        <v>19</v>
      </c>
      <c r="F49" s="92">
        <v>44</v>
      </c>
      <c r="G49" s="58">
        <f t="shared" si="0"/>
        <v>90</v>
      </c>
      <c r="H49" s="53">
        <f>CEILING(((O$5*$C49/$U$5)+(O$6*$D49/$U$6)+(O$7*$E49/$U$7)+(O$8*$F49/$U$8))/O$9,1)</f>
        <v>90</v>
      </c>
      <c r="I49" s="53">
        <f>CEILING(((P$5*$C49/$U$5)+(P$6*$D49/$U$6)+(P$8*$F49/$U$8)++(P$7*$E49/$U$7))/P$9,1)</f>
        <v>91</v>
      </c>
      <c r="J49" s="53">
        <f>CEILING(((Q$5*$C49/$U$5)+(Q$6*$D49/$U$6)+(Q$8*$F49/$U$8)+(Q$7*$E49/$U$7))/Q$9,1)</f>
        <v>92</v>
      </c>
      <c r="K49" s="53">
        <f>CEILING(((R$5*$C49/$U$5)+(R$6*$D49/$U$6)+(R$8*$F49/$U$8)+(R$7*$E49/$U$7))/R$9,1)</f>
        <v>85</v>
      </c>
      <c r="L49" s="53">
        <f>CEILING(((S$5*$C49/$U$5)+(S$6*$D49/$U$6)+(S$8*$F49/$U$8)+(S$7*$E49/$U$7))/S$9,1)</f>
        <v>88</v>
      </c>
      <c r="R49" s="75" t="s">
        <v>78</v>
      </c>
      <c r="S49" s="75"/>
      <c r="T49" s="75"/>
      <c r="U49" s="75"/>
      <c r="V49" s="75"/>
      <c r="W49" s="75"/>
    </row>
    <row r="50" spans="1:29" ht="30" customHeight="1" thickBot="1" x14ac:dyDescent="0.3">
      <c r="A50" s="91" t="s">
        <v>175</v>
      </c>
      <c r="B50" s="91" t="s">
        <v>176</v>
      </c>
      <c r="C50" s="92">
        <v>22</v>
      </c>
      <c r="D50" s="92">
        <v>21</v>
      </c>
      <c r="E50" s="92">
        <v>18</v>
      </c>
      <c r="F50" s="92">
        <v>40</v>
      </c>
      <c r="G50" s="58">
        <f t="shared" si="0"/>
        <v>80</v>
      </c>
      <c r="H50" s="53">
        <f>CEILING(((O$5*$C50/$U$5)+(O$6*$D50/$U$6)+(O$7*$E50/$U$7)+(O$8*$F50/$U$8))/O$9,1)</f>
        <v>80</v>
      </c>
      <c r="I50" s="53">
        <f>CEILING(((P$5*$C50/$U$5)+(P$6*$D50/$U$6)+(P$8*$F50/$U$8)++(P$7*$E50/$U$7))/P$9,1)</f>
        <v>78</v>
      </c>
      <c r="J50" s="53">
        <f>CEILING(((Q$5*$C50/$U$5)+(Q$6*$D50/$U$6)+(Q$8*$F50/$U$8)+(Q$7*$E50/$U$7))/Q$9,1)</f>
        <v>82</v>
      </c>
      <c r="K50" s="53">
        <f>CEILING(((R$5*$C50/$U$5)+(R$6*$D50/$U$6)+(R$8*$F50/$U$8)+(R$7*$E50/$U$7))/R$9,1)</f>
        <v>76</v>
      </c>
      <c r="L50" s="53">
        <f>CEILING(((S$5*$C50/$U$5)+(S$6*$D50/$U$6)+(S$8*$F50/$U$8)+(S$7*$E50/$U$7))/S$9,1)</f>
        <v>80</v>
      </c>
      <c r="N50" s="83"/>
      <c r="O50" s="84" t="s">
        <v>52</v>
      </c>
      <c r="P50" s="84" t="s">
        <v>79</v>
      </c>
      <c r="Q50" s="84" t="s">
        <v>15</v>
      </c>
      <c r="R50" s="84" t="s">
        <v>16</v>
      </c>
      <c r="S50" s="84" t="s">
        <v>17</v>
      </c>
      <c r="T50" s="84" t="s">
        <v>18</v>
      </c>
      <c r="U50" s="84" t="s">
        <v>19</v>
      </c>
      <c r="V50" s="84" t="s">
        <v>20</v>
      </c>
      <c r="W50" s="84" t="s">
        <v>21</v>
      </c>
      <c r="X50" s="84" t="s">
        <v>22</v>
      </c>
      <c r="Y50" s="84" t="s">
        <v>23</v>
      </c>
      <c r="Z50" s="84" t="s">
        <v>24</v>
      </c>
      <c r="AA50" s="84" t="s">
        <v>29</v>
      </c>
      <c r="AB50" s="84">
        <v>0.22</v>
      </c>
      <c r="AC50" s="55"/>
    </row>
    <row r="51" spans="1:29" ht="30" customHeight="1" thickBot="1" x14ac:dyDescent="0.3">
      <c r="A51" s="91" t="s">
        <v>177</v>
      </c>
      <c r="B51" s="91" t="s">
        <v>178</v>
      </c>
      <c r="C51" s="92">
        <v>22</v>
      </c>
      <c r="D51" s="92">
        <v>21</v>
      </c>
      <c r="E51" s="92">
        <v>11</v>
      </c>
      <c r="F51" s="92">
        <v>37</v>
      </c>
      <c r="G51" s="58">
        <f t="shared" si="0"/>
        <v>70</v>
      </c>
      <c r="H51" s="53">
        <f>CEILING(((O$5*$C51/$U$5)+(O$6*$D51/$U$6)+(O$7*$E51/$U$7)+(O$8*$F51/$U$8))/O$9,1)</f>
        <v>68</v>
      </c>
      <c r="I51" s="53">
        <f>CEILING(((P$5*$C51/$U$5)+(P$6*$D51/$U$6)+(P$8*$F51/$U$8)++(P$7*$E51/$U$7))/P$9,1)</f>
        <v>71</v>
      </c>
      <c r="J51" s="53">
        <f>CEILING(((Q$5*$C51/$U$5)+(Q$6*$D51/$U$6)+(Q$8*$F51/$U$8)+(Q$7*$E51/$U$7))/Q$9,1)</f>
        <v>68</v>
      </c>
      <c r="K51" s="53">
        <f>CEILING(((R$5*$C51/$U$5)+(R$6*$D51/$U$6)+(R$8*$F51/$U$8)+(R$7*$E51/$U$7))/R$9,1)</f>
        <v>68</v>
      </c>
      <c r="L51" s="53">
        <f>CEILING(((S$5*$C51/$U$5)+(S$6*$D51/$U$6)+(S$8*$F51/$U$8)+(S$7*$E51/$U$7))/S$9,1)</f>
        <v>67</v>
      </c>
      <c r="N51" s="84" t="s">
        <v>25</v>
      </c>
      <c r="O51" s="76">
        <v>2</v>
      </c>
      <c r="P51" s="76">
        <v>2</v>
      </c>
      <c r="Q51" s="76">
        <v>1</v>
      </c>
      <c r="R51" s="76">
        <v>2</v>
      </c>
      <c r="S51" s="76">
        <v>0</v>
      </c>
      <c r="T51" s="76">
        <v>0</v>
      </c>
      <c r="U51" s="76">
        <v>0</v>
      </c>
      <c r="V51" s="76">
        <v>0</v>
      </c>
      <c r="W51" s="76">
        <v>0</v>
      </c>
      <c r="X51" s="76">
        <v>0</v>
      </c>
      <c r="Y51" s="76">
        <v>0</v>
      </c>
      <c r="Z51" s="76">
        <v>0</v>
      </c>
      <c r="AA51" s="76">
        <v>1</v>
      </c>
      <c r="AB51" s="76">
        <v>1</v>
      </c>
      <c r="AC51" s="55"/>
    </row>
    <row r="52" spans="1:29" ht="30" customHeight="1" thickBot="1" x14ac:dyDescent="0.3">
      <c r="A52" s="91" t="s">
        <v>179</v>
      </c>
      <c r="B52" s="91" t="s">
        <v>180</v>
      </c>
      <c r="C52" s="92">
        <v>25</v>
      </c>
      <c r="D52" s="92">
        <v>27</v>
      </c>
      <c r="E52" s="92">
        <v>19</v>
      </c>
      <c r="F52" s="92">
        <v>45</v>
      </c>
      <c r="G52" s="58">
        <f t="shared" si="0"/>
        <v>91</v>
      </c>
      <c r="H52" s="53">
        <f>CEILING(((O$5*$C52/$U$5)+(O$6*$D52/$U$6)+(O$7*$E52/$U$7)+(O$8*$F52/$U$8))/O$9,1)</f>
        <v>90</v>
      </c>
      <c r="I52" s="53">
        <f>CEILING(((P$5*$C52/$U$5)+(P$6*$D52/$U$6)+(P$8*$F52/$U$8)++(P$7*$E52/$U$7))/P$9,1)</f>
        <v>87</v>
      </c>
      <c r="J52" s="53">
        <f>CEILING(((Q$5*$C52/$U$5)+(Q$6*$D52/$U$6)+(Q$8*$F52/$U$8)+(Q$7*$E52/$U$7))/Q$9,1)</f>
        <v>90</v>
      </c>
      <c r="K52" s="53">
        <f>CEILING(((R$5*$C52/$U$5)+(R$6*$D52/$U$6)+(R$8*$F52/$U$8)+(R$7*$E52/$U$7))/R$9,1)</f>
        <v>91</v>
      </c>
      <c r="L52" s="53">
        <f>CEILING(((S$5*$C52/$U$5)+(S$6*$D52/$U$6)+(S$8*$F52/$U$8)+(S$7*$E52/$U$7))/S$9,1)</f>
        <v>92</v>
      </c>
      <c r="N52" s="84" t="s">
        <v>12</v>
      </c>
      <c r="O52" s="76">
        <v>2</v>
      </c>
      <c r="P52" s="76">
        <v>2</v>
      </c>
      <c r="Q52" s="76">
        <v>3</v>
      </c>
      <c r="R52" s="76">
        <v>3</v>
      </c>
      <c r="S52" s="76">
        <v>0</v>
      </c>
      <c r="T52" s="76">
        <v>0</v>
      </c>
      <c r="U52" s="76">
        <v>0</v>
      </c>
      <c r="V52" s="76">
        <v>0</v>
      </c>
      <c r="W52" s="76">
        <v>0</v>
      </c>
      <c r="X52" s="76">
        <v>0</v>
      </c>
      <c r="Y52" s="76">
        <v>0</v>
      </c>
      <c r="Z52" s="76">
        <v>0</v>
      </c>
      <c r="AA52" s="76">
        <v>1</v>
      </c>
      <c r="AB52" s="76">
        <v>1</v>
      </c>
      <c r="AC52" s="55"/>
    </row>
    <row r="53" spans="1:29" ht="30" customHeight="1" thickBot="1" x14ac:dyDescent="0.3">
      <c r="A53" s="91" t="s">
        <v>181</v>
      </c>
      <c r="B53" s="91" t="s">
        <v>182</v>
      </c>
      <c r="C53" s="92">
        <v>25</v>
      </c>
      <c r="D53" s="92">
        <v>24</v>
      </c>
      <c r="E53" s="92">
        <v>18</v>
      </c>
      <c r="F53" s="92">
        <v>43</v>
      </c>
      <c r="G53" s="58">
        <f t="shared" si="0"/>
        <v>86</v>
      </c>
      <c r="H53" s="53">
        <f>CEILING(((O$5*$C53/$U$5)+(O$6*$D53/$U$6)+(O$7*$E53/$U$7)+(O$8*$F53/$U$8))/O$9,1)</f>
        <v>86</v>
      </c>
      <c r="I53" s="53">
        <f>CEILING(((P$5*$C53/$U$5)+(P$6*$D53/$U$6)+(P$8*$F53/$U$8)++(P$7*$E53/$U$7))/P$9,1)</f>
        <v>86</v>
      </c>
      <c r="J53" s="53">
        <f>CEILING(((Q$5*$C53/$U$5)+(Q$6*$D53/$U$6)+(Q$8*$F53/$U$8)+(Q$7*$E53/$U$7))/Q$9,1)</f>
        <v>87</v>
      </c>
      <c r="K53" s="53">
        <f>CEILING(((R$5*$C53/$U$5)+(R$6*$D53/$U$6)+(R$8*$F53/$U$8)+(R$7*$E53/$U$7))/R$9,1)</f>
        <v>83</v>
      </c>
      <c r="L53" s="53">
        <f>CEILING(((S$5*$C53/$U$5)+(S$6*$D53/$U$6)+(S$8*$F53/$U$8)+(S$7*$E53/$U$7))/S$9,1)</f>
        <v>86</v>
      </c>
      <c r="N53" s="84" t="s">
        <v>13</v>
      </c>
      <c r="O53" s="76">
        <v>2</v>
      </c>
      <c r="P53" s="76">
        <v>2</v>
      </c>
      <c r="Q53" s="76">
        <v>3</v>
      </c>
      <c r="R53" s="76">
        <v>3</v>
      </c>
      <c r="S53" s="76">
        <v>0</v>
      </c>
      <c r="T53" s="76">
        <v>0</v>
      </c>
      <c r="U53" s="76">
        <v>0</v>
      </c>
      <c r="V53" s="76">
        <v>0</v>
      </c>
      <c r="W53" s="76">
        <v>0</v>
      </c>
      <c r="X53" s="76">
        <v>0</v>
      </c>
      <c r="Y53" s="76">
        <v>0</v>
      </c>
      <c r="Z53" s="76">
        <v>0</v>
      </c>
      <c r="AA53" s="76">
        <v>1</v>
      </c>
      <c r="AB53" s="76">
        <v>1</v>
      </c>
      <c r="AC53" s="55"/>
    </row>
    <row r="54" spans="1:29" ht="30" customHeight="1" thickBot="1" x14ac:dyDescent="0.3">
      <c r="A54" s="91" t="s">
        <v>183</v>
      </c>
      <c r="B54" s="91" t="s">
        <v>184</v>
      </c>
      <c r="C54" s="92">
        <v>21</v>
      </c>
      <c r="D54" s="92">
        <v>21</v>
      </c>
      <c r="E54" s="92">
        <v>19</v>
      </c>
      <c r="F54" s="92">
        <v>40</v>
      </c>
      <c r="G54" s="58">
        <f t="shared" si="0"/>
        <v>80</v>
      </c>
      <c r="H54" s="53">
        <f>CEILING(((O$5*$C54/$U$5)+(O$6*$D54/$U$6)+(O$7*$E54/$U$7)+(O$8*$F54/$U$8))/O$9,1)</f>
        <v>81</v>
      </c>
      <c r="I54" s="53">
        <f>CEILING(((P$5*$C54/$U$5)+(P$6*$D54/$U$6)+(P$8*$F54/$U$8)++(P$7*$E54/$U$7))/P$9,1)</f>
        <v>77</v>
      </c>
      <c r="J54" s="53">
        <f>CEILING(((Q$5*$C54/$U$5)+(Q$6*$D54/$U$6)+(Q$8*$F54/$U$8)+(Q$7*$E54/$U$7))/Q$9,1)</f>
        <v>83</v>
      </c>
      <c r="K54" s="53">
        <f>CEILING(((R$5*$C54/$U$5)+(R$6*$D54/$U$6)+(R$8*$F54/$U$8)+(R$7*$E54/$U$7))/R$9,1)</f>
        <v>77</v>
      </c>
      <c r="L54" s="53">
        <f>CEILING(((S$5*$C54/$U$5)+(S$6*$D54/$U$6)+(S$8*$F54/$U$8)+(S$7*$E54/$U$7))/S$9,1)</f>
        <v>82</v>
      </c>
      <c r="N54" s="84" t="s">
        <v>14</v>
      </c>
      <c r="O54" s="76">
        <v>2</v>
      </c>
      <c r="P54" s="76">
        <v>2</v>
      </c>
      <c r="Q54" s="76">
        <v>2</v>
      </c>
      <c r="R54" s="76">
        <v>2</v>
      </c>
      <c r="S54" s="76">
        <v>0</v>
      </c>
      <c r="T54" s="76">
        <v>0</v>
      </c>
      <c r="U54" s="76">
        <v>0</v>
      </c>
      <c r="V54" s="76">
        <v>0</v>
      </c>
      <c r="W54" s="76">
        <v>0</v>
      </c>
      <c r="X54" s="76">
        <v>0</v>
      </c>
      <c r="Y54" s="76">
        <v>0</v>
      </c>
      <c r="Z54" s="76">
        <v>0</v>
      </c>
      <c r="AA54" s="76">
        <v>1</v>
      </c>
      <c r="AB54" s="76">
        <v>1</v>
      </c>
      <c r="AC54" s="55"/>
    </row>
    <row r="55" spans="1:29" ht="30" customHeight="1" thickBot="1" x14ac:dyDescent="0.3">
      <c r="A55" s="91" t="s">
        <v>185</v>
      </c>
      <c r="B55" s="91" t="s">
        <v>186</v>
      </c>
      <c r="C55" s="92">
        <v>20</v>
      </c>
      <c r="D55" s="92">
        <v>21</v>
      </c>
      <c r="E55" s="92">
        <v>17</v>
      </c>
      <c r="F55" s="92">
        <v>37</v>
      </c>
      <c r="G55" s="58">
        <f t="shared" si="0"/>
        <v>75</v>
      </c>
      <c r="H55" s="53">
        <f>CEILING(((O$5*$C55/$U$5)+(O$6*$D55/$U$6)+(O$7*$E55/$U$7)+(O$8*$F55/$U$8))/O$9,1)</f>
        <v>75</v>
      </c>
      <c r="I55" s="53">
        <f>CEILING(((P$5*$C55/$U$5)+(P$6*$D55/$U$6)+(P$8*$F55/$U$8)++(P$7*$E55/$U$7))/P$9,1)</f>
        <v>72</v>
      </c>
      <c r="J55" s="53">
        <f>CEILING(((Q$5*$C55/$U$5)+(Q$6*$D55/$U$6)+(Q$8*$F55/$U$8)+(Q$7*$E55/$U$7))/Q$9,1)</f>
        <v>76</v>
      </c>
      <c r="K55" s="53">
        <f>CEILING(((R$5*$C55/$U$5)+(R$6*$D55/$U$6)+(R$8*$F55/$U$8)+(R$7*$E55/$U$7))/R$9,1)</f>
        <v>74</v>
      </c>
      <c r="L55" s="53">
        <f>CEILING(((S$5*$C55/$U$5)+(S$6*$D55/$U$6)+(S$8*$F55/$U$8)+(S$7*$E55/$U$7))/S$9,1)</f>
        <v>76</v>
      </c>
      <c r="N55" s="84" t="s">
        <v>26</v>
      </c>
      <c r="O55" s="83">
        <v>2</v>
      </c>
      <c r="P55" s="83">
        <v>2</v>
      </c>
      <c r="Q55" s="83">
        <v>2</v>
      </c>
      <c r="R55" s="83">
        <v>2</v>
      </c>
      <c r="S55" s="83">
        <v>0</v>
      </c>
      <c r="T55" s="83">
        <v>0</v>
      </c>
      <c r="U55" s="83">
        <v>0</v>
      </c>
      <c r="V55" s="83">
        <v>0</v>
      </c>
      <c r="W55" s="83">
        <v>0</v>
      </c>
      <c r="X55" s="83">
        <v>0</v>
      </c>
      <c r="Y55" s="83">
        <v>0</v>
      </c>
      <c r="Z55" s="83">
        <v>0</v>
      </c>
      <c r="AA55" s="83">
        <v>1</v>
      </c>
      <c r="AB55" s="83">
        <v>1</v>
      </c>
      <c r="AC55" s="55"/>
    </row>
    <row r="56" spans="1:29" ht="30" customHeight="1" thickBot="1" x14ac:dyDescent="0.3">
      <c r="A56" s="91" t="s">
        <v>187</v>
      </c>
      <c r="B56" s="91" t="s">
        <v>188</v>
      </c>
      <c r="C56" s="92">
        <v>21</v>
      </c>
      <c r="D56" s="92">
        <v>21</v>
      </c>
      <c r="E56" s="92">
        <v>17</v>
      </c>
      <c r="F56" s="92">
        <v>42</v>
      </c>
      <c r="G56" s="58">
        <f t="shared" si="0"/>
        <v>80</v>
      </c>
      <c r="H56" s="53">
        <f>CEILING(((O$5*$C56/$U$5)+(O$6*$D56/$U$6)+(O$7*$E56/$U$7)+(O$8*$F56/$U$8))/O$9,1)</f>
        <v>79</v>
      </c>
      <c r="I56" s="53">
        <f>CEILING(((P$5*$C56/$U$5)+(P$6*$D56/$U$6)+(P$8*$F56/$U$8)++(P$7*$E56/$U$7))/P$9,1)</f>
        <v>76</v>
      </c>
      <c r="J56" s="53">
        <f>CEILING(((Q$5*$C56/$U$5)+(Q$6*$D56/$U$6)+(Q$8*$F56/$U$8)+(Q$7*$E56/$U$7))/Q$9,1)</f>
        <v>81</v>
      </c>
      <c r="K56" s="53">
        <f>CEILING(((R$5*$C56/$U$5)+(R$6*$D56/$U$6)+(R$8*$F56/$U$8)+(R$7*$E56/$U$7))/R$9,1)</f>
        <v>76</v>
      </c>
      <c r="L56" s="53">
        <f>CEILING(((S$5*$C56/$U$5)+(S$6*$D56/$U$6)+(S$8*$F56/$U$8)+(S$7*$E56/$U$7))/S$9,1)</f>
        <v>80</v>
      </c>
      <c r="T56" s="77" t="s">
        <v>49</v>
      </c>
      <c r="U56" s="77"/>
    </row>
    <row r="57" spans="1:29" ht="30" customHeight="1" thickBot="1" x14ac:dyDescent="0.3">
      <c r="A57" s="91" t="s">
        <v>189</v>
      </c>
      <c r="B57" s="91" t="s">
        <v>190</v>
      </c>
      <c r="C57" s="92">
        <v>21</v>
      </c>
      <c r="D57" s="92">
        <v>26</v>
      </c>
      <c r="E57" s="92">
        <v>19</v>
      </c>
      <c r="F57" s="92">
        <v>40</v>
      </c>
      <c r="G57" s="58">
        <f t="shared" si="0"/>
        <v>85</v>
      </c>
      <c r="H57" s="53">
        <f>CEILING(((O$5*$C57/$U$5)+(O$6*$D57/$U$6)+(O$7*$E57/$U$7)+(O$8*$F57/$U$8))/O$9,1)</f>
        <v>84</v>
      </c>
      <c r="I57" s="53">
        <f>CEILING(((P$5*$C57/$U$5)+(P$6*$D57/$U$6)+(P$8*$F57/$U$8)++(P$7*$E57/$U$7))/P$9,1)</f>
        <v>77</v>
      </c>
      <c r="J57" s="53">
        <f>CEILING(((Q$5*$C57/$U$5)+(Q$6*$D57/$U$6)+(Q$8*$F57/$U$8)+(Q$7*$E57/$U$7))/Q$9,1)</f>
        <v>83</v>
      </c>
      <c r="K57" s="53">
        <f>CEILING(((R$5*$C57/$U$5)+(R$6*$D57/$U$6)+(R$8*$F57/$U$8)+(R$7*$E57/$U$7))/R$9,1)</f>
        <v>87</v>
      </c>
      <c r="L57" s="53">
        <f>CEILING(((S$5*$C57/$U$5)+(S$6*$D57/$U$6)+(S$8*$F57/$U$8)+(S$7*$E57/$U$7))/S$9,1)</f>
        <v>88</v>
      </c>
      <c r="N57" s="83"/>
      <c r="O57" s="84" t="s">
        <v>52</v>
      </c>
      <c r="P57" s="84" t="s">
        <v>79</v>
      </c>
      <c r="Q57" s="84" t="s">
        <v>15</v>
      </c>
      <c r="R57" s="84" t="s">
        <v>16</v>
      </c>
      <c r="S57" s="84" t="s">
        <v>17</v>
      </c>
      <c r="T57" s="84" t="s">
        <v>18</v>
      </c>
      <c r="U57" s="84" t="s">
        <v>19</v>
      </c>
      <c r="V57" s="84" t="s">
        <v>20</v>
      </c>
      <c r="W57" s="84" t="s">
        <v>21</v>
      </c>
      <c r="X57" s="84" t="s">
        <v>22</v>
      </c>
      <c r="Y57" s="84" t="s">
        <v>23</v>
      </c>
      <c r="Z57" s="84" t="s">
        <v>24</v>
      </c>
      <c r="AA57" s="84" t="s">
        <v>29</v>
      </c>
      <c r="AB57" s="84" t="s">
        <v>30</v>
      </c>
      <c r="AC57" s="55"/>
    </row>
    <row r="58" spans="1:29" ht="30" customHeight="1" thickBot="1" x14ac:dyDescent="0.3">
      <c r="A58" s="91" t="s">
        <v>191</v>
      </c>
      <c r="B58" s="91" t="s">
        <v>192</v>
      </c>
      <c r="C58" s="92">
        <v>20</v>
      </c>
      <c r="D58" s="92">
        <v>21</v>
      </c>
      <c r="E58" s="92">
        <v>17</v>
      </c>
      <c r="F58" s="92">
        <v>38</v>
      </c>
      <c r="G58" s="58">
        <f t="shared" si="0"/>
        <v>76</v>
      </c>
      <c r="H58" s="53">
        <f>CEILING(((O$5*$C58/$U$5)+(O$6*$D58/$U$6)+(O$7*$E58/$U$7)+(O$8*$F58/$U$8))/O$9,1)</f>
        <v>76</v>
      </c>
      <c r="I58" s="53">
        <f>CEILING(((P$5*$C58/$U$5)+(P$6*$D58/$U$6)+(P$8*$F58/$U$8)++(P$7*$E58/$U$7))/P$9,1)</f>
        <v>72</v>
      </c>
      <c r="J58" s="53">
        <f>CEILING(((Q$5*$C58/$U$5)+(Q$6*$D58/$U$6)+(Q$8*$F58/$U$8)+(Q$7*$E58/$U$7))/Q$9,1)</f>
        <v>77</v>
      </c>
      <c r="K58" s="53">
        <f>CEILING(((R$5*$C58/$U$5)+(R$6*$D58/$U$6)+(R$8*$F58/$U$8)+(R$7*$E58/$U$7))/R$9,1)</f>
        <v>74</v>
      </c>
      <c r="L58" s="53">
        <f>CEILING(((S$5*$C58/$U$5)+(S$6*$D58/$U$6)+(S$8*$F58/$U$8)+(S$7*$E58/$U$7))/S$9,1)</f>
        <v>77</v>
      </c>
      <c r="N58" s="84" t="s">
        <v>25</v>
      </c>
      <c r="O58" s="83">
        <f>O51*0.79</f>
        <v>1.58</v>
      </c>
      <c r="P58" s="83">
        <f t="shared" ref="P58:AB58" si="2">P51*0.79</f>
        <v>1.58</v>
      </c>
      <c r="Q58" s="83">
        <f t="shared" si="2"/>
        <v>0.79</v>
      </c>
      <c r="R58" s="83">
        <f t="shared" si="2"/>
        <v>1.58</v>
      </c>
      <c r="S58" s="83">
        <f t="shared" si="2"/>
        <v>0</v>
      </c>
      <c r="T58" s="83">
        <f t="shared" si="2"/>
        <v>0</v>
      </c>
      <c r="U58" s="83">
        <f t="shared" si="2"/>
        <v>0</v>
      </c>
      <c r="V58" s="83">
        <f t="shared" si="2"/>
        <v>0</v>
      </c>
      <c r="W58" s="83">
        <f t="shared" si="2"/>
        <v>0</v>
      </c>
      <c r="X58" s="83">
        <f t="shared" si="2"/>
        <v>0</v>
      </c>
      <c r="Y58" s="83">
        <f t="shared" si="2"/>
        <v>0</v>
      </c>
      <c r="Z58" s="83">
        <f t="shared" si="2"/>
        <v>0</v>
      </c>
      <c r="AA58" s="83">
        <f t="shared" si="2"/>
        <v>0.79</v>
      </c>
      <c r="AB58" s="83">
        <f t="shared" si="2"/>
        <v>0.79</v>
      </c>
      <c r="AC58" s="55"/>
    </row>
    <row r="59" spans="1:29" ht="30" customHeight="1" thickBot="1" x14ac:dyDescent="0.3">
      <c r="A59" s="91" t="s">
        <v>193</v>
      </c>
      <c r="B59" s="91" t="s">
        <v>194</v>
      </c>
      <c r="C59" s="92">
        <v>22</v>
      </c>
      <c r="D59" s="92">
        <v>24</v>
      </c>
      <c r="E59" s="92">
        <v>13</v>
      </c>
      <c r="F59" s="92">
        <v>37</v>
      </c>
      <c r="G59" s="58">
        <f t="shared" si="0"/>
        <v>74</v>
      </c>
      <c r="H59" s="53">
        <f>CEILING(((O$5*$C59/$U$5)+(O$6*$D59/$U$6)+(O$7*$E59/$U$7)+(O$8*$F59/$U$8))/O$9,1)</f>
        <v>73</v>
      </c>
      <c r="I59" s="53">
        <f>CEILING(((P$5*$C59/$U$5)+(P$6*$D59/$U$6)+(P$8*$F59/$U$8)++(P$7*$E59/$U$7))/P$9,1)</f>
        <v>72</v>
      </c>
      <c r="J59" s="53">
        <f>CEILING(((Q$5*$C59/$U$5)+(Q$6*$D59/$U$6)+(Q$8*$F59/$U$8)+(Q$7*$E59/$U$7))/Q$9,1)</f>
        <v>71</v>
      </c>
      <c r="K59" s="53">
        <f>CEILING(((R$5*$C59/$U$5)+(R$6*$D59/$U$6)+(R$8*$F59/$U$8)+(R$7*$E59/$U$7))/R$9,1)</f>
        <v>77</v>
      </c>
      <c r="L59" s="53">
        <f>CEILING(((S$5*$C59/$U$5)+(S$6*$D59/$U$6)+(S$8*$F59/$U$8)+(S$7*$E59/$U$7))/S$9,1)</f>
        <v>74</v>
      </c>
      <c r="N59" s="84" t="s">
        <v>12</v>
      </c>
      <c r="O59" s="83">
        <f>O52*0.78</f>
        <v>1.56</v>
      </c>
      <c r="P59" s="83">
        <f t="shared" ref="P59:AB59" si="3">P52*0.78</f>
        <v>1.56</v>
      </c>
      <c r="Q59" s="83">
        <f t="shared" si="3"/>
        <v>2.34</v>
      </c>
      <c r="R59" s="83">
        <f t="shared" si="3"/>
        <v>2.34</v>
      </c>
      <c r="S59" s="83">
        <f t="shared" si="3"/>
        <v>0</v>
      </c>
      <c r="T59" s="83">
        <f t="shared" si="3"/>
        <v>0</v>
      </c>
      <c r="U59" s="83">
        <f t="shared" si="3"/>
        <v>0</v>
      </c>
      <c r="V59" s="83">
        <f t="shared" si="3"/>
        <v>0</v>
      </c>
      <c r="W59" s="83">
        <f t="shared" si="3"/>
        <v>0</v>
      </c>
      <c r="X59" s="83">
        <f t="shared" si="3"/>
        <v>0</v>
      </c>
      <c r="Y59" s="83">
        <f t="shared" si="3"/>
        <v>0</v>
      </c>
      <c r="Z59" s="83">
        <f t="shared" si="3"/>
        <v>0</v>
      </c>
      <c r="AA59" s="83">
        <f t="shared" si="3"/>
        <v>0.78</v>
      </c>
      <c r="AB59" s="83">
        <f t="shared" si="3"/>
        <v>0.78</v>
      </c>
      <c r="AC59" s="55"/>
    </row>
    <row r="60" spans="1:29" ht="30" customHeight="1" thickBot="1" x14ac:dyDescent="0.3">
      <c r="A60" s="91" t="s">
        <v>195</v>
      </c>
      <c r="B60" s="91" t="s">
        <v>196</v>
      </c>
      <c r="C60" s="92">
        <v>23</v>
      </c>
      <c r="D60" s="92">
        <v>23</v>
      </c>
      <c r="E60" s="92">
        <v>14</v>
      </c>
      <c r="F60" s="92">
        <v>37</v>
      </c>
      <c r="G60" s="58">
        <f t="shared" si="0"/>
        <v>74</v>
      </c>
      <c r="H60" s="53">
        <f>CEILING(((O$5*$C60/$U$5)+(O$6*$D60/$U$6)+(O$7*$E60/$U$7)+(O$8*$F60/$U$8))/O$9,1)</f>
        <v>74</v>
      </c>
      <c r="I60" s="53">
        <f>CEILING(((P$5*$C60/$U$5)+(P$6*$D60/$U$6)+(P$8*$F60/$U$8)++(P$7*$E60/$U$7))/P$9,1)</f>
        <v>75</v>
      </c>
      <c r="J60" s="53">
        <f>CEILING(((Q$5*$C60/$U$5)+(Q$6*$D60/$U$6)+(Q$8*$F60/$U$8)+(Q$7*$E60/$U$7))/Q$9,1)</f>
        <v>74</v>
      </c>
      <c r="K60" s="53">
        <f>CEILING(((R$5*$C60/$U$5)+(R$6*$D60/$U$6)+(R$8*$F60/$U$8)+(R$7*$E60/$U$7))/R$9,1)</f>
        <v>75</v>
      </c>
      <c r="L60" s="53">
        <f>CEILING(((S$5*$C60/$U$5)+(S$6*$D60/$U$6)+(S$8*$F60/$U$8)+(S$7*$E60/$U$7))/S$9,1)</f>
        <v>74</v>
      </c>
      <c r="N60" s="84" t="s">
        <v>13</v>
      </c>
      <c r="O60" s="83">
        <f>O53*0.8</f>
        <v>1.6</v>
      </c>
      <c r="P60" s="83">
        <f t="shared" ref="P60:AB60" si="4">P53*0.8</f>
        <v>1.6</v>
      </c>
      <c r="Q60" s="83">
        <f t="shared" si="4"/>
        <v>2.4000000000000004</v>
      </c>
      <c r="R60" s="83">
        <f t="shared" si="4"/>
        <v>2.4000000000000004</v>
      </c>
      <c r="S60" s="83">
        <f t="shared" si="4"/>
        <v>0</v>
      </c>
      <c r="T60" s="83">
        <f t="shared" si="4"/>
        <v>0</v>
      </c>
      <c r="U60" s="83">
        <f t="shared" si="4"/>
        <v>0</v>
      </c>
      <c r="V60" s="83">
        <f t="shared" si="4"/>
        <v>0</v>
      </c>
      <c r="W60" s="83">
        <f t="shared" si="4"/>
        <v>0</v>
      </c>
      <c r="X60" s="83">
        <f t="shared" si="4"/>
        <v>0</v>
      </c>
      <c r="Y60" s="83">
        <f t="shared" si="4"/>
        <v>0</v>
      </c>
      <c r="Z60" s="83">
        <f t="shared" si="4"/>
        <v>0</v>
      </c>
      <c r="AA60" s="83">
        <f t="shared" si="4"/>
        <v>0.8</v>
      </c>
      <c r="AB60" s="83">
        <f t="shared" si="4"/>
        <v>0.8</v>
      </c>
      <c r="AC60" s="55"/>
    </row>
    <row r="61" spans="1:29" ht="30" customHeight="1" thickBot="1" x14ac:dyDescent="0.3">
      <c r="A61" s="91" t="s">
        <v>197</v>
      </c>
      <c r="B61" s="91" t="s">
        <v>198</v>
      </c>
      <c r="C61" s="92">
        <v>21</v>
      </c>
      <c r="D61" s="92">
        <v>21</v>
      </c>
      <c r="E61" s="92">
        <v>18</v>
      </c>
      <c r="F61" s="92">
        <v>36</v>
      </c>
      <c r="G61" s="58">
        <f t="shared" si="0"/>
        <v>75</v>
      </c>
      <c r="H61" s="53">
        <f>CEILING(((O$5*$C61/$U$5)+(O$6*$D61/$U$6)+(O$7*$E61/$U$7)+(O$8*$F61/$U$8))/O$9,1)</f>
        <v>77</v>
      </c>
      <c r="I61" s="53">
        <f>CEILING(((P$5*$C61/$U$5)+(P$6*$D61/$U$6)+(P$8*$F61/$U$8)++(P$7*$E61/$U$7))/P$9,1)</f>
        <v>75</v>
      </c>
      <c r="J61" s="53">
        <f>CEILING(((Q$5*$C61/$U$5)+(Q$6*$D61/$U$6)+(Q$8*$F61/$U$8)+(Q$7*$E61/$U$7))/Q$9,1)</f>
        <v>78</v>
      </c>
      <c r="K61" s="53">
        <f>CEILING(((R$5*$C61/$U$5)+(R$6*$D61/$U$6)+(R$8*$F61/$U$8)+(R$7*$E61/$U$7))/R$9,1)</f>
        <v>75</v>
      </c>
      <c r="L61" s="53">
        <f>CEILING(((S$5*$C61/$U$5)+(S$6*$D61/$U$6)+(S$8*$F61/$U$8)+(S$7*$E61/$U$7))/S$9,1)</f>
        <v>77</v>
      </c>
      <c r="N61" s="84" t="s">
        <v>14</v>
      </c>
      <c r="O61" s="83">
        <f>O54*0.79</f>
        <v>1.58</v>
      </c>
      <c r="P61" s="83">
        <f t="shared" ref="P61:AB61" si="5">P54*0.79</f>
        <v>1.58</v>
      </c>
      <c r="Q61" s="83">
        <f t="shared" si="5"/>
        <v>1.58</v>
      </c>
      <c r="R61" s="83">
        <f t="shared" si="5"/>
        <v>1.58</v>
      </c>
      <c r="S61" s="83">
        <f t="shared" si="5"/>
        <v>0</v>
      </c>
      <c r="T61" s="83">
        <f t="shared" si="5"/>
        <v>0</v>
      </c>
      <c r="U61" s="83">
        <f t="shared" si="5"/>
        <v>0</v>
      </c>
      <c r="V61" s="83">
        <f t="shared" si="5"/>
        <v>0</v>
      </c>
      <c r="W61" s="83">
        <f t="shared" si="5"/>
        <v>0</v>
      </c>
      <c r="X61" s="83">
        <f t="shared" si="5"/>
        <v>0</v>
      </c>
      <c r="Y61" s="83">
        <f t="shared" si="5"/>
        <v>0</v>
      </c>
      <c r="Z61" s="83">
        <f t="shared" si="5"/>
        <v>0</v>
      </c>
      <c r="AA61" s="83">
        <f t="shared" si="5"/>
        <v>0.79</v>
      </c>
      <c r="AB61" s="83">
        <f t="shared" si="5"/>
        <v>0.79</v>
      </c>
      <c r="AC61" s="55"/>
    </row>
    <row r="62" spans="1:29" ht="30" customHeight="1" thickBot="1" x14ac:dyDescent="0.3">
      <c r="A62" s="91" t="s">
        <v>199</v>
      </c>
      <c r="B62" s="91" t="s">
        <v>200</v>
      </c>
      <c r="C62" s="92">
        <v>21</v>
      </c>
      <c r="D62" s="92">
        <v>23</v>
      </c>
      <c r="E62" s="92">
        <v>18</v>
      </c>
      <c r="F62" s="92">
        <v>40</v>
      </c>
      <c r="G62" s="58">
        <f t="shared" si="0"/>
        <v>81</v>
      </c>
      <c r="H62" s="53">
        <f>CEILING(((O$5*$C62/$U$5)+(O$6*$D62/$U$6)+(O$7*$E62/$U$7)+(O$8*$F62/$U$8))/O$9,1)</f>
        <v>81</v>
      </c>
      <c r="I62" s="53">
        <f>CEILING(((P$5*$C62/$U$5)+(P$6*$D62/$U$6)+(P$8*$F62/$U$8)++(P$7*$E62/$U$7))/P$9,1)</f>
        <v>76</v>
      </c>
      <c r="J62" s="53">
        <f>CEILING(((Q$5*$C62/$U$5)+(Q$6*$D62/$U$6)+(Q$8*$F62/$U$8)+(Q$7*$E62/$U$7))/Q$9,1)</f>
        <v>81</v>
      </c>
      <c r="K62" s="53">
        <f>CEILING(((R$5*$C62/$U$5)+(R$6*$D62/$U$6)+(R$8*$F62/$U$8)+(R$7*$E62/$U$7))/R$9,1)</f>
        <v>80</v>
      </c>
      <c r="L62" s="53">
        <f>CEILING(((S$5*$C62/$U$5)+(S$6*$D62/$U$6)+(S$8*$F62/$U$8)+(S$7*$E62/$U$7))/S$9,1)</f>
        <v>82</v>
      </c>
      <c r="N62" s="84" t="s">
        <v>227</v>
      </c>
      <c r="O62" s="83">
        <f>O55*0.8</f>
        <v>1.6</v>
      </c>
      <c r="P62" s="83">
        <f t="shared" ref="P62:AB62" si="6">P55*0.8</f>
        <v>1.6</v>
      </c>
      <c r="Q62" s="83">
        <f t="shared" si="6"/>
        <v>1.6</v>
      </c>
      <c r="R62" s="83">
        <f t="shared" si="6"/>
        <v>1.6</v>
      </c>
      <c r="S62" s="83">
        <f t="shared" si="6"/>
        <v>0</v>
      </c>
      <c r="T62" s="83">
        <f t="shared" si="6"/>
        <v>0</v>
      </c>
      <c r="U62" s="83">
        <f t="shared" si="6"/>
        <v>0</v>
      </c>
      <c r="V62" s="83">
        <f t="shared" si="6"/>
        <v>0</v>
      </c>
      <c r="W62" s="83">
        <f t="shared" si="6"/>
        <v>0</v>
      </c>
      <c r="X62" s="83">
        <f t="shared" si="6"/>
        <v>0</v>
      </c>
      <c r="Y62" s="83">
        <f t="shared" si="6"/>
        <v>0</v>
      </c>
      <c r="Z62" s="83">
        <f t="shared" si="6"/>
        <v>0</v>
      </c>
      <c r="AA62" s="83">
        <f t="shared" si="6"/>
        <v>0.8</v>
      </c>
      <c r="AB62" s="83">
        <f t="shared" si="6"/>
        <v>0.8</v>
      </c>
      <c r="AC62" s="55"/>
    </row>
    <row r="63" spans="1:29" ht="30" customHeight="1" thickBot="1" x14ac:dyDescent="0.3">
      <c r="A63" s="91" t="s">
        <v>201</v>
      </c>
      <c r="B63" s="91" t="s">
        <v>202</v>
      </c>
      <c r="C63" s="92">
        <v>21</v>
      </c>
      <c r="D63" s="92">
        <v>22</v>
      </c>
      <c r="E63" s="92">
        <v>18</v>
      </c>
      <c r="F63" s="92">
        <v>40</v>
      </c>
      <c r="G63" s="58">
        <f t="shared" si="0"/>
        <v>80</v>
      </c>
      <c r="H63" s="53">
        <f>CEILING(((O$5*$C63/$U$5)+(O$6*$D63/$U$6)+(O$7*$E63/$U$7)+(O$8*$F63/$U$8))/O$9,1)</f>
        <v>80</v>
      </c>
      <c r="I63" s="53">
        <f>CEILING(((P$5*$C63/$U$5)+(P$6*$D63/$U$6)+(P$8*$F63/$U$8)++(P$7*$E63/$U$7))/P$9,1)</f>
        <v>76</v>
      </c>
      <c r="J63" s="53">
        <f>CEILING(((Q$5*$C63/$U$5)+(Q$6*$D63/$U$6)+(Q$8*$F63/$U$8)+(Q$7*$E63/$U$7))/Q$9,1)</f>
        <v>81</v>
      </c>
      <c r="K63" s="53">
        <f>CEILING(((R$5*$C63/$U$5)+(R$6*$D63/$U$6)+(R$8*$F63/$U$8)+(R$7*$E63/$U$7))/R$9,1)</f>
        <v>78</v>
      </c>
      <c r="L63" s="53">
        <f>CEILING(((S$5*$C63/$U$5)+(S$6*$D63/$U$6)+(S$8*$F63/$U$8)+(S$7*$E63/$U$7))/S$9,1)</f>
        <v>81</v>
      </c>
      <c r="T63" s="77" t="s">
        <v>50</v>
      </c>
      <c r="U63" s="77"/>
      <c r="AC63" s="55"/>
    </row>
    <row r="64" spans="1:29" ht="30" customHeight="1" thickBot="1" x14ac:dyDescent="0.3">
      <c r="A64" s="91" t="s">
        <v>203</v>
      </c>
      <c r="B64" s="91" t="s">
        <v>204</v>
      </c>
      <c r="C64" s="92">
        <v>22</v>
      </c>
      <c r="D64" s="92">
        <v>23</v>
      </c>
      <c r="E64" s="92">
        <v>17</v>
      </c>
      <c r="F64" s="92">
        <v>40</v>
      </c>
      <c r="G64" s="58">
        <f t="shared" si="0"/>
        <v>80</v>
      </c>
      <c r="H64" s="53">
        <f>CEILING(((O$5*$C64/$U$5)+(O$6*$D64/$U$6)+(O$7*$E64/$U$7)+(O$8*$F64/$U$8))/O$9,1)</f>
        <v>80</v>
      </c>
      <c r="I64" s="53">
        <f>CEILING(((P$5*$C64/$U$5)+(P$6*$D64/$U$6)+(P$8*$F64/$U$8)++(P$7*$E64/$U$7))/P$9,1)</f>
        <v>77</v>
      </c>
      <c r="J64" s="53">
        <f>CEILING(((Q$5*$C64/$U$5)+(Q$6*$D64/$U$6)+(Q$8*$F64/$U$8)+(Q$7*$E64/$U$7))/Q$9,1)</f>
        <v>80</v>
      </c>
      <c r="K64" s="53">
        <f>CEILING(((R$5*$C64/$U$5)+(R$6*$D64/$U$6)+(R$8*$F64/$U$8)+(R$7*$E64/$U$7))/R$9,1)</f>
        <v>79</v>
      </c>
      <c r="L64" s="53">
        <f>CEILING(((S$5*$C64/$U$5)+(S$6*$D64/$U$6)+(S$8*$F64/$U$8)+(S$7*$E64/$U$7))/S$9,1)</f>
        <v>81</v>
      </c>
      <c r="N64" s="84" t="s">
        <v>25</v>
      </c>
      <c r="O64" s="83">
        <f>ROUND(O58/3,2)</f>
        <v>0.53</v>
      </c>
      <c r="P64" s="83">
        <f t="shared" ref="P64:AA64" si="7">ROUND(P58/3,2)</f>
        <v>0.53</v>
      </c>
      <c r="Q64" s="83">
        <f t="shared" si="7"/>
        <v>0.26</v>
      </c>
      <c r="R64" s="83">
        <f t="shared" si="7"/>
        <v>0.53</v>
      </c>
      <c r="S64" s="83">
        <f t="shared" si="7"/>
        <v>0</v>
      </c>
      <c r="T64" s="83">
        <f t="shared" si="7"/>
        <v>0</v>
      </c>
      <c r="U64" s="83">
        <f t="shared" si="7"/>
        <v>0</v>
      </c>
      <c r="V64" s="83">
        <f t="shared" si="7"/>
        <v>0</v>
      </c>
      <c r="W64" s="83">
        <f t="shared" si="7"/>
        <v>0</v>
      </c>
      <c r="X64" s="83">
        <f t="shared" si="7"/>
        <v>0</v>
      </c>
      <c r="Y64" s="83">
        <f t="shared" si="7"/>
        <v>0</v>
      </c>
      <c r="Z64" s="83">
        <f t="shared" si="7"/>
        <v>0</v>
      </c>
      <c r="AA64" s="83">
        <f t="shared" si="7"/>
        <v>0.26</v>
      </c>
      <c r="AB64" s="83">
        <f>ROUND(AB58/3,2)</f>
        <v>0.26</v>
      </c>
      <c r="AC64" s="55"/>
    </row>
    <row r="65" spans="1:29" ht="30" customHeight="1" thickBot="1" x14ac:dyDescent="0.3">
      <c r="A65" s="91" t="s">
        <v>205</v>
      </c>
      <c r="B65" s="91" t="s">
        <v>206</v>
      </c>
      <c r="C65" s="92">
        <v>20</v>
      </c>
      <c r="D65" s="92">
        <v>24</v>
      </c>
      <c r="E65" s="92">
        <v>15</v>
      </c>
      <c r="F65" s="92">
        <v>42</v>
      </c>
      <c r="G65" s="58">
        <f t="shared" si="0"/>
        <v>81</v>
      </c>
      <c r="H65" s="53">
        <f>CEILING(((O$5*$C65/$U$5)+(O$6*$D65/$U$6)+(O$7*$E65/$U$7)+(O$8*$F65/$U$8))/O$9,1)</f>
        <v>77</v>
      </c>
      <c r="I65" s="53">
        <f>CEILING(((P$5*$C65/$U$5)+(P$6*$D65/$U$6)+(P$8*$F65/$U$8)++(P$7*$E65/$U$7))/P$9,1)</f>
        <v>72</v>
      </c>
      <c r="J65" s="53">
        <f>CEILING(((Q$5*$C65/$U$5)+(Q$6*$D65/$U$6)+(Q$8*$F65/$U$8)+(Q$7*$E65/$U$7))/Q$9,1)</f>
        <v>76</v>
      </c>
      <c r="K65" s="53">
        <f>CEILING(((R$5*$C65/$U$5)+(R$6*$D65/$U$6)+(R$8*$F65/$U$8)+(R$7*$E65/$U$7))/R$9,1)</f>
        <v>80</v>
      </c>
      <c r="L65" s="53">
        <f>CEILING(((S$5*$C65/$U$5)+(S$6*$D65/$U$6)+(S$8*$F65/$U$8)+(S$7*$E65/$U$7))/S$9,1)</f>
        <v>80</v>
      </c>
      <c r="N65" s="84" t="s">
        <v>12</v>
      </c>
      <c r="O65" s="85">
        <f>ROUND(O59/3,2)</f>
        <v>0.52</v>
      </c>
      <c r="P65" s="85">
        <f t="shared" ref="P65:AB68" si="8">ROUND(P59/3,2)</f>
        <v>0.52</v>
      </c>
      <c r="Q65" s="85">
        <f t="shared" si="8"/>
        <v>0.78</v>
      </c>
      <c r="R65" s="85">
        <f t="shared" si="8"/>
        <v>0.78</v>
      </c>
      <c r="S65" s="85">
        <f t="shared" si="8"/>
        <v>0</v>
      </c>
      <c r="T65" s="85">
        <f t="shared" si="8"/>
        <v>0</v>
      </c>
      <c r="U65" s="85">
        <f t="shared" si="8"/>
        <v>0</v>
      </c>
      <c r="V65" s="85">
        <f t="shared" si="8"/>
        <v>0</v>
      </c>
      <c r="W65" s="85">
        <f t="shared" si="8"/>
        <v>0</v>
      </c>
      <c r="X65" s="85">
        <f t="shared" si="8"/>
        <v>0</v>
      </c>
      <c r="Y65" s="85">
        <f t="shared" si="8"/>
        <v>0</v>
      </c>
      <c r="Z65" s="85">
        <f t="shared" si="8"/>
        <v>0</v>
      </c>
      <c r="AA65" s="85">
        <f t="shared" si="8"/>
        <v>0.26</v>
      </c>
      <c r="AB65" s="85">
        <f t="shared" si="8"/>
        <v>0.26</v>
      </c>
      <c r="AC65" s="55"/>
    </row>
    <row r="66" spans="1:29" ht="30" customHeight="1" thickBot="1" x14ac:dyDescent="0.3">
      <c r="A66" s="91" t="s">
        <v>207</v>
      </c>
      <c r="B66" s="91" t="s">
        <v>208</v>
      </c>
      <c r="C66" s="92">
        <v>19</v>
      </c>
      <c r="D66" s="92">
        <v>20</v>
      </c>
      <c r="E66" s="92">
        <v>12</v>
      </c>
      <c r="F66" s="92">
        <v>38</v>
      </c>
      <c r="G66" s="58">
        <f t="shared" si="0"/>
        <v>70</v>
      </c>
      <c r="H66" s="53">
        <f>CEILING(((O$5*$C66/$U$5)+(O$6*$D66/$U$6)+(O$7*$E66/$U$7)+(O$8*$F66/$U$8))/O$9,1)</f>
        <v>67</v>
      </c>
      <c r="I66" s="53">
        <f>CEILING(((P$5*$C66/$U$5)+(P$6*$D66/$U$6)+(P$8*$F66/$U$8)++(P$7*$E66/$U$7))/P$9,1)</f>
        <v>66</v>
      </c>
      <c r="J66" s="53">
        <f>CEILING(((Q$5*$C66/$U$5)+(Q$6*$D66/$U$6)+(Q$8*$F66/$U$8)+(Q$7*$E66/$U$7))/Q$9,1)</f>
        <v>67</v>
      </c>
      <c r="K66" s="53">
        <f>CEILING(((R$5*$C66/$U$5)+(R$6*$D66/$U$6)+(R$8*$F66/$U$8)+(R$7*$E66/$U$7))/R$9,1)</f>
        <v>68</v>
      </c>
      <c r="L66" s="53">
        <f>CEILING(((S$5*$C66/$U$5)+(S$6*$D66/$U$6)+(S$8*$F66/$U$8)+(S$7*$E66/$U$7))/S$9,1)</f>
        <v>68</v>
      </c>
      <c r="N66" s="84" t="s">
        <v>13</v>
      </c>
      <c r="O66" s="83">
        <f>ROUND(O60/3,2)</f>
        <v>0.53</v>
      </c>
      <c r="P66" s="83">
        <f t="shared" si="8"/>
        <v>0.53</v>
      </c>
      <c r="Q66" s="83">
        <f t="shared" si="8"/>
        <v>0.8</v>
      </c>
      <c r="R66" s="83">
        <f t="shared" si="8"/>
        <v>0.8</v>
      </c>
      <c r="S66" s="83">
        <f t="shared" si="8"/>
        <v>0</v>
      </c>
      <c r="T66" s="83">
        <f t="shared" si="8"/>
        <v>0</v>
      </c>
      <c r="U66" s="83">
        <f t="shared" si="8"/>
        <v>0</v>
      </c>
      <c r="V66" s="83">
        <f t="shared" si="8"/>
        <v>0</v>
      </c>
      <c r="W66" s="83">
        <f t="shared" si="8"/>
        <v>0</v>
      </c>
      <c r="X66" s="83">
        <f t="shared" si="8"/>
        <v>0</v>
      </c>
      <c r="Y66" s="83">
        <f t="shared" si="8"/>
        <v>0</v>
      </c>
      <c r="Z66" s="83">
        <f t="shared" si="8"/>
        <v>0</v>
      </c>
      <c r="AA66" s="83">
        <f t="shared" si="8"/>
        <v>0.27</v>
      </c>
      <c r="AB66" s="83">
        <f t="shared" si="8"/>
        <v>0.27</v>
      </c>
      <c r="AC66" s="55"/>
    </row>
    <row r="67" spans="1:29" ht="30" customHeight="1" thickBot="1" x14ac:dyDescent="0.3">
      <c r="A67" s="91" t="s">
        <v>209</v>
      </c>
      <c r="B67" s="91" t="s">
        <v>210</v>
      </c>
      <c r="C67" s="92">
        <v>23</v>
      </c>
      <c r="D67" s="92">
        <v>0</v>
      </c>
      <c r="E67" s="92">
        <v>17</v>
      </c>
      <c r="F67" s="92">
        <v>42</v>
      </c>
      <c r="G67" s="58">
        <f t="shared" si="0"/>
        <v>82</v>
      </c>
      <c r="H67" s="53">
        <f>CEILING(((O$5*$C67/$U$5)+(O$6*$D67/$U$6)+(O$7*$E67/$U$7)+(O$8*$F67/$U$8))/O$9,1)</f>
        <v>70</v>
      </c>
      <c r="I67" s="53">
        <f>CEILING(((P$5*$C67/$U$5)+(P$6*$D67/$U$6)+(P$8*$F67/$U$8)++(P$7*$E67/$U$7))/P$9,1)</f>
        <v>80</v>
      </c>
      <c r="J67" s="53">
        <f>CEILING(((Q$5*$C67/$U$5)+(Q$6*$D67/$U$6)+(Q$8*$F67/$U$8)+(Q$7*$E67/$U$7))/Q$9,1)</f>
        <v>83</v>
      </c>
      <c r="K67" s="53">
        <f>CEILING(((R$5*$C67/$U$5)+(R$6*$D67/$U$6)+(R$8*$F67/$U$8)+(R$7*$E67/$U$7))/R$9,1)</f>
        <v>32</v>
      </c>
      <c r="L67" s="53">
        <f>CEILING(((S$5*$C67/$U$5)+(S$6*$D67/$U$6)+(S$8*$F67/$U$8)+(S$7*$E67/$U$7))/S$9,1)</f>
        <v>54</v>
      </c>
      <c r="N67" s="84" t="s">
        <v>14</v>
      </c>
      <c r="O67" s="83">
        <f>ROUND(O61/3,2)</f>
        <v>0.53</v>
      </c>
      <c r="P67" s="83">
        <f t="shared" si="8"/>
        <v>0.53</v>
      </c>
      <c r="Q67" s="83">
        <f t="shared" si="8"/>
        <v>0.53</v>
      </c>
      <c r="R67" s="83">
        <f t="shared" si="8"/>
        <v>0.53</v>
      </c>
      <c r="S67" s="83">
        <f t="shared" si="8"/>
        <v>0</v>
      </c>
      <c r="T67" s="83">
        <f t="shared" si="8"/>
        <v>0</v>
      </c>
      <c r="U67" s="83">
        <f t="shared" si="8"/>
        <v>0</v>
      </c>
      <c r="V67" s="83">
        <f t="shared" si="8"/>
        <v>0</v>
      </c>
      <c r="W67" s="83">
        <f t="shared" si="8"/>
        <v>0</v>
      </c>
      <c r="X67" s="83">
        <f t="shared" si="8"/>
        <v>0</v>
      </c>
      <c r="Y67" s="83">
        <f t="shared" si="8"/>
        <v>0</v>
      </c>
      <c r="Z67" s="83">
        <f t="shared" si="8"/>
        <v>0</v>
      </c>
      <c r="AA67" s="83">
        <f t="shared" si="8"/>
        <v>0.26</v>
      </c>
      <c r="AB67" s="83">
        <f t="shared" si="8"/>
        <v>0.26</v>
      </c>
      <c r="AC67" s="55"/>
    </row>
    <row r="68" spans="1:29" ht="30" customHeight="1" thickBot="1" x14ac:dyDescent="0.3">
      <c r="A68" s="91" t="s">
        <v>211</v>
      </c>
      <c r="B68" s="91" t="s">
        <v>212</v>
      </c>
      <c r="C68" s="92">
        <v>21</v>
      </c>
      <c r="D68" s="92">
        <v>21</v>
      </c>
      <c r="E68" s="92">
        <v>14</v>
      </c>
      <c r="F68" s="92">
        <v>38</v>
      </c>
      <c r="G68" s="58">
        <f t="shared" ref="G68:G75" si="9">MAX(C68,D68)+E68+F68</f>
        <v>73</v>
      </c>
      <c r="H68" s="53">
        <f>CEILING(((O$5*$C68/$U$5)+(O$6*$D68/$U$6)+(O$7*$E68/$U$7)+(O$8*$F68/$U$8))/O$9,1)</f>
        <v>72</v>
      </c>
      <c r="I68" s="53">
        <f>CEILING(((P$5*$C68/$U$5)+(P$6*$D68/$U$6)+(P$8*$F68/$U$8)++(P$7*$E68/$U$7))/P$9,1)</f>
        <v>72</v>
      </c>
      <c r="J68" s="53">
        <f>CEILING(((Q$5*$C68/$U$5)+(Q$6*$D68/$U$6)+(Q$8*$F68/$U$8)+(Q$7*$E68/$U$7))/Q$9,1)</f>
        <v>73</v>
      </c>
      <c r="K68" s="53">
        <f>CEILING(((R$5*$C68/$U$5)+(R$6*$D68/$U$6)+(R$8*$F68/$U$8)+(R$7*$E68/$U$7))/R$9,1)</f>
        <v>72</v>
      </c>
      <c r="L68" s="53">
        <f>CEILING(((S$5*$C68/$U$5)+(S$6*$D68/$U$6)+(S$8*$F68/$U$8)+(S$7*$E68/$U$7))/S$9,1)</f>
        <v>72</v>
      </c>
      <c r="N68" s="84" t="s">
        <v>227</v>
      </c>
      <c r="O68" s="83">
        <f>ROUND(O62/3,2)</f>
        <v>0.53</v>
      </c>
      <c r="P68" s="83">
        <f>ROUND(P62/3,2)</f>
        <v>0.53</v>
      </c>
      <c r="Q68" s="83">
        <f t="shared" si="8"/>
        <v>0.53</v>
      </c>
      <c r="R68" s="83">
        <f t="shared" si="8"/>
        <v>0.53</v>
      </c>
      <c r="S68" s="83">
        <f t="shared" si="8"/>
        <v>0</v>
      </c>
      <c r="T68" s="83">
        <f t="shared" si="8"/>
        <v>0</v>
      </c>
      <c r="U68" s="83">
        <f t="shared" si="8"/>
        <v>0</v>
      </c>
      <c r="V68" s="83">
        <f t="shared" si="8"/>
        <v>0</v>
      </c>
      <c r="W68" s="83">
        <f t="shared" si="8"/>
        <v>0</v>
      </c>
      <c r="X68" s="83">
        <f t="shared" si="8"/>
        <v>0</v>
      </c>
      <c r="Y68" s="83">
        <f t="shared" si="8"/>
        <v>0</v>
      </c>
      <c r="Z68" s="83">
        <f t="shared" si="8"/>
        <v>0</v>
      </c>
      <c r="AA68" s="83">
        <f t="shared" si="8"/>
        <v>0.27</v>
      </c>
      <c r="AB68" s="83">
        <f t="shared" si="8"/>
        <v>0.27</v>
      </c>
      <c r="AC68" s="55"/>
    </row>
    <row r="69" spans="1:29" ht="30" customHeight="1" thickBot="1" x14ac:dyDescent="0.3">
      <c r="A69" s="91" t="s">
        <v>213</v>
      </c>
      <c r="B69" s="91" t="s">
        <v>214</v>
      </c>
      <c r="C69" s="92">
        <v>20</v>
      </c>
      <c r="D69" s="92">
        <v>21</v>
      </c>
      <c r="E69" s="92">
        <v>14</v>
      </c>
      <c r="F69" s="92">
        <v>37</v>
      </c>
      <c r="G69" s="58">
        <f t="shared" si="9"/>
        <v>72</v>
      </c>
      <c r="H69" s="53">
        <f>CEILING(((O$5*$C69/$U$5)+(O$6*$D69/$U$6)+(O$7*$E69/$U$7)+(O$8*$F69/$U$8))/O$9,1)</f>
        <v>71</v>
      </c>
      <c r="I69" s="53">
        <f>CEILING(((P$5*$C69/$U$5)+(P$6*$D69/$U$6)+(P$8*$F69/$U$8)++(P$7*$E69/$U$7))/P$9,1)</f>
        <v>69</v>
      </c>
      <c r="J69" s="53">
        <f>CEILING(((Q$5*$C69/$U$5)+(Q$6*$D69/$U$6)+(Q$8*$F69/$U$8)+(Q$7*$E69/$U$7))/Q$9,1)</f>
        <v>71</v>
      </c>
      <c r="K69" s="53">
        <f>CEILING(((R$5*$C69/$U$5)+(R$6*$D69/$U$6)+(R$8*$F69/$U$8)+(R$7*$E69/$U$7))/R$9,1)</f>
        <v>71</v>
      </c>
      <c r="L69" s="53">
        <f>CEILING(((S$5*$C69/$U$5)+(S$6*$D69/$U$6)+(S$8*$F69/$U$8)+(S$7*$E69/$U$7))/S$9,1)</f>
        <v>72</v>
      </c>
      <c r="N69" s="86" t="s">
        <v>5</v>
      </c>
      <c r="O69" s="86">
        <f>(O64+O65+O66+O67+O68)/5</f>
        <v>0.52800000000000014</v>
      </c>
      <c r="P69" s="86">
        <f t="shared" ref="P69:AB69" si="10">(P64+P65+P66+P67+P68)/5</f>
        <v>0.52800000000000014</v>
      </c>
      <c r="Q69" s="86">
        <f t="shared" si="10"/>
        <v>0.58000000000000007</v>
      </c>
      <c r="R69" s="86">
        <f t="shared" si="10"/>
        <v>0.63400000000000012</v>
      </c>
      <c r="S69" s="86">
        <f t="shared" si="10"/>
        <v>0</v>
      </c>
      <c r="T69" s="86">
        <f t="shared" si="10"/>
        <v>0</v>
      </c>
      <c r="U69" s="86">
        <f t="shared" si="10"/>
        <v>0</v>
      </c>
      <c r="V69" s="86">
        <f t="shared" si="10"/>
        <v>0</v>
      </c>
      <c r="W69" s="86">
        <f t="shared" si="10"/>
        <v>0</v>
      </c>
      <c r="X69" s="86">
        <f t="shared" si="10"/>
        <v>0</v>
      </c>
      <c r="Y69" s="86">
        <f t="shared" si="10"/>
        <v>0</v>
      </c>
      <c r="Z69" s="86">
        <f t="shared" si="10"/>
        <v>0</v>
      </c>
      <c r="AA69" s="86">
        <f t="shared" si="10"/>
        <v>0.26400000000000001</v>
      </c>
      <c r="AB69" s="86">
        <f t="shared" si="10"/>
        <v>0.26400000000000001</v>
      </c>
    </row>
    <row r="70" spans="1:29" ht="30" customHeight="1" x14ac:dyDescent="0.25">
      <c r="A70" s="91" t="s">
        <v>215</v>
      </c>
      <c r="B70" s="91" t="s">
        <v>216</v>
      </c>
      <c r="C70" s="92">
        <v>22</v>
      </c>
      <c r="D70" s="92">
        <v>23</v>
      </c>
      <c r="E70" s="92">
        <v>18</v>
      </c>
      <c r="F70" s="92">
        <v>41</v>
      </c>
      <c r="G70" s="58">
        <f t="shared" si="9"/>
        <v>82</v>
      </c>
      <c r="H70" s="53">
        <f>CEILING(((O$5*$C70/$U$5)+(O$6*$D70/$U$6)+(O$7*$E70/$U$7)+(O$8*$F70/$U$8))/O$9,1)</f>
        <v>82</v>
      </c>
      <c r="I70" s="53">
        <f>CEILING(((P$5*$C70/$U$5)+(P$6*$D70/$U$6)+(P$8*$F70/$U$8)++(P$7*$E70/$U$7))/P$9,1)</f>
        <v>79</v>
      </c>
      <c r="J70" s="53">
        <f>CEILING(((Q$5*$C70/$U$5)+(Q$6*$D70/$U$6)+(Q$8*$F70/$U$8)+(Q$7*$E70/$U$7))/Q$9,1)</f>
        <v>83</v>
      </c>
      <c r="K70" s="53">
        <f>CEILING(((R$5*$C70/$U$5)+(R$6*$D70/$U$6)+(R$8*$F70/$U$8)+(R$7*$E70/$U$7))/R$9,1)</f>
        <v>81</v>
      </c>
      <c r="L70" s="53">
        <f>CEILING(((S$5*$C70/$U$5)+(S$6*$D70/$U$6)+(S$8*$F70/$U$8)+(S$7*$E70/$U$7))/S$9,1)</f>
        <v>83</v>
      </c>
    </row>
    <row r="71" spans="1:29" ht="30" customHeight="1" x14ac:dyDescent="0.25">
      <c r="A71" s="91" t="s">
        <v>217</v>
      </c>
      <c r="B71" s="91" t="s">
        <v>218</v>
      </c>
      <c r="C71" s="92">
        <v>21</v>
      </c>
      <c r="D71" s="92">
        <v>21</v>
      </c>
      <c r="E71" s="92">
        <v>17</v>
      </c>
      <c r="F71" s="92">
        <v>37</v>
      </c>
      <c r="G71" s="58">
        <f t="shared" si="9"/>
        <v>75</v>
      </c>
      <c r="H71" s="53">
        <f>CEILING(((O$5*$C71/$U$5)+(O$6*$D71/$U$6)+(O$7*$E71/$U$7)+(O$8*$F71/$U$8))/O$9,1)</f>
        <v>76</v>
      </c>
      <c r="I71" s="53">
        <f>CEILING(((P$5*$C71/$U$5)+(P$6*$D71/$U$6)+(P$8*$F71/$U$8)++(P$7*$E71/$U$7))/P$9,1)</f>
        <v>74</v>
      </c>
      <c r="J71" s="53">
        <f>CEILING(((Q$5*$C71/$U$5)+(Q$6*$D71/$U$6)+(Q$8*$F71/$U$8)+(Q$7*$E71/$U$7))/Q$9,1)</f>
        <v>77</v>
      </c>
      <c r="K71" s="53">
        <f>CEILING(((R$5*$C71/$U$5)+(R$6*$D71/$U$6)+(R$8*$F71/$U$8)+(R$7*$E71/$U$7))/R$9,1)</f>
        <v>74</v>
      </c>
      <c r="L71" s="53">
        <f>CEILING(((S$5*$C71/$U$5)+(S$6*$D71/$U$6)+(S$8*$F71/$U$8)+(S$7*$E71/$U$7))/S$9,1)</f>
        <v>76</v>
      </c>
      <c r="S71" s="61" t="s">
        <v>228</v>
      </c>
    </row>
    <row r="72" spans="1:29" ht="30" customHeight="1" thickBot="1" x14ac:dyDescent="0.3">
      <c r="A72" s="91" t="s">
        <v>219</v>
      </c>
      <c r="B72" s="91" t="s">
        <v>220</v>
      </c>
      <c r="C72" s="92">
        <v>23</v>
      </c>
      <c r="D72" s="92">
        <v>22</v>
      </c>
      <c r="E72" s="92">
        <v>16</v>
      </c>
      <c r="F72" s="92">
        <v>38</v>
      </c>
      <c r="G72" s="58">
        <f t="shared" si="9"/>
        <v>77</v>
      </c>
      <c r="H72" s="53">
        <f>CEILING(((O$5*$C72/$U$5)+(O$6*$D72/$U$6)+(O$7*$E72/$U$7)+(O$8*$F72/$U$8))/O$9,1)</f>
        <v>77</v>
      </c>
      <c r="I72" s="53">
        <f>CEILING(((P$5*$C72/$U$5)+(P$6*$D72/$U$6)+(P$8*$F72/$U$8)++(P$7*$E72/$U$7))/P$9,1)</f>
        <v>78</v>
      </c>
      <c r="J72" s="53">
        <f>CEILING(((Q$5*$C72/$U$5)+(Q$6*$D72/$U$6)+(Q$8*$F72/$U$8)+(Q$7*$E72/$U$7))/Q$9,1)</f>
        <v>78</v>
      </c>
      <c r="K72" s="53">
        <f>CEILING(((R$5*$C72/$U$5)+(R$6*$D72/$U$6)+(R$8*$F72/$U$8)+(R$7*$E72/$U$7))/R$9,1)</f>
        <v>76</v>
      </c>
      <c r="L72" s="53">
        <f>CEILING(((S$5*$C72/$U$5)+(S$6*$D72/$U$6)+(S$8*$F72/$U$8)+(S$7*$E72/$U$7))/S$9,1)</f>
        <v>77</v>
      </c>
      <c r="R72" s="75" t="s">
        <v>78</v>
      </c>
      <c r="S72" s="75"/>
      <c r="T72" s="75"/>
      <c r="U72" s="75"/>
      <c r="V72" s="75"/>
      <c r="W72" s="75"/>
    </row>
    <row r="73" spans="1:29" ht="30" customHeight="1" thickBot="1" x14ac:dyDescent="0.3">
      <c r="A73" s="91" t="s">
        <v>221</v>
      </c>
      <c r="B73" s="91" t="s">
        <v>222</v>
      </c>
      <c r="C73" s="92">
        <v>23</v>
      </c>
      <c r="D73" s="92">
        <v>26</v>
      </c>
      <c r="E73" s="92">
        <v>17</v>
      </c>
      <c r="F73" s="92">
        <v>39</v>
      </c>
      <c r="G73" s="58">
        <f t="shared" si="9"/>
        <v>82</v>
      </c>
      <c r="H73" s="53">
        <f>CEILING(((O$5*$C73/$U$5)+(O$6*$D73/$U$6)+(O$7*$E73/$U$7)+(O$8*$F73/$U$8))/O$9,1)</f>
        <v>82</v>
      </c>
      <c r="I73" s="53">
        <f>CEILING(((P$5*$C73/$U$5)+(P$6*$D73/$U$6)+(P$8*$F73/$U$8)++(P$7*$E73/$U$7))/P$9,1)</f>
        <v>79</v>
      </c>
      <c r="J73" s="53">
        <f>CEILING(((Q$5*$C73/$U$5)+(Q$6*$D73/$U$6)+(Q$8*$F73/$U$8)+(Q$7*$E73/$U$7))/Q$9,1)</f>
        <v>81</v>
      </c>
      <c r="K73" s="53">
        <f>CEILING(((R$5*$C73/$U$5)+(R$6*$D73/$U$6)+(R$8*$F73/$U$8)+(R$7*$E73/$U$7))/R$9,1)</f>
        <v>85</v>
      </c>
      <c r="L73" s="53">
        <f>CEILING(((S$5*$C73/$U$5)+(S$6*$D73/$U$6)+(S$8*$F73/$U$8)+(S$7*$E73/$U$7))/S$9,1)</f>
        <v>84</v>
      </c>
      <c r="N73" s="83"/>
      <c r="O73" s="84" t="s">
        <v>52</v>
      </c>
      <c r="P73" s="84" t="s">
        <v>79</v>
      </c>
      <c r="Q73" s="84" t="s">
        <v>15</v>
      </c>
      <c r="R73" s="84" t="s">
        <v>16</v>
      </c>
      <c r="S73" s="84" t="s">
        <v>17</v>
      </c>
      <c r="T73" s="84" t="s">
        <v>18</v>
      </c>
      <c r="U73" s="84" t="s">
        <v>19</v>
      </c>
      <c r="V73" s="84" t="s">
        <v>20</v>
      </c>
      <c r="W73" s="84" t="s">
        <v>21</v>
      </c>
      <c r="X73" s="84" t="s">
        <v>22</v>
      </c>
      <c r="Y73" s="84" t="s">
        <v>23</v>
      </c>
      <c r="Z73" s="84" t="s">
        <v>24</v>
      </c>
      <c r="AA73" s="84" t="s">
        <v>29</v>
      </c>
      <c r="AB73" s="84">
        <v>0.22</v>
      </c>
    </row>
    <row r="74" spans="1:29" ht="30" customHeight="1" thickBot="1" x14ac:dyDescent="0.3">
      <c r="A74" s="91" t="s">
        <v>223</v>
      </c>
      <c r="B74" s="91" t="s">
        <v>224</v>
      </c>
      <c r="C74" s="92">
        <v>23</v>
      </c>
      <c r="D74" s="92">
        <v>24</v>
      </c>
      <c r="E74" s="92">
        <v>18</v>
      </c>
      <c r="F74" s="92">
        <v>42</v>
      </c>
      <c r="G74" s="58">
        <f t="shared" si="9"/>
        <v>84</v>
      </c>
      <c r="H74" s="53">
        <f>CEILING(((O$5*$C74/$U$5)+(O$6*$D74/$U$6)+(O$7*$E74/$U$7)+(O$8*$F74/$U$8))/O$9,1)</f>
        <v>84</v>
      </c>
      <c r="I74" s="53">
        <f>CEILING(((P$5*$C74/$U$5)+(P$6*$D74/$U$6)+(P$8*$F74/$U$8)++(P$7*$E74/$U$7))/P$9,1)</f>
        <v>81</v>
      </c>
      <c r="J74" s="53">
        <f>CEILING(((Q$5*$C74/$U$5)+(Q$6*$D74/$U$6)+(Q$8*$F74/$U$8)+(Q$7*$E74/$U$7))/Q$9,1)</f>
        <v>84</v>
      </c>
      <c r="K74" s="53">
        <f>CEILING(((R$5*$C74/$U$5)+(R$6*$D74/$U$6)+(R$8*$F74/$U$8)+(R$7*$E74/$U$7))/R$9,1)</f>
        <v>83</v>
      </c>
      <c r="L74" s="53">
        <f>CEILING(((S$5*$C74/$U$5)+(S$6*$D74/$U$6)+(S$8*$F74/$U$8)+(S$7*$E74/$U$7))/S$9,1)</f>
        <v>85</v>
      </c>
      <c r="N74" s="84" t="s">
        <v>25</v>
      </c>
      <c r="O74" s="76">
        <v>2</v>
      </c>
      <c r="P74" s="76">
        <v>2</v>
      </c>
      <c r="Q74" s="76">
        <v>1</v>
      </c>
      <c r="R74" s="76">
        <v>2</v>
      </c>
      <c r="S74" s="76">
        <v>0</v>
      </c>
      <c r="T74" s="76">
        <v>0</v>
      </c>
      <c r="U74" s="76">
        <v>0</v>
      </c>
      <c r="V74" s="76">
        <v>0</v>
      </c>
      <c r="W74" s="76">
        <v>0</v>
      </c>
      <c r="X74" s="76">
        <v>0</v>
      </c>
      <c r="Y74" s="76">
        <v>0</v>
      </c>
      <c r="Z74" s="76">
        <v>0</v>
      </c>
      <c r="AA74" s="76">
        <v>1</v>
      </c>
      <c r="AB74" s="76">
        <v>1</v>
      </c>
    </row>
    <row r="75" spans="1:29" ht="30" customHeight="1" thickBot="1" x14ac:dyDescent="0.3">
      <c r="A75" s="91" t="s">
        <v>225</v>
      </c>
      <c r="B75" s="91" t="s">
        <v>226</v>
      </c>
      <c r="C75" s="92">
        <v>19</v>
      </c>
      <c r="D75" s="92">
        <v>21</v>
      </c>
      <c r="E75" s="92">
        <v>15</v>
      </c>
      <c r="F75" s="92">
        <v>37</v>
      </c>
      <c r="G75" s="58">
        <f t="shared" si="9"/>
        <v>73</v>
      </c>
      <c r="H75" s="53">
        <f>CEILING(((O$5*$C75/$U$5)+(O$6*$D75/$U$6)+(O$7*$E75/$U$7)+(O$8*$F75/$U$8))/O$9,1)</f>
        <v>72</v>
      </c>
      <c r="I75" s="53">
        <f>CEILING(((P$5*$C75/$U$5)+(P$6*$D75/$U$6)+(P$8*$F75/$U$8)++(P$7*$E75/$U$7))/P$9,1)</f>
        <v>68</v>
      </c>
      <c r="J75" s="53">
        <f>CEILING(((Q$5*$C75/$U$5)+(Q$6*$D75/$U$6)+(Q$8*$F75/$U$8)+(Q$7*$E75/$U$7))/Q$9,1)</f>
        <v>72</v>
      </c>
      <c r="K75" s="53">
        <f>CEILING(((R$5*$C75/$U$5)+(R$6*$D75/$U$6)+(R$8*$F75/$U$8)+(R$7*$E75/$U$7))/R$9,1)</f>
        <v>72</v>
      </c>
      <c r="L75" s="53">
        <f>CEILING(((S$5*$C75/$U$5)+(S$6*$D75/$U$6)+(S$8*$F75/$U$8)+(S$7*$E75/$U$7))/S$9,1)</f>
        <v>73</v>
      </c>
      <c r="N75" s="84" t="s">
        <v>12</v>
      </c>
      <c r="O75" s="76">
        <v>2</v>
      </c>
      <c r="P75" s="76">
        <v>2</v>
      </c>
      <c r="Q75" s="76">
        <v>3</v>
      </c>
      <c r="R75" s="76">
        <v>3</v>
      </c>
      <c r="S75" s="76">
        <v>0</v>
      </c>
      <c r="T75" s="76">
        <v>0</v>
      </c>
      <c r="U75" s="76">
        <v>0</v>
      </c>
      <c r="V75" s="76">
        <v>0</v>
      </c>
      <c r="W75" s="76">
        <v>0</v>
      </c>
      <c r="X75" s="76">
        <v>0</v>
      </c>
      <c r="Y75" s="76">
        <v>0</v>
      </c>
      <c r="Z75" s="76">
        <v>0</v>
      </c>
      <c r="AA75" s="76">
        <v>1</v>
      </c>
      <c r="AB75" s="76">
        <v>1</v>
      </c>
    </row>
    <row r="76" spans="1:29" ht="13.5" thickBot="1" x14ac:dyDescent="0.3">
      <c r="A76" s="80" t="s">
        <v>5</v>
      </c>
      <c r="B76" s="81"/>
      <c r="C76" s="58">
        <f>AVERAGE(C3:C75)</f>
        <v>23</v>
      </c>
      <c r="D76" s="58">
        <f t="shared" ref="D76:H76" si="11">AVERAGE(D3:D75)</f>
        <v>22.246575342465754</v>
      </c>
      <c r="E76" s="58">
        <f t="shared" si="11"/>
        <v>16.328767123287673</v>
      </c>
      <c r="F76" s="58">
        <f t="shared" si="11"/>
        <v>40.054794520547944</v>
      </c>
      <c r="G76" s="58">
        <f t="shared" si="11"/>
        <v>80.06849315068493</v>
      </c>
      <c r="H76" s="58">
        <f t="shared" si="11"/>
        <v>79.301369863013704</v>
      </c>
      <c r="I76" s="58">
        <f t="shared" ref="I76:L76" si="12">AVERAGE(I3:I75)</f>
        <v>78.726027397260268</v>
      </c>
      <c r="J76" s="58">
        <f t="shared" si="12"/>
        <v>80.123287671232873</v>
      </c>
      <c r="K76" s="58">
        <f t="shared" si="12"/>
        <v>77.095890410958901</v>
      </c>
      <c r="L76" s="58">
        <f>AVERAGE(L3:L75)</f>
        <v>78.876712328767127</v>
      </c>
      <c r="N76" s="84" t="s">
        <v>13</v>
      </c>
      <c r="O76" s="76">
        <v>2</v>
      </c>
      <c r="P76" s="76">
        <v>2</v>
      </c>
      <c r="Q76" s="76">
        <v>3</v>
      </c>
      <c r="R76" s="76">
        <v>3</v>
      </c>
      <c r="S76" s="76">
        <v>0</v>
      </c>
      <c r="T76" s="76">
        <v>0</v>
      </c>
      <c r="U76" s="76">
        <v>0</v>
      </c>
      <c r="V76" s="76">
        <v>0</v>
      </c>
      <c r="W76" s="76">
        <v>0</v>
      </c>
      <c r="X76" s="76">
        <v>0</v>
      </c>
      <c r="Y76" s="76">
        <v>0</v>
      </c>
      <c r="Z76" s="76">
        <v>0</v>
      </c>
      <c r="AA76" s="76">
        <v>1</v>
      </c>
      <c r="AB76" s="76">
        <v>1</v>
      </c>
    </row>
    <row r="77" spans="1:29" ht="13.5" thickBot="1" x14ac:dyDescent="0.3">
      <c r="A77" s="97" t="s">
        <v>48</v>
      </c>
      <c r="B77" s="98"/>
      <c r="C77" s="98"/>
      <c r="D77" s="98"/>
      <c r="E77" s="98"/>
      <c r="F77" s="98"/>
      <c r="G77" s="99"/>
      <c r="H77" s="100">
        <f>AVERAGEIFS(H3:H75,G3:G75, "&gt;=50")</f>
        <v>79.301369863013704</v>
      </c>
      <c r="I77" s="100">
        <f>AVERAGEIFS(I3:I75,G3:G75, "&gt;=50")</f>
        <v>78.726027397260268</v>
      </c>
      <c r="J77" s="100">
        <f>AVERAGEIFS(J3:J75,G3:G75, "&gt;=50")</f>
        <v>80.123287671232873</v>
      </c>
      <c r="K77" s="100">
        <f>AVERAGEIFS(K3:K75,G3:G75, "&gt;=50")</f>
        <v>77.095890410958901</v>
      </c>
      <c r="L77" s="100">
        <f>AVERAGEIFS(L3:L75,G3:G75, "&gt;=50")</f>
        <v>78.876712328767127</v>
      </c>
      <c r="N77" s="84" t="s">
        <v>14</v>
      </c>
      <c r="O77" s="76">
        <v>2</v>
      </c>
      <c r="P77" s="76">
        <v>2</v>
      </c>
      <c r="Q77" s="76">
        <v>2</v>
      </c>
      <c r="R77" s="76">
        <v>2</v>
      </c>
      <c r="S77" s="76">
        <v>0</v>
      </c>
      <c r="T77" s="76">
        <v>0</v>
      </c>
      <c r="U77" s="76">
        <v>0</v>
      </c>
      <c r="V77" s="76">
        <v>0</v>
      </c>
      <c r="W77" s="76">
        <v>0</v>
      </c>
      <c r="X77" s="76">
        <v>0</v>
      </c>
      <c r="Y77" s="76">
        <v>0</v>
      </c>
      <c r="Z77" s="76">
        <v>0</v>
      </c>
      <c r="AA77" s="76">
        <v>1</v>
      </c>
      <c r="AB77" s="76">
        <v>1</v>
      </c>
    </row>
    <row r="78" spans="1:29" ht="13.5" thickBot="1" x14ac:dyDescent="0.3">
      <c r="A78" s="101" t="s">
        <v>47</v>
      </c>
      <c r="B78" s="102"/>
      <c r="C78" s="102"/>
      <c r="D78" s="102"/>
      <c r="E78" s="102"/>
      <c r="F78" s="102"/>
      <c r="G78" s="103"/>
      <c r="H78" s="104">
        <f>AVERAGEIFS(H3:H75,C3:C75, "&gt;0",D3:D75, "&gt;0",E3:E75, "&gt;0",F3:F75, "&gt;0")</f>
        <v>79.871428571428567</v>
      </c>
      <c r="I78" s="104">
        <f>AVERAGEIFS(I3:I75,C3:C75, "&gt;0",D3:D75, "&gt;0",E3:E75, "&gt;0",F3:F75, "&gt;0")</f>
        <v>78.871428571428567</v>
      </c>
      <c r="J78" s="104">
        <f>AVERAGEIFS(J3:J75,C3:C75, "&gt;0",D3:D75, "&gt;0",E3:E75, "&gt;0",F3:F75, "&gt;0")</f>
        <v>80.228571428571428</v>
      </c>
      <c r="K78" s="104">
        <f>AVERAGEIFS(K3:K75,C3:C75, "&gt;0",D3:D75, "&gt;0",E3:E75, "&gt;0",F3:F75, "&gt;0")</f>
        <v>79.114285714285714</v>
      </c>
      <c r="L78" s="104">
        <f>AVERAGEIFS(L3:L75,C3:C75, "&gt;0",D3:D75, "&gt;0",E3:E75, "&gt;0",F3:F75, "&gt;0")</f>
        <v>80.099999999999994</v>
      </c>
      <c r="N78" s="84" t="s">
        <v>26</v>
      </c>
      <c r="O78" s="83">
        <v>2</v>
      </c>
      <c r="P78" s="83">
        <v>2</v>
      </c>
      <c r="Q78" s="83">
        <v>2</v>
      </c>
      <c r="R78" s="83">
        <v>2</v>
      </c>
      <c r="S78" s="83">
        <v>0</v>
      </c>
      <c r="T78" s="83">
        <v>0</v>
      </c>
      <c r="U78" s="83">
        <v>0</v>
      </c>
      <c r="V78" s="83">
        <v>0</v>
      </c>
      <c r="W78" s="83">
        <v>0</v>
      </c>
      <c r="X78" s="83">
        <v>0</v>
      </c>
      <c r="Y78" s="83">
        <v>0</v>
      </c>
      <c r="Z78" s="83">
        <v>0</v>
      </c>
      <c r="AA78" s="83">
        <v>1</v>
      </c>
      <c r="AB78" s="83">
        <v>1</v>
      </c>
    </row>
    <row r="79" spans="1:29" ht="13.5" thickBot="1" x14ac:dyDescent="0.3">
      <c r="T79" s="77" t="s">
        <v>49</v>
      </c>
      <c r="U79" s="77"/>
    </row>
    <row r="80" spans="1:29" ht="13.5" thickBot="1" x14ac:dyDescent="0.3">
      <c r="N80" s="83"/>
      <c r="O80" s="84" t="s">
        <v>52</v>
      </c>
      <c r="P80" s="84" t="s">
        <v>79</v>
      </c>
      <c r="Q80" s="84" t="s">
        <v>15</v>
      </c>
      <c r="R80" s="84" t="s">
        <v>16</v>
      </c>
      <c r="S80" s="84" t="s">
        <v>17</v>
      </c>
      <c r="T80" s="84" t="s">
        <v>18</v>
      </c>
      <c r="U80" s="84" t="s">
        <v>19</v>
      </c>
      <c r="V80" s="84" t="s">
        <v>20</v>
      </c>
      <c r="W80" s="84" t="s">
        <v>21</v>
      </c>
      <c r="X80" s="84" t="s">
        <v>22</v>
      </c>
      <c r="Y80" s="84" t="s">
        <v>23</v>
      </c>
      <c r="Z80" s="84" t="s">
        <v>24</v>
      </c>
      <c r="AA80" s="84" t="s">
        <v>29</v>
      </c>
      <c r="AB80" s="84" t="s">
        <v>30</v>
      </c>
    </row>
    <row r="81" spans="14:29" ht="13.5" thickBot="1" x14ac:dyDescent="0.3">
      <c r="N81" s="84" t="s">
        <v>25</v>
      </c>
      <c r="O81" s="83">
        <f>O74*0.95</f>
        <v>1.9</v>
      </c>
      <c r="P81" s="83">
        <f t="shared" ref="P81:AB81" si="13">P74*0.95</f>
        <v>1.9</v>
      </c>
      <c r="Q81" s="83">
        <f t="shared" si="13"/>
        <v>0.95</v>
      </c>
      <c r="R81" s="83">
        <f t="shared" si="13"/>
        <v>1.9</v>
      </c>
      <c r="S81" s="83">
        <f t="shared" si="13"/>
        <v>0</v>
      </c>
      <c r="T81" s="83">
        <f t="shared" si="13"/>
        <v>0</v>
      </c>
      <c r="U81" s="83">
        <f t="shared" si="13"/>
        <v>0</v>
      </c>
      <c r="V81" s="83">
        <f t="shared" si="13"/>
        <v>0</v>
      </c>
      <c r="W81" s="83">
        <f t="shared" si="13"/>
        <v>0</v>
      </c>
      <c r="X81" s="83">
        <f t="shared" si="13"/>
        <v>0</v>
      </c>
      <c r="Y81" s="83">
        <f t="shared" si="13"/>
        <v>0</v>
      </c>
      <c r="Z81" s="83">
        <f t="shared" si="13"/>
        <v>0</v>
      </c>
      <c r="AA81" s="83">
        <f t="shared" si="13"/>
        <v>0.95</v>
      </c>
      <c r="AB81" s="83">
        <f t="shared" si="13"/>
        <v>0.95</v>
      </c>
    </row>
    <row r="82" spans="14:29" ht="13.5" thickBot="1" x14ac:dyDescent="0.3">
      <c r="N82" s="84" t="s">
        <v>12</v>
      </c>
      <c r="O82" s="83">
        <f>O75*0.95</f>
        <v>1.9</v>
      </c>
      <c r="P82" s="83">
        <f t="shared" ref="P82:AB82" si="14">P75*0.95</f>
        <v>1.9</v>
      </c>
      <c r="Q82" s="83">
        <f t="shared" si="14"/>
        <v>2.8499999999999996</v>
      </c>
      <c r="R82" s="83">
        <f t="shared" si="14"/>
        <v>2.8499999999999996</v>
      </c>
      <c r="S82" s="83">
        <f t="shared" si="14"/>
        <v>0</v>
      </c>
      <c r="T82" s="83">
        <f t="shared" si="14"/>
        <v>0</v>
      </c>
      <c r="U82" s="83">
        <f t="shared" si="14"/>
        <v>0</v>
      </c>
      <c r="V82" s="83">
        <f t="shared" si="14"/>
        <v>0</v>
      </c>
      <c r="W82" s="83">
        <f t="shared" si="14"/>
        <v>0</v>
      </c>
      <c r="X82" s="83">
        <f t="shared" si="14"/>
        <v>0</v>
      </c>
      <c r="Y82" s="83">
        <f t="shared" si="14"/>
        <v>0</v>
      </c>
      <c r="Z82" s="83">
        <f t="shared" si="14"/>
        <v>0</v>
      </c>
      <c r="AA82" s="83">
        <f t="shared" si="14"/>
        <v>0.95</v>
      </c>
      <c r="AB82" s="83">
        <f t="shared" si="14"/>
        <v>0.95</v>
      </c>
    </row>
    <row r="83" spans="14:29" ht="13.5" thickBot="1" x14ac:dyDescent="0.3">
      <c r="N83" s="84" t="s">
        <v>13</v>
      </c>
      <c r="O83" s="83">
        <f>O76*0.95</f>
        <v>1.9</v>
      </c>
      <c r="P83" s="83">
        <f t="shared" ref="P83:AA83" si="15">P76*0.95</f>
        <v>1.9</v>
      </c>
      <c r="Q83" s="83">
        <f>Q76*0.95</f>
        <v>2.8499999999999996</v>
      </c>
      <c r="R83" s="83">
        <f t="shared" si="15"/>
        <v>2.8499999999999996</v>
      </c>
      <c r="S83" s="83">
        <f t="shared" si="15"/>
        <v>0</v>
      </c>
      <c r="T83" s="83">
        <f t="shared" si="15"/>
        <v>0</v>
      </c>
      <c r="U83" s="83">
        <f t="shared" si="15"/>
        <v>0</v>
      </c>
      <c r="V83" s="83">
        <f t="shared" si="15"/>
        <v>0</v>
      </c>
      <c r="W83" s="83">
        <f t="shared" si="15"/>
        <v>0</v>
      </c>
      <c r="X83" s="83">
        <f t="shared" si="15"/>
        <v>0</v>
      </c>
      <c r="Y83" s="83">
        <f t="shared" si="15"/>
        <v>0</v>
      </c>
      <c r="Z83" s="83">
        <f t="shared" si="15"/>
        <v>0</v>
      </c>
      <c r="AA83" s="83">
        <f t="shared" si="15"/>
        <v>0.95</v>
      </c>
      <c r="AB83" s="83">
        <f>AB76*0.95</f>
        <v>0.95</v>
      </c>
    </row>
    <row r="84" spans="14:29" ht="13.5" thickBot="1" x14ac:dyDescent="0.3">
      <c r="N84" s="84" t="s">
        <v>14</v>
      </c>
      <c r="O84" s="83">
        <f>O77*0.95</f>
        <v>1.9</v>
      </c>
      <c r="P84" s="83">
        <f t="shared" ref="P84:AA84" si="16">P77*0.95</f>
        <v>1.9</v>
      </c>
      <c r="Q84" s="83">
        <f t="shared" si="16"/>
        <v>1.9</v>
      </c>
      <c r="R84" s="83">
        <f t="shared" si="16"/>
        <v>1.9</v>
      </c>
      <c r="S84" s="83">
        <f t="shared" si="16"/>
        <v>0</v>
      </c>
      <c r="T84" s="83">
        <f t="shared" si="16"/>
        <v>0</v>
      </c>
      <c r="U84" s="83">
        <f t="shared" si="16"/>
        <v>0</v>
      </c>
      <c r="V84" s="83">
        <f t="shared" si="16"/>
        <v>0</v>
      </c>
      <c r="W84" s="83">
        <f t="shared" si="16"/>
        <v>0</v>
      </c>
      <c r="X84" s="83">
        <f t="shared" si="16"/>
        <v>0</v>
      </c>
      <c r="Y84" s="83">
        <f t="shared" si="16"/>
        <v>0</v>
      </c>
      <c r="Z84" s="83">
        <f t="shared" si="16"/>
        <v>0</v>
      </c>
      <c r="AA84" s="83">
        <f t="shared" si="16"/>
        <v>0.95</v>
      </c>
      <c r="AB84" s="83">
        <f>AB77*0.95</f>
        <v>0.95</v>
      </c>
    </row>
    <row r="85" spans="14:29" ht="13.5" thickBot="1" x14ac:dyDescent="0.3">
      <c r="N85" s="84" t="s">
        <v>227</v>
      </c>
      <c r="O85" s="83">
        <f>O78*0.95</f>
        <v>1.9</v>
      </c>
      <c r="P85" s="83">
        <f t="shared" ref="P85:AB85" si="17">P78*0.95</f>
        <v>1.9</v>
      </c>
      <c r="Q85" s="83">
        <f t="shared" si="17"/>
        <v>1.9</v>
      </c>
      <c r="R85" s="83">
        <f t="shared" si="17"/>
        <v>1.9</v>
      </c>
      <c r="S85" s="83">
        <f t="shared" si="17"/>
        <v>0</v>
      </c>
      <c r="T85" s="83">
        <f t="shared" si="17"/>
        <v>0</v>
      </c>
      <c r="U85" s="83">
        <f t="shared" si="17"/>
        <v>0</v>
      </c>
      <c r="V85" s="83">
        <f t="shared" si="17"/>
        <v>0</v>
      </c>
      <c r="W85" s="83">
        <f t="shared" si="17"/>
        <v>0</v>
      </c>
      <c r="X85" s="83">
        <f t="shared" si="17"/>
        <v>0</v>
      </c>
      <c r="Y85" s="83">
        <f t="shared" si="17"/>
        <v>0</v>
      </c>
      <c r="Z85" s="83">
        <f t="shared" si="17"/>
        <v>0</v>
      </c>
      <c r="AA85" s="83">
        <f t="shared" si="17"/>
        <v>0.95</v>
      </c>
      <c r="AB85" s="83">
        <f t="shared" si="17"/>
        <v>0.95</v>
      </c>
    </row>
    <row r="86" spans="14:29" ht="13.5" thickBot="1" x14ac:dyDescent="0.3">
      <c r="T86" s="77" t="s">
        <v>50</v>
      </c>
      <c r="U86" s="77"/>
    </row>
    <row r="87" spans="14:29" ht="13.5" thickBot="1" x14ac:dyDescent="0.3">
      <c r="N87" s="84" t="s">
        <v>25</v>
      </c>
      <c r="O87" s="83">
        <f>ROUND(O81/3,2)</f>
        <v>0.63</v>
      </c>
      <c r="P87" s="83">
        <f t="shared" ref="P87:AA87" si="18">ROUND(P81/3,2)</f>
        <v>0.63</v>
      </c>
      <c r="Q87" s="83">
        <f t="shared" si="18"/>
        <v>0.32</v>
      </c>
      <c r="R87" s="83">
        <f t="shared" si="18"/>
        <v>0.63</v>
      </c>
      <c r="S87" s="83">
        <f t="shared" si="18"/>
        <v>0</v>
      </c>
      <c r="T87" s="83">
        <f t="shared" si="18"/>
        <v>0</v>
      </c>
      <c r="U87" s="83">
        <f t="shared" si="18"/>
        <v>0</v>
      </c>
      <c r="V87" s="83">
        <f t="shared" si="18"/>
        <v>0</v>
      </c>
      <c r="W87" s="83">
        <f t="shared" si="18"/>
        <v>0</v>
      </c>
      <c r="X87" s="83">
        <f t="shared" si="18"/>
        <v>0</v>
      </c>
      <c r="Y87" s="83">
        <f t="shared" si="18"/>
        <v>0</v>
      </c>
      <c r="Z87" s="83">
        <f t="shared" si="18"/>
        <v>0</v>
      </c>
      <c r="AA87" s="83">
        <f t="shared" si="18"/>
        <v>0.32</v>
      </c>
      <c r="AB87" s="83">
        <f>ROUND(AB81/3,2)</f>
        <v>0.32</v>
      </c>
    </row>
    <row r="88" spans="14:29" ht="13.5" thickBot="1" x14ac:dyDescent="0.3">
      <c r="N88" s="84" t="s">
        <v>12</v>
      </c>
      <c r="O88" s="85">
        <f>ROUND(O82/3,2)</f>
        <v>0.63</v>
      </c>
      <c r="P88" s="85">
        <f t="shared" ref="P88:AB88" si="19">ROUND(P82/3,2)</f>
        <v>0.63</v>
      </c>
      <c r="Q88" s="85">
        <f t="shared" si="19"/>
        <v>0.95</v>
      </c>
      <c r="R88" s="85">
        <f t="shared" si="19"/>
        <v>0.95</v>
      </c>
      <c r="S88" s="85">
        <f t="shared" si="19"/>
        <v>0</v>
      </c>
      <c r="T88" s="85">
        <f t="shared" si="19"/>
        <v>0</v>
      </c>
      <c r="U88" s="85">
        <f t="shared" si="19"/>
        <v>0</v>
      </c>
      <c r="V88" s="85">
        <f t="shared" si="19"/>
        <v>0</v>
      </c>
      <c r="W88" s="85">
        <f t="shared" si="19"/>
        <v>0</v>
      </c>
      <c r="X88" s="85">
        <f t="shared" si="19"/>
        <v>0</v>
      </c>
      <c r="Y88" s="85">
        <f t="shared" si="19"/>
        <v>0</v>
      </c>
      <c r="Z88" s="85">
        <f t="shared" si="19"/>
        <v>0</v>
      </c>
      <c r="AA88" s="85">
        <f t="shared" si="19"/>
        <v>0.32</v>
      </c>
      <c r="AB88" s="85">
        <f t="shared" si="19"/>
        <v>0.32</v>
      </c>
    </row>
    <row r="89" spans="14:29" ht="13.5" thickBot="1" x14ac:dyDescent="0.3">
      <c r="N89" s="84" t="s">
        <v>13</v>
      </c>
      <c r="O89" s="83">
        <f>ROUND(O83/3,2)</f>
        <v>0.63</v>
      </c>
      <c r="P89" s="83">
        <f t="shared" ref="P89:AB89" si="20">ROUND(P83/3,2)</f>
        <v>0.63</v>
      </c>
      <c r="Q89" s="83">
        <f t="shared" si="20"/>
        <v>0.95</v>
      </c>
      <c r="R89" s="83">
        <f t="shared" si="20"/>
        <v>0.95</v>
      </c>
      <c r="S89" s="83">
        <f t="shared" si="20"/>
        <v>0</v>
      </c>
      <c r="T89" s="83">
        <f t="shared" si="20"/>
        <v>0</v>
      </c>
      <c r="U89" s="83">
        <f t="shared" si="20"/>
        <v>0</v>
      </c>
      <c r="V89" s="83">
        <f t="shared" si="20"/>
        <v>0</v>
      </c>
      <c r="W89" s="83">
        <f t="shared" si="20"/>
        <v>0</v>
      </c>
      <c r="X89" s="83">
        <f t="shared" si="20"/>
        <v>0</v>
      </c>
      <c r="Y89" s="83">
        <f t="shared" si="20"/>
        <v>0</v>
      </c>
      <c r="Z89" s="83">
        <f t="shared" si="20"/>
        <v>0</v>
      </c>
      <c r="AA89" s="83">
        <f t="shared" si="20"/>
        <v>0.32</v>
      </c>
      <c r="AB89" s="83">
        <f t="shared" si="20"/>
        <v>0.32</v>
      </c>
    </row>
    <row r="90" spans="14:29" ht="13.5" thickBot="1" x14ac:dyDescent="0.3">
      <c r="N90" s="84" t="s">
        <v>14</v>
      </c>
      <c r="O90" s="83">
        <f>ROUND(O84/3,2)</f>
        <v>0.63</v>
      </c>
      <c r="P90" s="83">
        <f t="shared" ref="P90:AB91" si="21">ROUND(P84/3,2)</f>
        <v>0.63</v>
      </c>
      <c r="Q90" s="83">
        <f t="shared" si="21"/>
        <v>0.63</v>
      </c>
      <c r="R90" s="83">
        <f t="shared" si="21"/>
        <v>0.63</v>
      </c>
      <c r="S90" s="83">
        <f t="shared" si="21"/>
        <v>0</v>
      </c>
      <c r="T90" s="83">
        <f t="shared" si="21"/>
        <v>0</v>
      </c>
      <c r="U90" s="83">
        <f t="shared" si="21"/>
        <v>0</v>
      </c>
      <c r="V90" s="83">
        <f t="shared" si="21"/>
        <v>0</v>
      </c>
      <c r="W90" s="83">
        <f t="shared" si="21"/>
        <v>0</v>
      </c>
      <c r="X90" s="83">
        <f t="shared" si="21"/>
        <v>0</v>
      </c>
      <c r="Y90" s="83">
        <f t="shared" si="21"/>
        <v>0</v>
      </c>
      <c r="Z90" s="83">
        <f t="shared" si="21"/>
        <v>0</v>
      </c>
      <c r="AA90" s="83">
        <f t="shared" si="21"/>
        <v>0.32</v>
      </c>
      <c r="AB90" s="83">
        <f t="shared" si="21"/>
        <v>0.32</v>
      </c>
    </row>
    <row r="91" spans="14:29" ht="13.5" thickBot="1" x14ac:dyDescent="0.3">
      <c r="N91" s="84" t="s">
        <v>227</v>
      </c>
      <c r="O91" s="83">
        <f>ROUND(O85/3,2)</f>
        <v>0.63</v>
      </c>
      <c r="P91" s="83">
        <f t="shared" si="21"/>
        <v>0.63</v>
      </c>
      <c r="Q91" s="83">
        <f t="shared" si="21"/>
        <v>0.63</v>
      </c>
      <c r="R91" s="83">
        <f t="shared" si="21"/>
        <v>0.63</v>
      </c>
      <c r="S91" s="83">
        <f t="shared" si="21"/>
        <v>0</v>
      </c>
      <c r="T91" s="83">
        <f t="shared" si="21"/>
        <v>0</v>
      </c>
      <c r="U91" s="83">
        <f t="shared" si="21"/>
        <v>0</v>
      </c>
      <c r="V91" s="83">
        <f t="shared" si="21"/>
        <v>0</v>
      </c>
      <c r="W91" s="83">
        <f t="shared" si="21"/>
        <v>0</v>
      </c>
      <c r="X91" s="83">
        <f t="shared" si="21"/>
        <v>0</v>
      </c>
      <c r="Y91" s="83">
        <f t="shared" si="21"/>
        <v>0</v>
      </c>
      <c r="Z91" s="83">
        <f t="shared" si="21"/>
        <v>0</v>
      </c>
      <c r="AA91" s="83">
        <f t="shared" si="21"/>
        <v>0.32</v>
      </c>
      <c r="AB91" s="83">
        <f t="shared" si="21"/>
        <v>0.32</v>
      </c>
    </row>
    <row r="92" spans="14:29" ht="13.5" thickBot="1" x14ac:dyDescent="0.3">
      <c r="N92" s="86" t="s">
        <v>5</v>
      </c>
      <c r="O92" s="86">
        <f>(O87+O88+O89+O90+O91)/5</f>
        <v>0.63</v>
      </c>
      <c r="P92" s="86">
        <f t="shared" ref="P92:AB92" si="22">(P87+P88+P89+P90+P91)/5</f>
        <v>0.63</v>
      </c>
      <c r="Q92" s="86">
        <f t="shared" si="22"/>
        <v>0.69599999999999995</v>
      </c>
      <c r="R92" s="86">
        <f t="shared" si="22"/>
        <v>0.75800000000000001</v>
      </c>
      <c r="S92" s="86">
        <f t="shared" si="22"/>
        <v>0</v>
      </c>
      <c r="T92" s="86">
        <f t="shared" si="22"/>
        <v>0</v>
      </c>
      <c r="U92" s="86">
        <f t="shared" si="22"/>
        <v>0</v>
      </c>
      <c r="V92" s="86">
        <f t="shared" si="22"/>
        <v>0</v>
      </c>
      <c r="W92" s="86">
        <f t="shared" si="22"/>
        <v>0</v>
      </c>
      <c r="X92" s="86">
        <f t="shared" si="22"/>
        <v>0</v>
      </c>
      <c r="Y92" s="86">
        <f t="shared" si="22"/>
        <v>0</v>
      </c>
      <c r="Z92" s="86">
        <f t="shared" si="22"/>
        <v>0</v>
      </c>
      <c r="AA92" s="86">
        <f t="shared" si="22"/>
        <v>0.32</v>
      </c>
      <c r="AB92" s="86">
        <f t="shared" si="22"/>
        <v>0.32</v>
      </c>
    </row>
    <row r="94" spans="14:29" ht="15" x14ac:dyDescent="0.25">
      <c r="R94" s="55"/>
      <c r="S94" s="55"/>
    </row>
    <row r="95" spans="14:29" ht="15" x14ac:dyDescent="0.25">
      <c r="O95" s="108" t="s">
        <v>229</v>
      </c>
      <c r="P95" s="107"/>
      <c r="Q95" s="55"/>
      <c r="S95" s="55"/>
      <c r="T95" s="55"/>
      <c r="U95" s="55"/>
      <c r="AA95" s="55"/>
      <c r="AB95" s="55"/>
      <c r="AC95" s="55"/>
    </row>
    <row r="96" spans="14:29" ht="15" x14ac:dyDescent="0.25">
      <c r="O96" s="52" t="s">
        <v>230</v>
      </c>
      <c r="P96" s="55"/>
      <c r="Q96" s="55"/>
      <c r="R96" s="55"/>
      <c r="S96" s="55"/>
      <c r="T96" s="55"/>
      <c r="U96" s="55"/>
      <c r="AA96" s="55"/>
      <c r="AB96" s="55"/>
      <c r="AC96" s="55"/>
    </row>
    <row r="97" spans="15:29" ht="15" x14ac:dyDescent="0.25"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</row>
    <row r="98" spans="15:29" ht="15" x14ac:dyDescent="0.25">
      <c r="O98" s="105" t="s">
        <v>231</v>
      </c>
      <c r="P98" s="105" t="s">
        <v>79</v>
      </c>
      <c r="Q98" s="105" t="s">
        <v>15</v>
      </c>
      <c r="R98" s="105" t="s">
        <v>16</v>
      </c>
      <c r="S98" s="105" t="s">
        <v>17</v>
      </c>
      <c r="T98" s="105" t="s">
        <v>18</v>
      </c>
      <c r="U98" s="105" t="s">
        <v>19</v>
      </c>
      <c r="V98" s="105" t="s">
        <v>20</v>
      </c>
      <c r="W98" s="105" t="s">
        <v>21</v>
      </c>
      <c r="X98" s="105" t="s">
        <v>22</v>
      </c>
      <c r="Y98" s="105" t="s">
        <v>23</v>
      </c>
      <c r="Z98" s="105" t="s">
        <v>24</v>
      </c>
      <c r="AA98" s="105" t="s">
        <v>29</v>
      </c>
      <c r="AB98" s="105" t="s">
        <v>30</v>
      </c>
      <c r="AC98" s="55"/>
    </row>
    <row r="99" spans="15:29" ht="15" x14ac:dyDescent="0.25">
      <c r="O99" s="105">
        <f>(0.8*O69)+(0.2*O92)</f>
        <v>0.54840000000000011</v>
      </c>
      <c r="P99" s="105">
        <f t="shared" ref="P99:AB99" si="23">(0.8*P69)+(0.2*P92)</f>
        <v>0.54840000000000011</v>
      </c>
      <c r="Q99" s="105">
        <f t="shared" si="23"/>
        <v>0.60320000000000007</v>
      </c>
      <c r="R99" s="105">
        <f t="shared" si="23"/>
        <v>0.65880000000000005</v>
      </c>
      <c r="S99" s="105">
        <f t="shared" si="23"/>
        <v>0</v>
      </c>
      <c r="T99" s="105">
        <f t="shared" si="23"/>
        <v>0</v>
      </c>
      <c r="U99" s="105">
        <f t="shared" si="23"/>
        <v>0</v>
      </c>
      <c r="V99" s="105">
        <f t="shared" si="23"/>
        <v>0</v>
      </c>
      <c r="W99" s="105">
        <f t="shared" si="23"/>
        <v>0</v>
      </c>
      <c r="X99" s="105">
        <f t="shared" si="23"/>
        <v>0</v>
      </c>
      <c r="Y99" s="105">
        <f t="shared" si="23"/>
        <v>0</v>
      </c>
      <c r="Z99" s="105">
        <f t="shared" si="23"/>
        <v>0</v>
      </c>
      <c r="AA99" s="105">
        <f>(0.8*AA69)+(0.2*AA92)</f>
        <v>0.2752</v>
      </c>
      <c r="AB99" s="105">
        <f>(0.8*AB69)+(0.2*AB92)</f>
        <v>0.2752</v>
      </c>
      <c r="AC99" s="55"/>
    </row>
    <row r="100" spans="15:29" ht="15" x14ac:dyDescent="0.25"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</row>
    <row r="101" spans="15:29" ht="15.75" thickBot="1" x14ac:dyDescent="0.3"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</row>
    <row r="102" spans="15:29" ht="15.75" thickBot="1" x14ac:dyDescent="0.3">
      <c r="O102" s="106" t="s">
        <v>53</v>
      </c>
      <c r="P102" s="106" t="s">
        <v>3</v>
      </c>
      <c r="Q102" s="106" t="s">
        <v>13</v>
      </c>
      <c r="R102" s="106" t="s">
        <v>14</v>
      </c>
      <c r="S102" s="106" t="s">
        <v>26</v>
      </c>
      <c r="U102" s="55"/>
      <c r="V102" s="55"/>
      <c r="W102" s="55"/>
      <c r="X102" s="55"/>
      <c r="Y102" s="55"/>
      <c r="Z102" s="55"/>
      <c r="AA102" s="55"/>
      <c r="AB102" s="55"/>
      <c r="AC102" s="55"/>
    </row>
    <row r="103" spans="15:29" ht="15.75" thickBot="1" x14ac:dyDescent="0.3">
      <c r="O103" s="106">
        <f>0.8*N33+0.95*0.2</f>
        <v>0.82200000000000006</v>
      </c>
      <c r="P103" s="106">
        <f>0.8*O33+0.95*0.2</f>
        <v>0.81400000000000006</v>
      </c>
      <c r="Q103" s="106">
        <f>0.8*P33+0.95*0.2</f>
        <v>0.83000000000000007</v>
      </c>
      <c r="R103" s="106">
        <f>0.8*Q33+0.95*0.2</f>
        <v>0.82200000000000006</v>
      </c>
      <c r="S103" s="106">
        <f>0.8*R33+0.95*0.2</f>
        <v>0.83000000000000007</v>
      </c>
      <c r="U103" s="55"/>
      <c r="V103" s="55"/>
      <c r="W103" s="55"/>
      <c r="X103" s="55"/>
      <c r="Y103" s="55"/>
      <c r="Z103" s="55"/>
      <c r="AA103" s="55"/>
      <c r="AB103" s="55"/>
      <c r="AC103" s="55"/>
    </row>
    <row r="104" spans="15:29" ht="15" x14ac:dyDescent="0.25">
      <c r="AC104" s="55"/>
    </row>
  </sheetData>
  <mergeCells count="12">
    <mergeCell ref="A77:G77"/>
    <mergeCell ref="A78:G78"/>
    <mergeCell ref="C1:F1"/>
    <mergeCell ref="H1:K1"/>
    <mergeCell ref="M10:U10"/>
    <mergeCell ref="S12:U12"/>
    <mergeCell ref="P12:R12"/>
    <mergeCell ref="N2:P2"/>
    <mergeCell ref="R49:W49"/>
    <mergeCell ref="A76:B76"/>
    <mergeCell ref="N31:R31"/>
    <mergeCell ref="R72:W72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8"/>
  <sheetViews>
    <sheetView zoomScale="66" zoomScaleNormal="64" workbookViewId="0">
      <selection activeCell="L39" sqref="L39"/>
    </sheetView>
  </sheetViews>
  <sheetFormatPr defaultRowHeight="15" x14ac:dyDescent="0.25"/>
  <cols>
    <col min="1" max="1" width="16.7109375" customWidth="1"/>
    <col min="2" max="21" width="10.7109375" customWidth="1"/>
    <col min="22" max="22" width="8.7109375" customWidth="1"/>
  </cols>
  <sheetData>
    <row r="1" spans="1:19" x14ac:dyDescent="0.25">
      <c r="F1" s="47" t="s">
        <v>76</v>
      </c>
      <c r="G1" s="47"/>
      <c r="H1" s="47"/>
    </row>
    <row r="2" spans="1:19" x14ac:dyDescent="0.25">
      <c r="A2" s="49" t="s">
        <v>11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t="s">
        <v>74</v>
      </c>
      <c r="N2" s="48" t="s">
        <v>60</v>
      </c>
      <c r="O2" s="48"/>
      <c r="P2" s="48"/>
    </row>
    <row r="3" spans="1:19" ht="30" customHeight="1" x14ac:dyDescent="0.25">
      <c r="A3" s="50" t="s">
        <v>51</v>
      </c>
      <c r="B3" s="50"/>
      <c r="C3" s="50"/>
      <c r="D3" s="50"/>
      <c r="E3" s="47"/>
      <c r="F3" s="12"/>
      <c r="G3" s="12"/>
      <c r="H3" s="12"/>
      <c r="I3" s="12"/>
      <c r="J3" s="12"/>
    </row>
    <row r="4" spans="1:19" ht="30" customHeight="1" x14ac:dyDescent="0.25">
      <c r="A4" s="10" t="s">
        <v>53</v>
      </c>
      <c r="B4" s="10" t="s">
        <v>3</v>
      </c>
      <c r="C4" s="10" t="s">
        <v>13</v>
      </c>
      <c r="D4" s="20" t="s">
        <v>14</v>
      </c>
      <c r="E4" s="21"/>
      <c r="F4" s="11"/>
      <c r="G4" s="12"/>
      <c r="H4" s="12"/>
      <c r="I4" s="12"/>
      <c r="J4" s="12"/>
    </row>
    <row r="5" spans="1:19" ht="30" customHeight="1" x14ac:dyDescent="0.25">
      <c r="A5" s="10">
        <v>0.66</v>
      </c>
      <c r="B5" s="10">
        <v>0.81</v>
      </c>
      <c r="C5" s="10">
        <v>0.434</v>
      </c>
      <c r="D5" s="10"/>
      <c r="E5" s="21"/>
      <c r="F5" s="11"/>
      <c r="G5" s="12"/>
      <c r="H5" s="12"/>
      <c r="I5" s="12"/>
      <c r="J5" s="12"/>
      <c r="O5" s="11"/>
    </row>
    <row r="6" spans="1:19" ht="30" customHeight="1" x14ac:dyDescent="0.25">
      <c r="A6" s="11"/>
      <c r="B6" s="11"/>
      <c r="C6" s="11"/>
      <c r="D6" s="11"/>
      <c r="E6" s="11"/>
      <c r="F6" s="12"/>
      <c r="G6" s="12"/>
      <c r="H6" s="12"/>
      <c r="I6" s="12"/>
      <c r="J6" s="12"/>
      <c r="O6" s="11"/>
    </row>
    <row r="7" spans="1:19" ht="30" customHeight="1" thickBot="1" x14ac:dyDescent="0.3">
      <c r="A7" s="12"/>
      <c r="B7" s="12"/>
      <c r="C7" s="12"/>
      <c r="D7" s="12"/>
      <c r="E7" s="47" t="s">
        <v>32</v>
      </c>
      <c r="F7" s="47"/>
      <c r="G7" s="47"/>
      <c r="H7" s="47"/>
      <c r="I7" s="47"/>
      <c r="J7" s="47"/>
      <c r="O7" s="11"/>
    </row>
    <row r="8" spans="1:19" ht="30" customHeight="1" thickBot="1" x14ac:dyDescent="0.3">
      <c r="A8" s="26"/>
      <c r="B8" s="27" t="s">
        <v>52</v>
      </c>
      <c r="C8" s="27" t="s">
        <v>54</v>
      </c>
      <c r="D8" s="27" t="s">
        <v>61</v>
      </c>
      <c r="E8" s="27" t="s">
        <v>62</v>
      </c>
      <c r="F8" s="27" t="s">
        <v>63</v>
      </c>
      <c r="G8" s="27" t="s">
        <v>64</v>
      </c>
      <c r="H8" s="27" t="s">
        <v>65</v>
      </c>
      <c r="I8" s="27" t="s">
        <v>66</v>
      </c>
      <c r="J8" s="27" t="s">
        <v>67</v>
      </c>
      <c r="K8" s="27" t="s">
        <v>68</v>
      </c>
      <c r="L8" s="27" t="s">
        <v>69</v>
      </c>
      <c r="M8" s="27" t="s">
        <v>70</v>
      </c>
      <c r="N8" s="27" t="s">
        <v>71</v>
      </c>
      <c r="O8" s="27" t="s">
        <v>72</v>
      </c>
      <c r="P8" s="31" t="s">
        <v>73</v>
      </c>
    </row>
    <row r="9" spans="1:19" ht="30" customHeight="1" thickBot="1" x14ac:dyDescent="0.3">
      <c r="A9" s="28" t="s">
        <v>2</v>
      </c>
      <c r="B9" s="25">
        <v>3</v>
      </c>
      <c r="C9" s="25">
        <v>3</v>
      </c>
      <c r="D9" s="25">
        <v>2</v>
      </c>
      <c r="E9" s="25">
        <v>2</v>
      </c>
      <c r="F9" s="25">
        <v>3</v>
      </c>
      <c r="G9" s="25">
        <v>1</v>
      </c>
      <c r="H9" s="25">
        <v>0</v>
      </c>
      <c r="I9" s="25">
        <v>0</v>
      </c>
      <c r="J9" s="25">
        <v>2</v>
      </c>
      <c r="K9" s="25">
        <v>1</v>
      </c>
      <c r="L9" s="25">
        <v>2</v>
      </c>
      <c r="M9" s="25">
        <v>1</v>
      </c>
      <c r="N9" s="25">
        <v>3</v>
      </c>
      <c r="O9" s="25">
        <v>2</v>
      </c>
      <c r="P9" s="32">
        <v>2</v>
      </c>
      <c r="Q9" s="33"/>
      <c r="S9" s="24"/>
    </row>
    <row r="10" spans="1:19" ht="30" customHeight="1" thickBot="1" x14ac:dyDescent="0.3">
      <c r="A10" s="28" t="s">
        <v>3</v>
      </c>
      <c r="B10" s="25">
        <v>3</v>
      </c>
      <c r="C10" s="25">
        <v>3</v>
      </c>
      <c r="D10" s="25">
        <v>2</v>
      </c>
      <c r="E10" s="25">
        <v>2</v>
      </c>
      <c r="F10" s="25">
        <v>3</v>
      </c>
      <c r="G10" s="25">
        <v>1</v>
      </c>
      <c r="H10" s="25">
        <v>0</v>
      </c>
      <c r="I10" s="25">
        <v>0</v>
      </c>
      <c r="J10" s="25">
        <v>2</v>
      </c>
      <c r="K10" s="25">
        <v>1</v>
      </c>
      <c r="L10" s="25">
        <v>2</v>
      </c>
      <c r="M10" s="25">
        <v>1</v>
      </c>
      <c r="N10" s="25">
        <v>3</v>
      </c>
      <c r="O10" s="25">
        <v>2</v>
      </c>
      <c r="P10" s="32">
        <v>2</v>
      </c>
      <c r="Q10" s="33"/>
      <c r="S10" s="24"/>
    </row>
    <row r="11" spans="1:19" ht="30" customHeight="1" thickBot="1" x14ac:dyDescent="0.3">
      <c r="A11" s="28" t="s">
        <v>4</v>
      </c>
      <c r="B11" s="25">
        <v>3</v>
      </c>
      <c r="C11" s="25">
        <v>3</v>
      </c>
      <c r="D11" s="25">
        <v>2</v>
      </c>
      <c r="E11" s="25">
        <v>2</v>
      </c>
      <c r="F11" s="25">
        <v>3</v>
      </c>
      <c r="G11" s="25">
        <v>1</v>
      </c>
      <c r="H11" s="25">
        <v>0</v>
      </c>
      <c r="I11" s="25">
        <v>0</v>
      </c>
      <c r="J11" s="25">
        <v>2</v>
      </c>
      <c r="K11" s="25">
        <v>1</v>
      </c>
      <c r="L11" s="25">
        <v>2</v>
      </c>
      <c r="M11" s="25">
        <v>1</v>
      </c>
      <c r="N11" s="25">
        <v>3</v>
      </c>
      <c r="O11" s="25">
        <v>3</v>
      </c>
      <c r="P11" s="32">
        <v>3</v>
      </c>
      <c r="Q11" s="33"/>
      <c r="S11" s="24"/>
    </row>
    <row r="12" spans="1:19" ht="30" customHeight="1" thickBot="1" x14ac:dyDescent="0.3">
      <c r="A12" s="29" t="s">
        <v>5</v>
      </c>
      <c r="B12" s="30">
        <f>(B9+B10+B11)/3</f>
        <v>3</v>
      </c>
      <c r="C12" s="30">
        <f t="shared" ref="C12:P12" si="0">(C9+C10+C11)/3</f>
        <v>3</v>
      </c>
      <c r="D12" s="30">
        <f t="shared" si="0"/>
        <v>2</v>
      </c>
      <c r="E12" s="30">
        <f t="shared" si="0"/>
        <v>2</v>
      </c>
      <c r="F12" s="30">
        <f t="shared" si="0"/>
        <v>3</v>
      </c>
      <c r="G12" s="30">
        <f t="shared" si="0"/>
        <v>1</v>
      </c>
      <c r="H12" s="30">
        <f t="shared" si="0"/>
        <v>0</v>
      </c>
      <c r="I12" s="30">
        <f t="shared" si="0"/>
        <v>0</v>
      </c>
      <c r="J12" s="30">
        <f t="shared" si="0"/>
        <v>2</v>
      </c>
      <c r="K12" s="30">
        <f t="shared" si="0"/>
        <v>1</v>
      </c>
      <c r="L12" s="30">
        <f t="shared" si="0"/>
        <v>2</v>
      </c>
      <c r="M12" s="30">
        <f t="shared" si="0"/>
        <v>1</v>
      </c>
      <c r="N12" s="30">
        <f t="shared" si="0"/>
        <v>3</v>
      </c>
      <c r="O12" s="30">
        <f t="shared" si="0"/>
        <v>2.3333333333333335</v>
      </c>
      <c r="P12" s="30">
        <f t="shared" si="0"/>
        <v>2.3333333333333335</v>
      </c>
      <c r="Q12" s="6"/>
      <c r="R12" s="6"/>
      <c r="S12" s="24"/>
    </row>
    <row r="13" spans="1:19" ht="30" customHeight="1" x14ac:dyDescent="0.25">
      <c r="A13" s="13" t="s">
        <v>77</v>
      </c>
      <c r="B13" s="11">
        <f>(B9+B10+B11)</f>
        <v>9</v>
      </c>
      <c r="C13" s="11">
        <f t="shared" ref="C13:P13" si="1">(C9+C10+C11)</f>
        <v>9</v>
      </c>
      <c r="D13" s="11">
        <f t="shared" si="1"/>
        <v>6</v>
      </c>
      <c r="E13" s="11">
        <f t="shared" si="1"/>
        <v>6</v>
      </c>
      <c r="F13" s="11">
        <f t="shared" si="1"/>
        <v>9</v>
      </c>
      <c r="G13" s="11">
        <f t="shared" si="1"/>
        <v>3</v>
      </c>
      <c r="H13" s="11">
        <f t="shared" si="1"/>
        <v>0</v>
      </c>
      <c r="I13" s="11">
        <f t="shared" si="1"/>
        <v>0</v>
      </c>
      <c r="J13" s="11">
        <f t="shared" si="1"/>
        <v>6</v>
      </c>
      <c r="K13" s="11">
        <f t="shared" si="1"/>
        <v>3</v>
      </c>
      <c r="L13" s="11">
        <f t="shared" si="1"/>
        <v>6</v>
      </c>
      <c r="M13" s="11">
        <f t="shared" si="1"/>
        <v>3</v>
      </c>
      <c r="N13" s="11">
        <f t="shared" si="1"/>
        <v>9</v>
      </c>
      <c r="O13" s="11">
        <f t="shared" si="1"/>
        <v>7</v>
      </c>
      <c r="P13" s="11">
        <f t="shared" si="1"/>
        <v>7</v>
      </c>
    </row>
    <row r="14" spans="1:19" ht="30" customHeight="1" x14ac:dyDescent="0.25">
      <c r="A14" s="13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1:19" ht="30" customHeight="1" x14ac:dyDescent="0.25">
      <c r="A15" s="12"/>
      <c r="B15" s="12"/>
      <c r="C15" s="12"/>
      <c r="D15" s="12"/>
      <c r="E15" s="11"/>
      <c r="F15" s="12"/>
      <c r="G15" s="14" t="s">
        <v>49</v>
      </c>
      <c r="H15" s="14"/>
      <c r="I15" s="12"/>
      <c r="J15" s="12"/>
    </row>
    <row r="16" spans="1:19" ht="30" customHeight="1" x14ac:dyDescent="0.25">
      <c r="A16" s="12"/>
      <c r="B16" s="22" t="s">
        <v>52</v>
      </c>
      <c r="C16" s="22" t="s">
        <v>54</v>
      </c>
      <c r="D16" s="22" t="s">
        <v>15</v>
      </c>
      <c r="E16" s="22" t="s">
        <v>16</v>
      </c>
      <c r="F16" s="22" t="s">
        <v>17</v>
      </c>
      <c r="G16" s="22" t="s">
        <v>18</v>
      </c>
      <c r="H16" s="22" t="s">
        <v>19</v>
      </c>
      <c r="I16" s="22" t="s">
        <v>20</v>
      </c>
      <c r="J16" s="22" t="s">
        <v>21</v>
      </c>
      <c r="K16" s="23" t="s">
        <v>22</v>
      </c>
      <c r="L16" s="23" t="s">
        <v>23</v>
      </c>
      <c r="M16" s="23" t="s">
        <v>24</v>
      </c>
      <c r="N16" s="23" t="s">
        <v>29</v>
      </c>
      <c r="O16" s="23" t="s">
        <v>30</v>
      </c>
      <c r="P16" s="23" t="s">
        <v>75</v>
      </c>
    </row>
    <row r="17" spans="1:17" ht="30" customHeight="1" x14ac:dyDescent="0.25">
      <c r="A17" s="22" t="s">
        <v>25</v>
      </c>
      <c r="B17" s="10">
        <f>B9*$A$5</f>
        <v>1.98</v>
      </c>
      <c r="C17" s="10">
        <f t="shared" ref="C17:P17" si="2">C9*$A$5</f>
        <v>1.98</v>
      </c>
      <c r="D17" s="10">
        <f t="shared" si="2"/>
        <v>1.32</v>
      </c>
      <c r="E17" s="10">
        <f t="shared" si="2"/>
        <v>1.32</v>
      </c>
      <c r="F17" s="10">
        <f t="shared" si="2"/>
        <v>1.98</v>
      </c>
      <c r="G17" s="10">
        <f t="shared" si="2"/>
        <v>0.66</v>
      </c>
      <c r="H17" s="10">
        <f t="shared" si="2"/>
        <v>0</v>
      </c>
      <c r="I17" s="10">
        <f t="shared" si="2"/>
        <v>0</v>
      </c>
      <c r="J17" s="10">
        <f t="shared" si="2"/>
        <v>1.32</v>
      </c>
      <c r="K17" s="10">
        <f t="shared" si="2"/>
        <v>0.66</v>
      </c>
      <c r="L17" s="10">
        <f t="shared" si="2"/>
        <v>1.32</v>
      </c>
      <c r="M17" s="10">
        <f t="shared" si="2"/>
        <v>0.66</v>
      </c>
      <c r="N17" s="10">
        <f t="shared" si="2"/>
        <v>1.98</v>
      </c>
      <c r="O17" s="10">
        <f t="shared" si="2"/>
        <v>1.32</v>
      </c>
      <c r="P17" s="10">
        <f t="shared" si="2"/>
        <v>1.32</v>
      </c>
    </row>
    <row r="18" spans="1:17" ht="30" customHeight="1" x14ac:dyDescent="0.25">
      <c r="A18" s="22" t="s">
        <v>12</v>
      </c>
      <c r="B18" s="10">
        <f>B10*$B$5</f>
        <v>2.4300000000000002</v>
      </c>
      <c r="C18" s="10">
        <f t="shared" ref="C18:P18" si="3">C10*$B$5</f>
        <v>2.4300000000000002</v>
      </c>
      <c r="D18" s="10">
        <f t="shared" si="3"/>
        <v>1.62</v>
      </c>
      <c r="E18" s="10">
        <f t="shared" si="3"/>
        <v>1.62</v>
      </c>
      <c r="F18" s="10">
        <f t="shared" si="3"/>
        <v>2.4300000000000002</v>
      </c>
      <c r="G18" s="10">
        <f t="shared" si="3"/>
        <v>0.81</v>
      </c>
      <c r="H18" s="10">
        <f t="shared" si="3"/>
        <v>0</v>
      </c>
      <c r="I18" s="10">
        <f t="shared" si="3"/>
        <v>0</v>
      </c>
      <c r="J18" s="10">
        <f t="shared" si="3"/>
        <v>1.62</v>
      </c>
      <c r="K18" s="10">
        <f t="shared" si="3"/>
        <v>0.81</v>
      </c>
      <c r="L18" s="10">
        <f t="shared" si="3"/>
        <v>1.62</v>
      </c>
      <c r="M18" s="10">
        <f t="shared" si="3"/>
        <v>0.81</v>
      </c>
      <c r="N18" s="10">
        <f t="shared" si="3"/>
        <v>2.4300000000000002</v>
      </c>
      <c r="O18" s="10">
        <f t="shared" si="3"/>
        <v>1.62</v>
      </c>
      <c r="P18" s="10">
        <f t="shared" si="3"/>
        <v>1.62</v>
      </c>
    </row>
    <row r="19" spans="1:17" ht="30" customHeight="1" x14ac:dyDescent="0.25">
      <c r="A19" s="22" t="s">
        <v>13</v>
      </c>
      <c r="B19" s="10">
        <f t="shared" ref="B19:P19" si="4">B11*$C$5</f>
        <v>1.302</v>
      </c>
      <c r="C19" s="10">
        <f t="shared" si="4"/>
        <v>1.302</v>
      </c>
      <c r="D19" s="10">
        <f t="shared" si="4"/>
        <v>0.86799999999999999</v>
      </c>
      <c r="E19" s="10">
        <f t="shared" si="4"/>
        <v>0.86799999999999999</v>
      </c>
      <c r="F19" s="10">
        <f t="shared" si="4"/>
        <v>1.302</v>
      </c>
      <c r="G19" s="10">
        <f t="shared" si="4"/>
        <v>0.434</v>
      </c>
      <c r="H19" s="10">
        <f t="shared" si="4"/>
        <v>0</v>
      </c>
      <c r="I19" s="10">
        <f t="shared" si="4"/>
        <v>0</v>
      </c>
      <c r="J19" s="10">
        <f t="shared" si="4"/>
        <v>0.86799999999999999</v>
      </c>
      <c r="K19" s="10">
        <f t="shared" si="4"/>
        <v>0.434</v>
      </c>
      <c r="L19" s="10">
        <f t="shared" si="4"/>
        <v>0.86799999999999999</v>
      </c>
      <c r="M19" s="10">
        <f t="shared" si="4"/>
        <v>0.434</v>
      </c>
      <c r="N19" s="10">
        <f t="shared" si="4"/>
        <v>1.302</v>
      </c>
      <c r="O19" s="10">
        <f t="shared" si="4"/>
        <v>1.302</v>
      </c>
      <c r="P19" s="10">
        <f t="shared" si="4"/>
        <v>1.302</v>
      </c>
      <c r="Q19" s="11"/>
    </row>
    <row r="20" spans="1:17" ht="30" customHeight="1" x14ac:dyDescent="0.25">
      <c r="A20" s="22" t="s">
        <v>5</v>
      </c>
      <c r="B20" s="10">
        <f>(B17+B18+B19)/3</f>
        <v>1.9039999999999999</v>
      </c>
      <c r="C20" s="10">
        <f t="shared" ref="C20:P20" si="5">(C17+C18+C19)/3</f>
        <v>1.9039999999999999</v>
      </c>
      <c r="D20" s="10">
        <f t="shared" si="5"/>
        <v>1.2693333333333334</v>
      </c>
      <c r="E20" s="10">
        <f t="shared" si="5"/>
        <v>1.2693333333333334</v>
      </c>
      <c r="F20" s="10">
        <f t="shared" si="5"/>
        <v>1.9039999999999999</v>
      </c>
      <c r="G20" s="10">
        <f t="shared" si="5"/>
        <v>0.63466666666666671</v>
      </c>
      <c r="H20" s="10">
        <f t="shared" si="5"/>
        <v>0</v>
      </c>
      <c r="I20" s="10">
        <f t="shared" si="5"/>
        <v>0</v>
      </c>
      <c r="J20" s="10">
        <f t="shared" si="5"/>
        <v>1.2693333333333334</v>
      </c>
      <c r="K20" s="10">
        <f t="shared" si="5"/>
        <v>0.63466666666666671</v>
      </c>
      <c r="L20" s="10">
        <f t="shared" si="5"/>
        <v>1.2693333333333334</v>
      </c>
      <c r="M20" s="10">
        <f t="shared" si="5"/>
        <v>0.63466666666666671</v>
      </c>
      <c r="N20" s="10">
        <f t="shared" si="5"/>
        <v>1.9039999999999999</v>
      </c>
      <c r="O20" s="10">
        <f t="shared" si="5"/>
        <v>1.4140000000000004</v>
      </c>
      <c r="P20" s="10">
        <f t="shared" si="5"/>
        <v>1.4140000000000004</v>
      </c>
    </row>
    <row r="21" spans="1:17" ht="30" customHeight="1" x14ac:dyDescent="0.25">
      <c r="A21" s="13" t="s">
        <v>77</v>
      </c>
      <c r="B21" s="11">
        <f>(B17+B18+B19)</f>
        <v>5.7119999999999997</v>
      </c>
      <c r="C21" s="11">
        <f t="shared" ref="C21:P21" si="6">(C17+C18+C19)</f>
        <v>5.7119999999999997</v>
      </c>
      <c r="D21" s="11">
        <f t="shared" si="6"/>
        <v>3.8080000000000003</v>
      </c>
      <c r="E21" s="11">
        <f t="shared" si="6"/>
        <v>3.8080000000000003</v>
      </c>
      <c r="F21" s="11">
        <f t="shared" si="6"/>
        <v>5.7119999999999997</v>
      </c>
      <c r="G21" s="11">
        <f t="shared" si="6"/>
        <v>1.9040000000000001</v>
      </c>
      <c r="H21" s="11">
        <f t="shared" si="6"/>
        <v>0</v>
      </c>
      <c r="I21" s="11">
        <f t="shared" si="6"/>
        <v>0</v>
      </c>
      <c r="J21" s="11">
        <f t="shared" si="6"/>
        <v>3.8080000000000003</v>
      </c>
      <c r="K21" s="11">
        <f t="shared" si="6"/>
        <v>1.9040000000000001</v>
      </c>
      <c r="L21" s="11">
        <f t="shared" si="6"/>
        <v>3.8080000000000003</v>
      </c>
      <c r="M21" s="11">
        <f t="shared" si="6"/>
        <v>1.9040000000000001</v>
      </c>
      <c r="N21" s="11">
        <f t="shared" si="6"/>
        <v>5.7119999999999997</v>
      </c>
      <c r="O21" s="11">
        <f t="shared" si="6"/>
        <v>4.2420000000000009</v>
      </c>
      <c r="P21" s="11">
        <f t="shared" si="6"/>
        <v>4.2420000000000009</v>
      </c>
    </row>
    <row r="22" spans="1:17" ht="30" customHeight="1" x14ac:dyDescent="0.25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7" ht="30" customHeight="1" x14ac:dyDescent="0.25">
      <c r="A23" s="13" t="s">
        <v>43</v>
      </c>
      <c r="B23" s="11">
        <f t="shared" ref="B23:G23" si="7">B20/B12</f>
        <v>0.6346666666666666</v>
      </c>
      <c r="C23" s="11">
        <f t="shared" si="7"/>
        <v>0.6346666666666666</v>
      </c>
      <c r="D23" s="11">
        <f t="shared" si="7"/>
        <v>0.63466666666666671</v>
      </c>
      <c r="E23" s="11">
        <f t="shared" si="7"/>
        <v>0.63466666666666671</v>
      </c>
      <c r="F23" s="11">
        <f t="shared" si="7"/>
        <v>0.6346666666666666</v>
      </c>
      <c r="G23" s="11">
        <f t="shared" si="7"/>
        <v>0.63466666666666671</v>
      </c>
      <c r="H23" s="11">
        <v>0</v>
      </c>
      <c r="I23" s="11">
        <v>0</v>
      </c>
      <c r="J23" s="11">
        <f t="shared" ref="J23:P23" si="8">J20/J12</f>
        <v>0.63466666666666671</v>
      </c>
      <c r="K23" s="11">
        <f t="shared" si="8"/>
        <v>0.63466666666666671</v>
      </c>
      <c r="L23" s="11">
        <f t="shared" si="8"/>
        <v>0.63466666666666671</v>
      </c>
      <c r="M23" s="11">
        <f t="shared" si="8"/>
        <v>0.63466666666666671</v>
      </c>
      <c r="N23" s="11">
        <f t="shared" si="8"/>
        <v>0.6346666666666666</v>
      </c>
      <c r="O23" s="11">
        <f t="shared" si="8"/>
        <v>0.60600000000000009</v>
      </c>
      <c r="P23" s="11">
        <f t="shared" si="8"/>
        <v>0.60600000000000009</v>
      </c>
    </row>
    <row r="24" spans="1:17" ht="30" customHeight="1" x14ac:dyDescent="0.25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"/>
      <c r="L24" s="1"/>
      <c r="M24" s="1"/>
      <c r="N24" s="1"/>
      <c r="O24" s="1"/>
    </row>
    <row r="25" spans="1:17" ht="30" customHeight="1" x14ac:dyDescent="0.25">
      <c r="A25" s="12"/>
      <c r="B25" s="12"/>
      <c r="C25" s="12"/>
      <c r="D25" s="12"/>
      <c r="E25" s="11"/>
      <c r="F25" s="12"/>
      <c r="G25" s="14" t="s">
        <v>50</v>
      </c>
      <c r="H25" s="14"/>
      <c r="I25" s="12"/>
      <c r="J25" s="12"/>
    </row>
    <row r="26" spans="1:17" ht="30" customHeight="1" x14ac:dyDescent="0.25">
      <c r="A26" s="13" t="s">
        <v>25</v>
      </c>
      <c r="B26" s="10">
        <f t="shared" ref="B26:D28" si="9">B17/3</f>
        <v>0.66</v>
      </c>
      <c r="C26" s="10">
        <f t="shared" si="9"/>
        <v>0.66</v>
      </c>
      <c r="D26" s="10">
        <f t="shared" si="9"/>
        <v>0.44</v>
      </c>
      <c r="E26" s="10">
        <f>E17/2</f>
        <v>0.66</v>
      </c>
      <c r="F26" s="10">
        <f t="shared" ref="F26:P26" si="10">F17/3</f>
        <v>0.66</v>
      </c>
      <c r="G26" s="10">
        <f t="shared" si="10"/>
        <v>0.22</v>
      </c>
      <c r="H26" s="10">
        <f t="shared" si="10"/>
        <v>0</v>
      </c>
      <c r="I26" s="10">
        <f t="shared" si="10"/>
        <v>0</v>
      </c>
      <c r="J26" s="10">
        <f t="shared" si="10"/>
        <v>0.44</v>
      </c>
      <c r="K26" s="10">
        <f t="shared" si="10"/>
        <v>0.22</v>
      </c>
      <c r="L26" s="10">
        <f t="shared" si="10"/>
        <v>0.44</v>
      </c>
      <c r="M26" s="10">
        <f t="shared" si="10"/>
        <v>0.22</v>
      </c>
      <c r="N26" s="10">
        <f t="shared" si="10"/>
        <v>0.66</v>
      </c>
      <c r="O26" s="10">
        <f t="shared" si="10"/>
        <v>0.44</v>
      </c>
      <c r="P26" s="10">
        <f t="shared" si="10"/>
        <v>0.44</v>
      </c>
    </row>
    <row r="27" spans="1:17" s="7" customFormat="1" ht="30" customHeight="1" x14ac:dyDescent="0.25">
      <c r="A27" s="13" t="s">
        <v>12</v>
      </c>
      <c r="B27" s="15">
        <f t="shared" si="9"/>
        <v>0.81</v>
      </c>
      <c r="C27" s="15">
        <f t="shared" si="9"/>
        <v>0.81</v>
      </c>
      <c r="D27" s="15">
        <f t="shared" si="9"/>
        <v>0.54</v>
      </c>
      <c r="E27" s="15">
        <f>E18/3</f>
        <v>0.54</v>
      </c>
      <c r="F27" s="15">
        <f t="shared" ref="F27:P27" si="11">F18/3</f>
        <v>0.81</v>
      </c>
      <c r="G27" s="15">
        <f t="shared" si="11"/>
        <v>0.27</v>
      </c>
      <c r="H27" s="15">
        <f t="shared" si="11"/>
        <v>0</v>
      </c>
      <c r="I27" s="15">
        <f t="shared" si="11"/>
        <v>0</v>
      </c>
      <c r="J27" s="15">
        <f t="shared" si="11"/>
        <v>0.54</v>
      </c>
      <c r="K27" s="15">
        <f t="shared" si="11"/>
        <v>0.27</v>
      </c>
      <c r="L27" s="15">
        <f t="shared" si="11"/>
        <v>0.54</v>
      </c>
      <c r="M27" s="15">
        <f t="shared" si="11"/>
        <v>0.27</v>
      </c>
      <c r="N27" s="15">
        <f t="shared" si="11"/>
        <v>0.81</v>
      </c>
      <c r="O27" s="15">
        <f t="shared" si="11"/>
        <v>0.54</v>
      </c>
      <c r="P27" s="15">
        <f t="shared" si="11"/>
        <v>0.54</v>
      </c>
    </row>
    <row r="28" spans="1:17" ht="30" customHeight="1" x14ac:dyDescent="0.25">
      <c r="A28" s="13" t="s">
        <v>13</v>
      </c>
      <c r="B28" s="10">
        <f t="shared" si="9"/>
        <v>0.434</v>
      </c>
      <c r="C28" s="10">
        <f t="shared" si="9"/>
        <v>0.434</v>
      </c>
      <c r="D28" s="10">
        <f t="shared" si="9"/>
        <v>0.28933333333333333</v>
      </c>
      <c r="E28" s="10">
        <f>E19/3</f>
        <v>0.28933333333333333</v>
      </c>
      <c r="F28" s="10">
        <f t="shared" ref="F28:P28" si="12">F19/3</f>
        <v>0.434</v>
      </c>
      <c r="G28" s="10">
        <f t="shared" si="12"/>
        <v>0.14466666666666667</v>
      </c>
      <c r="H28" s="10">
        <f t="shared" si="12"/>
        <v>0</v>
      </c>
      <c r="I28" s="10">
        <f t="shared" si="12"/>
        <v>0</v>
      </c>
      <c r="J28" s="10">
        <f t="shared" si="12"/>
        <v>0.28933333333333333</v>
      </c>
      <c r="K28" s="10">
        <f t="shared" si="12"/>
        <v>0.14466666666666667</v>
      </c>
      <c r="L28" s="10">
        <f t="shared" si="12"/>
        <v>0.28933333333333333</v>
      </c>
      <c r="M28" s="10">
        <f t="shared" si="12"/>
        <v>0.14466666666666667</v>
      </c>
      <c r="N28" s="10">
        <f t="shared" si="12"/>
        <v>0.434</v>
      </c>
      <c r="O28" s="10">
        <f t="shared" si="12"/>
        <v>0.434</v>
      </c>
      <c r="P28" s="10">
        <f t="shared" si="12"/>
        <v>0.434</v>
      </c>
    </row>
    <row r="29" spans="1:17" s="5" customFormat="1" ht="30" customHeight="1" x14ac:dyDescent="0.25">
      <c r="A29" s="13" t="s">
        <v>14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17" ht="30" customHeight="1" x14ac:dyDescent="0.25">
      <c r="A30" s="12"/>
      <c r="B30" s="10"/>
      <c r="C30" s="10"/>
      <c r="D30" s="10"/>
      <c r="E30" s="10"/>
      <c r="F30" s="10"/>
      <c r="G30" s="10"/>
      <c r="H30" s="10"/>
      <c r="I30" s="10"/>
      <c r="J30" s="10"/>
      <c r="K30" s="3"/>
      <c r="L30" s="3"/>
      <c r="M30" s="3"/>
      <c r="N30" s="4"/>
      <c r="O30" s="4"/>
    </row>
    <row r="31" spans="1:17" ht="30" customHeight="1" x14ac:dyDescent="0.25">
      <c r="A31" s="16" t="s">
        <v>5</v>
      </c>
      <c r="B31" s="17">
        <f t="shared" ref="B31:P31" si="13">(B26+B27+B28+B29)/3</f>
        <v>0.63466666666666671</v>
      </c>
      <c r="C31" s="17">
        <f t="shared" si="13"/>
        <v>0.63466666666666671</v>
      </c>
      <c r="D31" s="17">
        <f t="shared" si="13"/>
        <v>0.42311111111111116</v>
      </c>
      <c r="E31" s="17">
        <f t="shared" si="13"/>
        <v>0.49644444444444452</v>
      </c>
      <c r="F31" s="17">
        <f t="shared" si="13"/>
        <v>0.63466666666666671</v>
      </c>
      <c r="G31" s="17">
        <f t="shared" si="13"/>
        <v>0.21155555555555558</v>
      </c>
      <c r="H31" s="17">
        <f t="shared" si="13"/>
        <v>0</v>
      </c>
      <c r="I31" s="17">
        <f t="shared" si="13"/>
        <v>0</v>
      </c>
      <c r="J31" s="17">
        <f t="shared" si="13"/>
        <v>0.42311111111111116</v>
      </c>
      <c r="K31" s="17">
        <f t="shared" si="13"/>
        <v>0.21155555555555558</v>
      </c>
      <c r="L31" s="17">
        <f t="shared" si="13"/>
        <v>0.42311111111111116</v>
      </c>
      <c r="M31" s="17">
        <f t="shared" si="13"/>
        <v>0.21155555555555558</v>
      </c>
      <c r="N31" s="17">
        <f t="shared" si="13"/>
        <v>0.63466666666666671</v>
      </c>
      <c r="O31" s="17">
        <f t="shared" si="13"/>
        <v>0.47133333333333333</v>
      </c>
      <c r="P31" s="17">
        <f t="shared" si="13"/>
        <v>0.47133333333333333</v>
      </c>
    </row>
    <row r="32" spans="1:17" s="6" customFormat="1" ht="30" customHeight="1" x14ac:dyDescent="0.25">
      <c r="A32" s="18"/>
      <c r="B32" s="18"/>
      <c r="C32" s="18">
        <v>0</v>
      </c>
      <c r="D32" s="18"/>
      <c r="E32" s="19"/>
      <c r="F32" s="18"/>
      <c r="G32" s="18"/>
      <c r="H32" s="18"/>
      <c r="I32" s="18"/>
      <c r="J32" s="18"/>
      <c r="K32" s="9"/>
      <c r="L32" s="9"/>
      <c r="M32" s="9"/>
      <c r="N32" s="9"/>
      <c r="O32" s="9"/>
      <c r="P32" s="9"/>
    </row>
    <row r="33" spans="1:18" ht="30" customHeight="1" x14ac:dyDescent="0.25">
      <c r="A33" s="12"/>
      <c r="B33" s="12"/>
      <c r="C33" s="12"/>
      <c r="D33" s="12"/>
      <c r="E33" s="11"/>
      <c r="F33" s="12"/>
      <c r="G33" s="12"/>
      <c r="H33" s="12"/>
      <c r="I33" s="12"/>
      <c r="J33" s="12"/>
    </row>
    <row r="34" spans="1:18" ht="30" customHeight="1" x14ac:dyDescent="0.25">
      <c r="A34" s="12"/>
      <c r="B34" s="12"/>
      <c r="C34" s="12"/>
      <c r="D34" s="12"/>
      <c r="E34" s="11"/>
      <c r="F34" s="12"/>
      <c r="G34" s="12"/>
      <c r="H34" s="12"/>
      <c r="I34" s="12"/>
      <c r="J34" s="12"/>
    </row>
    <row r="35" spans="1:18" ht="30" customHeight="1" x14ac:dyDescent="0.25">
      <c r="A35" s="12"/>
      <c r="B35" s="12"/>
      <c r="C35" s="12"/>
      <c r="D35" s="12"/>
      <c r="E35" s="11"/>
      <c r="F35" s="12"/>
      <c r="G35" s="12"/>
      <c r="H35" s="12"/>
      <c r="I35" s="12"/>
      <c r="J35" s="12"/>
    </row>
    <row r="36" spans="1:18" ht="30" customHeight="1" x14ac:dyDescent="0.25">
      <c r="A36" s="12"/>
      <c r="B36" s="12"/>
      <c r="C36" s="12"/>
      <c r="D36" s="12"/>
      <c r="E36" s="11"/>
      <c r="F36" s="12"/>
      <c r="G36" s="14"/>
      <c r="H36" s="14"/>
      <c r="I36" s="14"/>
      <c r="J36" s="14"/>
      <c r="K36" s="2"/>
    </row>
    <row r="37" spans="1:18" ht="30" customHeight="1" x14ac:dyDescent="0.25">
      <c r="A37" s="12"/>
      <c r="B37" s="12"/>
      <c r="C37" s="12"/>
      <c r="D37" s="12"/>
      <c r="E37" s="11"/>
      <c r="F37" s="12"/>
      <c r="G37" s="12"/>
      <c r="H37" s="12"/>
      <c r="I37" s="12"/>
      <c r="J37" s="12"/>
      <c r="N37" s="1"/>
      <c r="O37" s="1"/>
    </row>
    <row r="38" spans="1:18" ht="30" customHeight="1" x14ac:dyDescent="0.25">
      <c r="A38" s="47"/>
      <c r="B38" s="47"/>
      <c r="C38" s="47"/>
      <c r="D38" s="47"/>
      <c r="E38" s="47"/>
      <c r="F38" s="12"/>
      <c r="G38" s="34"/>
      <c r="H38" s="34"/>
      <c r="I38" s="12"/>
      <c r="J38" s="12"/>
    </row>
    <row r="39" spans="1:18" ht="30" customHeight="1" x14ac:dyDescent="0.25">
      <c r="A39" s="11"/>
      <c r="B39" s="11"/>
      <c r="C39" s="11"/>
      <c r="D39" s="11"/>
      <c r="E39" s="11"/>
      <c r="F39" s="11"/>
      <c r="G39" s="12"/>
      <c r="H39" s="12"/>
      <c r="I39" s="12"/>
      <c r="J39" s="12"/>
    </row>
    <row r="40" spans="1:18" s="8" customFormat="1" ht="30" customHeight="1" x14ac:dyDescent="0.25">
      <c r="A40" s="11"/>
      <c r="B40" s="11"/>
      <c r="C40" s="11"/>
      <c r="D40" s="11"/>
      <c r="E40" s="11"/>
      <c r="F40" s="11"/>
      <c r="G40" s="12"/>
      <c r="H40" s="12"/>
      <c r="I40" s="12"/>
      <c r="J40" s="12"/>
      <c r="K40"/>
      <c r="L40"/>
      <c r="M40"/>
      <c r="N40" s="35"/>
      <c r="O40" s="35"/>
      <c r="P40" s="35"/>
    </row>
    <row r="41" spans="1:18" ht="30" customHeight="1" x14ac:dyDescent="0.25">
      <c r="A41" s="12"/>
      <c r="B41" s="12"/>
      <c r="C41" s="12"/>
      <c r="D41" s="12"/>
      <c r="E41" s="11"/>
      <c r="F41" s="12"/>
      <c r="G41" s="34"/>
      <c r="H41" s="34"/>
      <c r="I41" s="12"/>
      <c r="J41" s="12"/>
    </row>
    <row r="42" spans="1:18" ht="30" customHeight="1" x14ac:dyDescent="0.25">
      <c r="A42" s="12"/>
      <c r="B42" s="12"/>
      <c r="C42" s="12"/>
      <c r="D42" s="12"/>
      <c r="E42" s="34"/>
      <c r="F42" s="34"/>
      <c r="G42" s="34"/>
      <c r="H42" s="34"/>
      <c r="I42" s="34"/>
      <c r="J42" s="34"/>
      <c r="O42" s="11"/>
    </row>
    <row r="43" spans="1:18" ht="30" customHeight="1" x14ac:dyDescent="0.25">
      <c r="A43" s="41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</row>
    <row r="44" spans="1:18" ht="30" customHeight="1" x14ac:dyDescent="0.25">
      <c r="A44" s="41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</row>
    <row r="45" spans="1:18" ht="30" customHeight="1" x14ac:dyDescent="0.25">
      <c r="A45" s="41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</row>
    <row r="46" spans="1:18" ht="30" customHeight="1" x14ac:dyDescent="0.25">
      <c r="A46" s="41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</row>
    <row r="47" spans="1:18" ht="30" customHeight="1" x14ac:dyDescent="0.25">
      <c r="A47" s="41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R47" s="6"/>
    </row>
    <row r="48" spans="1:18" ht="30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"/>
      <c r="L48" s="1"/>
      <c r="M48" s="1"/>
      <c r="N48" s="1"/>
      <c r="O48" s="1"/>
    </row>
    <row r="49" spans="1:18" ht="30" customHeight="1" x14ac:dyDescent="0.25">
      <c r="A49" s="12"/>
      <c r="B49" s="12"/>
      <c r="C49" s="12"/>
      <c r="D49" s="12"/>
      <c r="E49" s="11"/>
      <c r="F49" s="12"/>
      <c r="G49" s="14"/>
      <c r="H49" s="14"/>
      <c r="I49" s="12"/>
      <c r="J49" s="12"/>
    </row>
    <row r="50" spans="1:18" ht="30" customHeight="1" x14ac:dyDescent="0.25">
      <c r="A50" s="12"/>
      <c r="B50" s="11"/>
      <c r="C50" s="11"/>
      <c r="D50" s="11"/>
      <c r="E50" s="11"/>
      <c r="F50" s="11"/>
      <c r="G50" s="11"/>
      <c r="H50" s="11"/>
      <c r="I50" s="11"/>
      <c r="J50" s="11"/>
      <c r="K50" s="1"/>
      <c r="L50" s="1"/>
      <c r="M50" s="1"/>
      <c r="N50" s="1"/>
      <c r="O50" s="1"/>
      <c r="P50" s="1"/>
    </row>
    <row r="51" spans="1:18" ht="30" customHeigh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8" ht="30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8" ht="30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spans="1:18" ht="30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8" ht="30" customHeigh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"/>
      <c r="L55" s="1"/>
      <c r="M55" s="1"/>
      <c r="N55" s="1"/>
      <c r="O55" s="1"/>
    </row>
    <row r="56" spans="1:18" ht="30" customHeight="1" x14ac:dyDescent="0.25">
      <c r="A56" s="12"/>
      <c r="B56" s="12"/>
      <c r="C56" s="12"/>
      <c r="D56" s="12"/>
      <c r="E56" s="11"/>
      <c r="F56" s="12"/>
      <c r="G56" s="14"/>
      <c r="H56" s="14"/>
      <c r="I56" s="12"/>
      <c r="J56" s="12"/>
    </row>
    <row r="57" spans="1:18" ht="30" customHeigh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8" ht="30" customHeigh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40"/>
      <c r="R58" s="7"/>
    </row>
    <row r="59" spans="1:18" ht="30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8" ht="30" customHeigh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5"/>
      <c r="R60" s="5"/>
    </row>
    <row r="61" spans="1:18" ht="30" customHeight="1" x14ac:dyDescent="0.25">
      <c r="A61" s="12"/>
      <c r="B61" s="11"/>
      <c r="C61" s="11"/>
      <c r="D61" s="11"/>
      <c r="E61" s="11"/>
      <c r="F61" s="11"/>
      <c r="G61" s="11"/>
      <c r="H61" s="11"/>
      <c r="I61" s="11"/>
      <c r="J61" s="11"/>
      <c r="K61" s="1"/>
      <c r="L61" s="1"/>
      <c r="M61" s="1"/>
    </row>
    <row r="62" spans="1:18" ht="30" customHeight="1" x14ac:dyDescent="0.25">
      <c r="A62" s="4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</row>
    <row r="63" spans="1:18" ht="30" customHeight="1" x14ac:dyDescent="0.25">
      <c r="A63" s="44"/>
      <c r="B63" s="44"/>
      <c r="C63" s="44"/>
      <c r="D63" s="44"/>
      <c r="E63" s="45"/>
      <c r="F63" s="44"/>
      <c r="G63" s="44"/>
      <c r="H63" s="44"/>
      <c r="I63" s="44"/>
      <c r="J63" s="44"/>
      <c r="K63" s="46"/>
      <c r="L63" s="46"/>
      <c r="M63" s="46"/>
      <c r="N63" s="46"/>
      <c r="O63" s="46"/>
      <c r="P63" s="46"/>
      <c r="R63" s="6"/>
    </row>
    <row r="64" spans="1:18" ht="30" customHeight="1" x14ac:dyDescent="0.25">
      <c r="A64" s="12"/>
      <c r="B64" s="12"/>
      <c r="C64" s="12"/>
      <c r="D64" s="12"/>
      <c r="E64" s="11"/>
      <c r="F64" s="12"/>
      <c r="G64" s="12"/>
      <c r="H64" s="12"/>
      <c r="I64" s="12"/>
      <c r="J64" s="12"/>
    </row>
    <row r="65" spans="1:16" ht="30" customHeight="1" x14ac:dyDescent="0.25">
      <c r="A65" s="38"/>
      <c r="B65" s="39"/>
      <c r="C65" s="36"/>
      <c r="D65" s="36"/>
      <c r="E65" s="36"/>
      <c r="F65" s="37"/>
    </row>
    <row r="66" spans="1:16" ht="30" customHeight="1" x14ac:dyDescent="0.25">
      <c r="A66" s="38"/>
      <c r="B66" s="39"/>
      <c r="C66" s="36"/>
      <c r="D66" s="36"/>
      <c r="E66" s="36"/>
      <c r="F66" s="37"/>
    </row>
    <row r="67" spans="1:16" ht="30" customHeight="1" x14ac:dyDescent="0.25">
      <c r="A67" s="38"/>
      <c r="B67" s="39"/>
      <c r="C67" s="36"/>
      <c r="D67" s="36"/>
      <c r="E67" s="36"/>
      <c r="F67" s="37"/>
    </row>
    <row r="68" spans="1:16" ht="30" customHeight="1" x14ac:dyDescent="0.25">
      <c r="A68" s="38"/>
      <c r="B68" s="39"/>
      <c r="C68" s="38"/>
      <c r="D68" s="36"/>
      <c r="E68" s="36"/>
      <c r="F68" s="37"/>
    </row>
    <row r="69" spans="1:16" s="6" customFormat="1" ht="30" customHeight="1" x14ac:dyDescent="0.25">
      <c r="A69" s="38"/>
      <c r="B69" s="39"/>
      <c r="C69" s="36"/>
      <c r="D69" s="36"/>
      <c r="E69" s="36"/>
      <c r="F69" s="37"/>
      <c r="G69"/>
      <c r="H69"/>
      <c r="I69"/>
      <c r="J69"/>
      <c r="K69"/>
      <c r="L69"/>
      <c r="M69"/>
      <c r="N69"/>
      <c r="O69"/>
      <c r="P69"/>
    </row>
    <row r="70" spans="1:16" ht="30" customHeight="1" x14ac:dyDescent="0.25">
      <c r="A70" s="38"/>
      <c r="B70" s="39"/>
      <c r="C70" s="36"/>
      <c r="D70" s="36"/>
      <c r="E70" s="36"/>
      <c r="F70" s="37"/>
    </row>
    <row r="71" spans="1:16" ht="30" customHeight="1" x14ac:dyDescent="0.25">
      <c r="A71" s="38"/>
      <c r="B71" s="39"/>
      <c r="C71" s="36"/>
      <c r="D71" s="36"/>
      <c r="E71" s="36"/>
      <c r="F71" s="37"/>
    </row>
    <row r="72" spans="1:16" ht="30" customHeight="1" x14ac:dyDescent="0.25">
      <c r="A72" s="38"/>
      <c r="B72" s="39"/>
      <c r="C72" s="36"/>
      <c r="D72" s="36"/>
      <c r="E72" s="36"/>
      <c r="F72" s="37"/>
      <c r="I72" s="40"/>
      <c r="J72" s="40"/>
      <c r="K72" s="40"/>
    </row>
    <row r="73" spans="1:16" ht="30" customHeight="1" x14ac:dyDescent="0.25">
      <c r="A73" s="38"/>
      <c r="B73" s="39"/>
      <c r="C73" s="36"/>
      <c r="D73" s="36"/>
      <c r="E73" s="36"/>
      <c r="F73" s="37"/>
    </row>
    <row r="74" spans="1:16" ht="30" customHeight="1" x14ac:dyDescent="0.25">
      <c r="A74" s="38"/>
      <c r="B74" s="39"/>
      <c r="C74" s="36"/>
      <c r="D74" s="36"/>
      <c r="E74" s="36"/>
      <c r="F74" s="37"/>
    </row>
    <row r="75" spans="1:16" ht="30" customHeight="1" x14ac:dyDescent="0.25">
      <c r="A75" s="38"/>
      <c r="B75" s="39"/>
      <c r="C75" s="36"/>
      <c r="D75" s="36"/>
      <c r="E75" s="36"/>
      <c r="F75" s="37"/>
    </row>
    <row r="76" spans="1:16" ht="30" customHeight="1" x14ac:dyDescent="0.25">
      <c r="A76" s="38"/>
      <c r="B76" s="39"/>
      <c r="C76" s="36"/>
      <c r="D76" s="36"/>
      <c r="E76" s="36"/>
      <c r="F76" s="37"/>
    </row>
    <row r="77" spans="1:16" x14ac:dyDescent="0.25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6" x14ac:dyDescent="0.25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</sheetData>
  <mergeCells count="6">
    <mergeCell ref="F1:H1"/>
    <mergeCell ref="A38:E38"/>
    <mergeCell ref="N2:P2"/>
    <mergeCell ref="E7:J7"/>
    <mergeCell ref="A2:L2"/>
    <mergeCell ref="A3:E3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 Attainment</vt:lpstr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Aggarwal</dc:creator>
  <cp:lastModifiedBy>Japan Gandhi</cp:lastModifiedBy>
  <cp:lastPrinted>2022-05-20T12:06:45Z</cp:lastPrinted>
  <dcterms:created xsi:type="dcterms:W3CDTF">2015-05-01T05:21:44Z</dcterms:created>
  <dcterms:modified xsi:type="dcterms:W3CDTF">2024-03-01T10:33:58Z</dcterms:modified>
</cp:coreProperties>
</file>