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pan\Downloads\"/>
    </mc:Choice>
  </mc:AlternateContent>
  <xr:revisionPtr revIDLastSave="0" documentId="13_ncr:1_{2E15B1E1-C9C9-4F33-98C6-9C44CC88FC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th new overlapping COs" sheetId="7" r:id="rId1"/>
    <sheet name="Indirect" sheetId="11" r:id="rId2"/>
    <sheet name="Lab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7" l="1"/>
  <c r="J78" i="7" s="1"/>
  <c r="G77" i="7"/>
  <c r="J76" i="7"/>
  <c r="I76" i="7"/>
  <c r="H76" i="7"/>
  <c r="G76" i="7"/>
  <c r="N83" i="7"/>
  <c r="M90" i="7"/>
  <c r="N90" i="7"/>
  <c r="H77" i="7"/>
  <c r="I77" i="7"/>
  <c r="O62" i="10"/>
  <c r="P62" i="10"/>
  <c r="Q62" i="10"/>
  <c r="R62" i="10"/>
  <c r="O32" i="10"/>
  <c r="P32" i="10"/>
  <c r="Q32" i="10"/>
  <c r="R32" i="10"/>
  <c r="Z91" i="10"/>
  <c r="AA91" i="10"/>
  <c r="AB91" i="10"/>
  <c r="P83" i="10"/>
  <c r="P82" i="10"/>
  <c r="P85" i="10" s="1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P84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P81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P76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P75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P74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P73" i="10"/>
  <c r="P55" i="10"/>
  <c r="Q91" i="10" s="1"/>
  <c r="Q55" i="10"/>
  <c r="R91" i="10" s="1"/>
  <c r="R55" i="10"/>
  <c r="S91" i="10" s="1"/>
  <c r="S55" i="10"/>
  <c r="T91" i="10" s="1"/>
  <c r="T55" i="10"/>
  <c r="U91" i="10" s="1"/>
  <c r="U55" i="10"/>
  <c r="V91" i="10" s="1"/>
  <c r="V55" i="10"/>
  <c r="W91" i="10" s="1"/>
  <c r="W55" i="10"/>
  <c r="X91" i="10" s="1"/>
  <c r="X55" i="10"/>
  <c r="Y91" i="10" s="1"/>
  <c r="Y55" i="10"/>
  <c r="Z55" i="10"/>
  <c r="AA55" i="10"/>
  <c r="AB55" i="10"/>
  <c r="AC91" i="10" s="1"/>
  <c r="O55" i="10"/>
  <c r="P91" i="10" s="1"/>
  <c r="O51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O54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O52" i="10"/>
  <c r="O53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O47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O46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O45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O44" i="10"/>
  <c r="N61" i="7"/>
  <c r="O61" i="7"/>
  <c r="P61" i="7"/>
  <c r="Q61" i="7"/>
  <c r="N94" i="7"/>
  <c r="O90" i="7"/>
  <c r="P90" i="7"/>
  <c r="Q90" i="7"/>
  <c r="R90" i="7"/>
  <c r="S90" i="7"/>
  <c r="T90" i="7"/>
  <c r="U90" i="7"/>
  <c r="V90" i="7"/>
  <c r="W90" i="7"/>
  <c r="X90" i="7"/>
  <c r="Y90" i="7"/>
  <c r="Z90" i="7"/>
  <c r="X79" i="7"/>
  <c r="Y79" i="7"/>
  <c r="Z79" i="7"/>
  <c r="N79" i="7"/>
  <c r="Q80" i="7"/>
  <c r="R80" i="7"/>
  <c r="S80" i="7"/>
  <c r="T80" i="7"/>
  <c r="Y80" i="7"/>
  <c r="P81" i="7"/>
  <c r="Q81" i="7"/>
  <c r="R81" i="7"/>
  <c r="X81" i="7"/>
  <c r="AA81" i="7"/>
  <c r="P82" i="7"/>
  <c r="R82" i="7"/>
  <c r="T82" i="7"/>
  <c r="W82" i="7"/>
  <c r="Z82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N82" i="7" s="1"/>
  <c r="AA74" i="7"/>
  <c r="AA82" i="7" s="1"/>
  <c r="Z74" i="7"/>
  <c r="Y74" i="7"/>
  <c r="Y82" i="7" s="1"/>
  <c r="X74" i="7"/>
  <c r="X82" i="7" s="1"/>
  <c r="W74" i="7"/>
  <c r="V74" i="7"/>
  <c r="V82" i="7" s="1"/>
  <c r="U74" i="7"/>
  <c r="U82" i="7" s="1"/>
  <c r="T74" i="7"/>
  <c r="S74" i="7"/>
  <c r="S82" i="7" s="1"/>
  <c r="R74" i="7"/>
  <c r="Q74" i="7"/>
  <c r="Q82" i="7" s="1"/>
  <c r="P74" i="7"/>
  <c r="O74" i="7"/>
  <c r="O82" i="7" s="1"/>
  <c r="N74" i="7"/>
  <c r="N81" i="7" s="1"/>
  <c r="AA73" i="7"/>
  <c r="Z73" i="7"/>
  <c r="Z81" i="7" s="1"/>
  <c r="Y73" i="7"/>
  <c r="Y81" i="7" s="1"/>
  <c r="X73" i="7"/>
  <c r="W73" i="7"/>
  <c r="W81" i="7" s="1"/>
  <c r="V73" i="7"/>
  <c r="V81" i="7" s="1"/>
  <c r="U73" i="7"/>
  <c r="U81" i="7" s="1"/>
  <c r="T73" i="7"/>
  <c r="T81" i="7" s="1"/>
  <c r="S73" i="7"/>
  <c r="S81" i="7" s="1"/>
  <c r="R73" i="7"/>
  <c r="Q73" i="7"/>
  <c r="P73" i="7"/>
  <c r="O73" i="7"/>
  <c r="O81" i="7" s="1"/>
  <c r="N73" i="7"/>
  <c r="N80" i="7" s="1"/>
  <c r="AA72" i="7"/>
  <c r="AA79" i="7" s="1"/>
  <c r="Z72" i="7"/>
  <c r="Z80" i="7" s="1"/>
  <c r="Y72" i="7"/>
  <c r="X72" i="7"/>
  <c r="X80" i="7" s="1"/>
  <c r="W72" i="7"/>
  <c r="W80" i="7" s="1"/>
  <c r="V72" i="7"/>
  <c r="V80" i="7" s="1"/>
  <c r="U72" i="7"/>
  <c r="U80" i="7" s="1"/>
  <c r="T72" i="7"/>
  <c r="T79" i="7" s="1"/>
  <c r="S72" i="7"/>
  <c r="S79" i="7" s="1"/>
  <c r="R72" i="7"/>
  <c r="R79" i="7" s="1"/>
  <c r="Q72" i="7"/>
  <c r="Q79" i="7" s="1"/>
  <c r="Q83" i="7" s="1"/>
  <c r="P72" i="7"/>
  <c r="P79" i="7" s="1"/>
  <c r="O72" i="7"/>
  <c r="O79" i="7" s="1"/>
  <c r="N72" i="7"/>
  <c r="O94" i="7"/>
  <c r="P94" i="7"/>
  <c r="Q94" i="7"/>
  <c r="U54" i="7"/>
  <c r="V53" i="7"/>
  <c r="W53" i="7"/>
  <c r="X53" i="7"/>
  <c r="Y53" i="7"/>
  <c r="O52" i="7"/>
  <c r="AA48" i="7"/>
  <c r="AA54" i="7" s="1"/>
  <c r="Z48" i="7"/>
  <c r="Z54" i="7" s="1"/>
  <c r="Y48" i="7"/>
  <c r="Y54" i="7" s="1"/>
  <c r="X48" i="7"/>
  <c r="X54" i="7" s="1"/>
  <c r="W48" i="7"/>
  <c r="W54" i="7" s="1"/>
  <c r="V48" i="7"/>
  <c r="V54" i="7" s="1"/>
  <c r="U48" i="7"/>
  <c r="T48" i="7"/>
  <c r="T54" i="7" s="1"/>
  <c r="S48" i="7"/>
  <c r="S54" i="7" s="1"/>
  <c r="R48" i="7"/>
  <c r="R54" i="7" s="1"/>
  <c r="Q48" i="7"/>
  <c r="Q54" i="7" s="1"/>
  <c r="P48" i="7"/>
  <c r="P54" i="7" s="1"/>
  <c r="O48" i="7"/>
  <c r="O54" i="7" s="1"/>
  <c r="N48" i="7"/>
  <c r="N54" i="7" s="1"/>
  <c r="AA47" i="7"/>
  <c r="AA53" i="7" s="1"/>
  <c r="Z47" i="7"/>
  <c r="Z53" i="7" s="1"/>
  <c r="Y47" i="7"/>
  <c r="X47" i="7"/>
  <c r="W47" i="7"/>
  <c r="V47" i="7"/>
  <c r="U47" i="7"/>
  <c r="U53" i="7" s="1"/>
  <c r="T47" i="7"/>
  <c r="T53" i="7" s="1"/>
  <c r="S47" i="7"/>
  <c r="S53" i="7" s="1"/>
  <c r="R47" i="7"/>
  <c r="R53" i="7" s="1"/>
  <c r="Q47" i="7"/>
  <c r="Q53" i="7" s="1"/>
  <c r="P47" i="7"/>
  <c r="P53" i="7" s="1"/>
  <c r="O47" i="7"/>
  <c r="O53" i="7" s="1"/>
  <c r="N47" i="7"/>
  <c r="N53" i="7" s="1"/>
  <c r="AA46" i="7"/>
  <c r="AA52" i="7" s="1"/>
  <c r="Z46" i="7"/>
  <c r="Z52" i="7" s="1"/>
  <c r="Y46" i="7"/>
  <c r="Y52" i="7" s="1"/>
  <c r="X46" i="7"/>
  <c r="X52" i="7" s="1"/>
  <c r="W46" i="7"/>
  <c r="W52" i="7" s="1"/>
  <c r="V46" i="7"/>
  <c r="V52" i="7" s="1"/>
  <c r="U46" i="7"/>
  <c r="U52" i="7" s="1"/>
  <c r="T46" i="7"/>
  <c r="T52" i="7" s="1"/>
  <c r="S46" i="7"/>
  <c r="S52" i="7" s="1"/>
  <c r="R46" i="7"/>
  <c r="R52" i="7" s="1"/>
  <c r="Q46" i="7"/>
  <c r="Q52" i="7" s="1"/>
  <c r="P46" i="7"/>
  <c r="P52" i="7" s="1"/>
  <c r="O46" i="7"/>
  <c r="N46" i="7"/>
  <c r="N52" i="7" s="1"/>
  <c r="AA45" i="7"/>
  <c r="AA51" i="7" s="1"/>
  <c r="Z45" i="7"/>
  <c r="Z51" i="7" s="1"/>
  <c r="Y45" i="7"/>
  <c r="Y51" i="7" s="1"/>
  <c r="X45" i="7"/>
  <c r="X51" i="7" s="1"/>
  <c r="W45" i="7"/>
  <c r="W51" i="7" s="1"/>
  <c r="V45" i="7"/>
  <c r="V51" i="7" s="1"/>
  <c r="U45" i="7"/>
  <c r="U51" i="7" s="1"/>
  <c r="T45" i="7"/>
  <c r="T51" i="7" s="1"/>
  <c r="S45" i="7"/>
  <c r="S51" i="7" s="1"/>
  <c r="R45" i="7"/>
  <c r="R51" i="7" s="1"/>
  <c r="Q45" i="7"/>
  <c r="Q51" i="7" s="1"/>
  <c r="P45" i="7"/>
  <c r="P51" i="7" s="1"/>
  <c r="O45" i="7"/>
  <c r="O51" i="7" s="1"/>
  <c r="N45" i="7"/>
  <c r="N51" i="7" s="1"/>
  <c r="J53" i="11"/>
  <c r="I53" i="11"/>
  <c r="H53" i="11"/>
  <c r="G53" i="11"/>
  <c r="F36" i="11"/>
  <c r="R14" i="10"/>
  <c r="T14" i="10"/>
  <c r="R15" i="10"/>
  <c r="T15" i="10"/>
  <c r="R16" i="10"/>
  <c r="T16" i="10"/>
  <c r="R17" i="10"/>
  <c r="T17" i="10"/>
  <c r="O17" i="10"/>
  <c r="O16" i="10"/>
  <c r="O15" i="10"/>
  <c r="O14" i="10"/>
  <c r="P17" i="10"/>
  <c r="P16" i="10"/>
  <c r="P15" i="10"/>
  <c r="P14" i="10"/>
  <c r="R14" i="7"/>
  <c r="T14" i="7"/>
  <c r="R15" i="7"/>
  <c r="T15" i="7"/>
  <c r="R16" i="7"/>
  <c r="T16" i="7"/>
  <c r="R17" i="7"/>
  <c r="T17" i="7"/>
  <c r="R17" i="11"/>
  <c r="R16" i="11"/>
  <c r="R15" i="11"/>
  <c r="R14" i="11"/>
  <c r="P96" i="10"/>
  <c r="Q96" i="10"/>
  <c r="R96" i="10"/>
  <c r="S96" i="10"/>
  <c r="H78" i="10"/>
  <c r="I78" i="10"/>
  <c r="J78" i="10"/>
  <c r="G78" i="10"/>
  <c r="H55" i="11"/>
  <c r="I55" i="11"/>
  <c r="J55" i="11"/>
  <c r="G55" i="11"/>
  <c r="C52" i="11"/>
  <c r="B52" i="11"/>
  <c r="E51" i="11"/>
  <c r="D51" i="11"/>
  <c r="E50" i="11"/>
  <c r="D50" i="11"/>
  <c r="E49" i="11"/>
  <c r="D49" i="11"/>
  <c r="E48" i="11"/>
  <c r="D48" i="11"/>
  <c r="I48" i="11" s="1"/>
  <c r="E47" i="11"/>
  <c r="D47" i="11"/>
  <c r="F47" i="11" s="1"/>
  <c r="E46" i="11"/>
  <c r="D46" i="11"/>
  <c r="E45" i="11"/>
  <c r="D45" i="11"/>
  <c r="F45" i="11" s="1"/>
  <c r="E44" i="11"/>
  <c r="D44" i="11"/>
  <c r="E43" i="11"/>
  <c r="D43" i="11"/>
  <c r="E42" i="11"/>
  <c r="D42" i="11"/>
  <c r="E41" i="11"/>
  <c r="D41" i="11"/>
  <c r="F41" i="11" s="1"/>
  <c r="E40" i="11"/>
  <c r="D40" i="11"/>
  <c r="E39" i="11"/>
  <c r="D39" i="11"/>
  <c r="E38" i="11"/>
  <c r="D38" i="11"/>
  <c r="E37" i="11"/>
  <c r="D37" i="11"/>
  <c r="E36" i="11"/>
  <c r="D36" i="11"/>
  <c r="E35" i="11"/>
  <c r="D35" i="11"/>
  <c r="J35" i="11" s="1"/>
  <c r="E34" i="11"/>
  <c r="D34" i="11"/>
  <c r="E33" i="11"/>
  <c r="D33" i="11"/>
  <c r="F33" i="11" s="1"/>
  <c r="E32" i="11"/>
  <c r="D32" i="11"/>
  <c r="E31" i="11"/>
  <c r="D31" i="11"/>
  <c r="E30" i="11"/>
  <c r="D30" i="11"/>
  <c r="J30" i="11" s="1"/>
  <c r="E29" i="11"/>
  <c r="D29" i="11"/>
  <c r="E28" i="11"/>
  <c r="F28" i="11" s="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H20" i="11" s="1"/>
  <c r="E19" i="11"/>
  <c r="D19" i="11"/>
  <c r="E18" i="11"/>
  <c r="D18" i="11"/>
  <c r="H18" i="11" s="1"/>
  <c r="E17" i="11"/>
  <c r="D17" i="11"/>
  <c r="E16" i="11"/>
  <c r="D16" i="11"/>
  <c r="E15" i="11"/>
  <c r="D15" i="11"/>
  <c r="E14" i="11"/>
  <c r="D14" i="11"/>
  <c r="E13" i="11"/>
  <c r="D13" i="11"/>
  <c r="J13" i="11" s="1"/>
  <c r="E12" i="11"/>
  <c r="D12" i="11"/>
  <c r="F12" i="11" s="1"/>
  <c r="E11" i="11"/>
  <c r="D11" i="11"/>
  <c r="E10" i="11"/>
  <c r="D10" i="11"/>
  <c r="Q9" i="11"/>
  <c r="P9" i="11"/>
  <c r="O9" i="11"/>
  <c r="N9" i="11"/>
  <c r="E9" i="11"/>
  <c r="D9" i="11"/>
  <c r="E8" i="11"/>
  <c r="D8" i="11"/>
  <c r="H8" i="11" s="1"/>
  <c r="E7" i="11"/>
  <c r="D7" i="11"/>
  <c r="E6" i="11"/>
  <c r="D6" i="11"/>
  <c r="E5" i="11"/>
  <c r="F5" i="11" s="1"/>
  <c r="D5" i="11"/>
  <c r="E4" i="11"/>
  <c r="D4" i="11"/>
  <c r="G4" i="11" s="1"/>
  <c r="E3" i="11"/>
  <c r="D3" i="11"/>
  <c r="H3" i="11" s="1"/>
  <c r="T83" i="7" l="1"/>
  <c r="S83" i="7"/>
  <c r="Z83" i="7"/>
  <c r="U83" i="7"/>
  <c r="O83" i="7"/>
  <c r="AA83" i="7"/>
  <c r="Y83" i="7"/>
  <c r="X83" i="7"/>
  <c r="W79" i="7"/>
  <c r="W83" i="7" s="1"/>
  <c r="P80" i="7"/>
  <c r="P83" i="7" s="1"/>
  <c r="V79" i="7"/>
  <c r="V83" i="7" s="1"/>
  <c r="AA80" i="7"/>
  <c r="O80" i="7"/>
  <c r="U79" i="7"/>
  <c r="R83" i="7"/>
  <c r="V55" i="7"/>
  <c r="U55" i="7"/>
  <c r="R55" i="7"/>
  <c r="Y55" i="7"/>
  <c r="P55" i="7"/>
  <c r="Q55" i="7"/>
  <c r="S55" i="7"/>
  <c r="T55" i="7"/>
  <c r="N55" i="7"/>
  <c r="W55" i="7"/>
  <c r="X55" i="7"/>
  <c r="Z55" i="7"/>
  <c r="O55" i="7"/>
  <c r="AA55" i="7"/>
  <c r="F30" i="11"/>
  <c r="J43" i="11"/>
  <c r="I49" i="11"/>
  <c r="F26" i="11"/>
  <c r="H32" i="11"/>
  <c r="J38" i="11"/>
  <c r="J50" i="11"/>
  <c r="G27" i="11"/>
  <c r="F18" i="11"/>
  <c r="H39" i="11"/>
  <c r="H51" i="11"/>
  <c r="I39" i="11"/>
  <c r="G41" i="11"/>
  <c r="F34" i="11"/>
  <c r="F40" i="11"/>
  <c r="J7" i="11"/>
  <c r="G11" i="11"/>
  <c r="G17" i="11"/>
  <c r="H46" i="11"/>
  <c r="I51" i="11"/>
  <c r="J49" i="11"/>
  <c r="F49" i="11"/>
  <c r="J48" i="11"/>
  <c r="F48" i="11"/>
  <c r="G46" i="11"/>
  <c r="I44" i="11"/>
  <c r="G44" i="11"/>
  <c r="J42" i="11"/>
  <c r="F42" i="11"/>
  <c r="J37" i="11"/>
  <c r="F37" i="11"/>
  <c r="J36" i="11"/>
  <c r="F35" i="11"/>
  <c r="G34" i="11"/>
  <c r="I32" i="11"/>
  <c r="J31" i="11"/>
  <c r="J29" i="11"/>
  <c r="F29" i="11"/>
  <c r="H27" i="11"/>
  <c r="I25" i="11"/>
  <c r="G25" i="11"/>
  <c r="J24" i="11"/>
  <c r="J23" i="11"/>
  <c r="F21" i="11"/>
  <c r="I21" i="11"/>
  <c r="J16" i="11"/>
  <c r="G15" i="11"/>
  <c r="H14" i="11"/>
  <c r="F14" i="11"/>
  <c r="H10" i="11"/>
  <c r="G9" i="11"/>
  <c r="I6" i="11"/>
  <c r="H4" i="11"/>
  <c r="H9" i="11"/>
  <c r="H12" i="11"/>
  <c r="I23" i="11"/>
  <c r="I12" i="11"/>
  <c r="F6" i="11"/>
  <c r="I9" i="11"/>
  <c r="E52" i="11"/>
  <c r="H6" i="11"/>
  <c r="I14" i="11"/>
  <c r="I20" i="11"/>
  <c r="F13" i="11"/>
  <c r="H17" i="11"/>
  <c r="I15" i="11"/>
  <c r="J14" i="11"/>
  <c r="J18" i="11"/>
  <c r="F22" i="11"/>
  <c r="I4" i="11"/>
  <c r="G22" i="11"/>
  <c r="J5" i="11"/>
  <c r="I8" i="11"/>
  <c r="H11" i="11"/>
  <c r="J19" i="11"/>
  <c r="F23" i="11"/>
  <c r="I3" i="11"/>
  <c r="G5" i="11"/>
  <c r="J8" i="11"/>
  <c r="I11" i="11"/>
  <c r="G13" i="11"/>
  <c r="F16" i="11"/>
  <c r="I17" i="11"/>
  <c r="J20" i="11"/>
  <c r="H22" i="11"/>
  <c r="F24" i="11"/>
  <c r="I27" i="11"/>
  <c r="G29" i="11"/>
  <c r="J32" i="11"/>
  <c r="H34" i="11"/>
  <c r="G36" i="11"/>
  <c r="J39" i="11"/>
  <c r="H41" i="11"/>
  <c r="F43" i="11"/>
  <c r="I46" i="11"/>
  <c r="G48" i="11"/>
  <c r="J51" i="11"/>
  <c r="J3" i="11"/>
  <c r="H5" i="11"/>
  <c r="F7" i="11"/>
  <c r="J11" i="11"/>
  <c r="H13" i="11"/>
  <c r="G16" i="11"/>
  <c r="J17" i="11"/>
  <c r="F19" i="11"/>
  <c r="I22" i="11"/>
  <c r="G24" i="11"/>
  <c r="J27" i="11"/>
  <c r="H29" i="11"/>
  <c r="F31" i="11"/>
  <c r="I34" i="11"/>
  <c r="H36" i="11"/>
  <c r="F38" i="11"/>
  <c r="I41" i="11"/>
  <c r="G43" i="11"/>
  <c r="J46" i="11"/>
  <c r="H48" i="11"/>
  <c r="F50" i="11"/>
  <c r="I5" i="11"/>
  <c r="G7" i="11"/>
  <c r="F10" i="11"/>
  <c r="I13" i="11"/>
  <c r="H16" i="11"/>
  <c r="G19" i="11"/>
  <c r="J22" i="11"/>
  <c r="H24" i="11"/>
  <c r="I29" i="11"/>
  <c r="G31" i="11"/>
  <c r="J34" i="11"/>
  <c r="I36" i="11"/>
  <c r="G38" i="11"/>
  <c r="J41" i="11"/>
  <c r="H43" i="11"/>
  <c r="G50" i="11"/>
  <c r="H7" i="11"/>
  <c r="F9" i="11"/>
  <c r="G10" i="11"/>
  <c r="F15" i="11"/>
  <c r="I16" i="11"/>
  <c r="H19" i="11"/>
  <c r="I24" i="11"/>
  <c r="G26" i="11"/>
  <c r="H31" i="11"/>
  <c r="H38" i="11"/>
  <c r="I43" i="11"/>
  <c r="G45" i="11"/>
  <c r="H50" i="11"/>
  <c r="F4" i="11"/>
  <c r="I7" i="11"/>
  <c r="I19" i="11"/>
  <c r="G21" i="11"/>
  <c r="H26" i="11"/>
  <c r="I31" i="11"/>
  <c r="G33" i="11"/>
  <c r="I38" i="11"/>
  <c r="G40" i="11"/>
  <c r="H45" i="11"/>
  <c r="I50" i="11"/>
  <c r="I10" i="11"/>
  <c r="G12" i="11"/>
  <c r="H15" i="11"/>
  <c r="H21" i="11"/>
  <c r="I26" i="11"/>
  <c r="G28" i="11"/>
  <c r="H33" i="11"/>
  <c r="H40" i="11"/>
  <c r="I45" i="11"/>
  <c r="G47" i="11"/>
  <c r="J44" i="11"/>
  <c r="J10" i="11"/>
  <c r="G23" i="11"/>
  <c r="J26" i="11"/>
  <c r="H28" i="11"/>
  <c r="I33" i="11"/>
  <c r="G35" i="11"/>
  <c r="I40" i="11"/>
  <c r="G42" i="11"/>
  <c r="J45" i="11"/>
  <c r="H47" i="11"/>
  <c r="G6" i="11"/>
  <c r="J9" i="11"/>
  <c r="G14" i="11"/>
  <c r="J15" i="11"/>
  <c r="G18" i="11"/>
  <c r="J21" i="11"/>
  <c r="H23" i="11"/>
  <c r="F25" i="11"/>
  <c r="I28" i="11"/>
  <c r="G30" i="11"/>
  <c r="J33" i="11"/>
  <c r="H35" i="11"/>
  <c r="G37" i="11"/>
  <c r="J40" i="11"/>
  <c r="H42" i="11"/>
  <c r="F44" i="11"/>
  <c r="I47" i="11"/>
  <c r="G49" i="11"/>
  <c r="J25" i="11"/>
  <c r="J4" i="11"/>
  <c r="F8" i="11"/>
  <c r="J12" i="11"/>
  <c r="F20" i="11"/>
  <c r="J28" i="11"/>
  <c r="H30" i="11"/>
  <c r="F32" i="11"/>
  <c r="I35" i="11"/>
  <c r="H37" i="11"/>
  <c r="F39" i="11"/>
  <c r="I42" i="11"/>
  <c r="J47" i="11"/>
  <c r="H49" i="11"/>
  <c r="F51" i="11"/>
  <c r="D52" i="11"/>
  <c r="F3" i="11"/>
  <c r="G8" i="11"/>
  <c r="F11" i="11"/>
  <c r="F17" i="11"/>
  <c r="I18" i="11"/>
  <c r="G20" i="11"/>
  <c r="H25" i="11"/>
  <c r="F27" i="11"/>
  <c r="I30" i="11"/>
  <c r="G32" i="11"/>
  <c r="I37" i="11"/>
  <c r="G39" i="11"/>
  <c r="H44" i="11"/>
  <c r="F46" i="11"/>
  <c r="G51" i="11"/>
  <c r="G3" i="11"/>
  <c r="J6" i="11"/>
  <c r="H52" i="11" l="1"/>
  <c r="I54" i="11"/>
  <c r="H54" i="11"/>
  <c r="G52" i="11"/>
  <c r="G54" i="11"/>
  <c r="F52" i="11"/>
  <c r="S17" i="11"/>
  <c r="S16" i="11"/>
  <c r="S15" i="11"/>
  <c r="S14" i="11"/>
  <c r="J52" i="11"/>
  <c r="I52" i="11"/>
  <c r="J54" i="11"/>
  <c r="S16" i="10" l="1"/>
  <c r="S16" i="7"/>
  <c r="S17" i="7"/>
  <c r="S17" i="10"/>
  <c r="S15" i="7"/>
  <c r="S15" i="10"/>
  <c r="S14" i="7"/>
  <c r="S14" i="10"/>
  <c r="F75" i="10"/>
  <c r="I72" i="10"/>
  <c r="I69" i="10"/>
  <c r="I66" i="10"/>
  <c r="I63" i="10"/>
  <c r="I60" i="10"/>
  <c r="I57" i="10"/>
  <c r="I54" i="10"/>
  <c r="I51" i="10"/>
  <c r="I48" i="10"/>
  <c r="I45" i="10"/>
  <c r="I42" i="10"/>
  <c r="I39" i="10"/>
  <c r="I36" i="10"/>
  <c r="I33" i="10"/>
  <c r="I30" i="10"/>
  <c r="I27" i="10"/>
  <c r="J24" i="10"/>
  <c r="I24" i="10"/>
  <c r="J21" i="10"/>
  <c r="I21" i="10"/>
  <c r="J18" i="10"/>
  <c r="I18" i="10"/>
  <c r="J16" i="10"/>
  <c r="I16" i="10"/>
  <c r="J14" i="10"/>
  <c r="I14" i="10"/>
  <c r="J11" i="10"/>
  <c r="I11" i="10"/>
  <c r="Q9" i="10"/>
  <c r="J74" i="10" s="1"/>
  <c r="P9" i="10"/>
  <c r="I5" i="10" s="1"/>
  <c r="O9" i="10"/>
  <c r="H5" i="10" s="1"/>
  <c r="N9" i="10"/>
  <c r="G72" i="10" s="1"/>
  <c r="J9" i="10"/>
  <c r="I9" i="10"/>
  <c r="J7" i="10"/>
  <c r="H7" i="10"/>
  <c r="G7" i="10"/>
  <c r="J6" i="10"/>
  <c r="I6" i="10"/>
  <c r="J4" i="10"/>
  <c r="H4" i="10"/>
  <c r="G4" i="10"/>
  <c r="J3" i="10"/>
  <c r="I3" i="10"/>
  <c r="G25" i="10" l="1"/>
  <c r="G55" i="10"/>
  <c r="G3" i="10"/>
  <c r="G9" i="10"/>
  <c r="G14" i="10"/>
  <c r="G18" i="10"/>
  <c r="G27" i="10"/>
  <c r="H3" i="10"/>
  <c r="H6" i="10"/>
  <c r="H9" i="10"/>
  <c r="H11" i="10"/>
  <c r="H14" i="10"/>
  <c r="H16" i="10"/>
  <c r="H18" i="10"/>
  <c r="H21" i="10"/>
  <c r="H24" i="10"/>
  <c r="H27" i="10"/>
  <c r="H30" i="10"/>
  <c r="H33" i="10"/>
  <c r="H36" i="10"/>
  <c r="H39" i="10"/>
  <c r="H42" i="10"/>
  <c r="H45" i="10"/>
  <c r="H48" i="10"/>
  <c r="H51" i="10"/>
  <c r="H54" i="10"/>
  <c r="H57" i="10"/>
  <c r="H60" i="10"/>
  <c r="H63" i="10"/>
  <c r="H66" i="10"/>
  <c r="H69" i="10"/>
  <c r="H72" i="10"/>
  <c r="J27" i="10"/>
  <c r="J30" i="10"/>
  <c r="J33" i="10"/>
  <c r="J36" i="10"/>
  <c r="J39" i="10"/>
  <c r="J42" i="10"/>
  <c r="J45" i="10"/>
  <c r="J48" i="10"/>
  <c r="J51" i="10"/>
  <c r="J54" i="10"/>
  <c r="J57" i="10"/>
  <c r="J60" i="10"/>
  <c r="J63" i="10"/>
  <c r="J66" i="10"/>
  <c r="J69" i="10"/>
  <c r="J72" i="10"/>
  <c r="G12" i="10"/>
  <c r="G37" i="10"/>
  <c r="H12" i="10"/>
  <c r="H19" i="10"/>
  <c r="H22" i="10"/>
  <c r="H25" i="10"/>
  <c r="H28" i="10"/>
  <c r="H31" i="10"/>
  <c r="H34" i="10"/>
  <c r="H37" i="10"/>
  <c r="H40" i="10"/>
  <c r="H43" i="10"/>
  <c r="H46" i="10"/>
  <c r="H49" i="10"/>
  <c r="H52" i="10"/>
  <c r="H55" i="10"/>
  <c r="H58" i="10"/>
  <c r="H61" i="10"/>
  <c r="H64" i="10"/>
  <c r="H67" i="10"/>
  <c r="H70" i="10"/>
  <c r="H73" i="10"/>
  <c r="G22" i="10"/>
  <c r="G49" i="10"/>
  <c r="G61" i="10"/>
  <c r="G70" i="10"/>
  <c r="I4" i="10"/>
  <c r="I77" i="10" s="1"/>
  <c r="I12" i="10"/>
  <c r="G15" i="10"/>
  <c r="G17" i="10"/>
  <c r="I19" i="10"/>
  <c r="I22" i="10"/>
  <c r="I25" i="10"/>
  <c r="I28" i="10"/>
  <c r="I31" i="10"/>
  <c r="I34" i="10"/>
  <c r="I37" i="10"/>
  <c r="I40" i="10"/>
  <c r="I43" i="10"/>
  <c r="I46" i="10"/>
  <c r="I49" i="10"/>
  <c r="I52" i="10"/>
  <c r="I55" i="10"/>
  <c r="I58" i="10"/>
  <c r="I61" i="10"/>
  <c r="I64" i="10"/>
  <c r="I67" i="10"/>
  <c r="I70" i="10"/>
  <c r="I73" i="10"/>
  <c r="G28" i="10"/>
  <c r="J12" i="10"/>
  <c r="H15" i="10"/>
  <c r="H17" i="10"/>
  <c r="J19" i="10"/>
  <c r="J22" i="10"/>
  <c r="J25" i="10"/>
  <c r="J28" i="10"/>
  <c r="J31" i="10"/>
  <c r="J34" i="10"/>
  <c r="J37" i="10"/>
  <c r="J40" i="10"/>
  <c r="J43" i="10"/>
  <c r="J46" i="10"/>
  <c r="J49" i="10"/>
  <c r="J52" i="10"/>
  <c r="J55" i="10"/>
  <c r="J58" i="10"/>
  <c r="J61" i="10"/>
  <c r="J64" i="10"/>
  <c r="J67" i="10"/>
  <c r="J70" i="10"/>
  <c r="J73" i="10"/>
  <c r="G19" i="10"/>
  <c r="G46" i="10"/>
  <c r="G58" i="10"/>
  <c r="G73" i="10"/>
  <c r="G10" i="10"/>
  <c r="G20" i="10"/>
  <c r="G23" i="10"/>
  <c r="G26" i="10"/>
  <c r="G29" i="10"/>
  <c r="G32" i="10"/>
  <c r="G35" i="10"/>
  <c r="G38" i="10"/>
  <c r="G41" i="10"/>
  <c r="G44" i="10"/>
  <c r="G47" i="10"/>
  <c r="G50" i="10"/>
  <c r="G53" i="10"/>
  <c r="G56" i="10"/>
  <c r="G59" i="10"/>
  <c r="G62" i="10"/>
  <c r="G65" i="10"/>
  <c r="G68" i="10"/>
  <c r="G71" i="10"/>
  <c r="G74" i="10"/>
  <c r="G34" i="10"/>
  <c r="I15" i="10"/>
  <c r="H10" i="10"/>
  <c r="H13" i="10"/>
  <c r="J15" i="10"/>
  <c r="J17" i="10"/>
  <c r="H20" i="10"/>
  <c r="H23" i="10"/>
  <c r="H26" i="10"/>
  <c r="H29" i="10"/>
  <c r="H32" i="10"/>
  <c r="H35" i="10"/>
  <c r="H38" i="10"/>
  <c r="H41" i="10"/>
  <c r="H44" i="10"/>
  <c r="H47" i="10"/>
  <c r="H50" i="10"/>
  <c r="H53" i="10"/>
  <c r="H56" i="10"/>
  <c r="H59" i="10"/>
  <c r="H62" i="10"/>
  <c r="H65" i="10"/>
  <c r="H68" i="10"/>
  <c r="H71" i="10"/>
  <c r="H74" i="10"/>
  <c r="G31" i="10"/>
  <c r="G5" i="10"/>
  <c r="G13" i="10"/>
  <c r="H8" i="10"/>
  <c r="I8" i="10"/>
  <c r="I76" i="10" s="1"/>
  <c r="I10" i="10"/>
  <c r="I13" i="10"/>
  <c r="I20" i="10"/>
  <c r="I23" i="10"/>
  <c r="I26" i="10"/>
  <c r="I29" i="10"/>
  <c r="I32" i="10"/>
  <c r="I35" i="10"/>
  <c r="I38" i="10"/>
  <c r="I41" i="10"/>
  <c r="I44" i="10"/>
  <c r="I47" i="10"/>
  <c r="I50" i="10"/>
  <c r="I53" i="10"/>
  <c r="I56" i="10"/>
  <c r="I59" i="10"/>
  <c r="I62" i="10"/>
  <c r="I65" i="10"/>
  <c r="I68" i="10"/>
  <c r="I71" i="10"/>
  <c r="I74" i="10"/>
  <c r="G40" i="10"/>
  <c r="G52" i="10"/>
  <c r="G64" i="10"/>
  <c r="J75" i="10"/>
  <c r="I7" i="10"/>
  <c r="I75" i="10" s="1"/>
  <c r="G8" i="10"/>
  <c r="I17" i="10"/>
  <c r="J5" i="10"/>
  <c r="J77" i="10" s="1"/>
  <c r="J8" i="10"/>
  <c r="J10" i="10"/>
  <c r="J13" i="10"/>
  <c r="J20" i="10"/>
  <c r="J23" i="10"/>
  <c r="J26" i="10"/>
  <c r="J29" i="10"/>
  <c r="J32" i="10"/>
  <c r="J35" i="10"/>
  <c r="J38" i="10"/>
  <c r="J41" i="10"/>
  <c r="J44" i="10"/>
  <c r="J47" i="10"/>
  <c r="J50" i="10"/>
  <c r="J53" i="10"/>
  <c r="J56" i="10"/>
  <c r="J59" i="10"/>
  <c r="J62" i="10"/>
  <c r="J65" i="10"/>
  <c r="J68" i="10"/>
  <c r="J71" i="10"/>
  <c r="G43" i="10"/>
  <c r="G67" i="10"/>
  <c r="G6" i="10"/>
  <c r="G11" i="10"/>
  <c r="G16" i="10"/>
  <c r="G21" i="10"/>
  <c r="G24" i="10"/>
  <c r="G30" i="10"/>
  <c r="G33" i="10"/>
  <c r="G36" i="10"/>
  <c r="G39" i="10"/>
  <c r="G42" i="10"/>
  <c r="G45" i="10"/>
  <c r="G48" i="10"/>
  <c r="G51" i="10"/>
  <c r="G54" i="10"/>
  <c r="G57" i="10"/>
  <c r="G60" i="10"/>
  <c r="G63" i="10"/>
  <c r="G66" i="10"/>
  <c r="G69" i="10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D75" i="7"/>
  <c r="H77" i="10" l="1"/>
  <c r="H75" i="10"/>
  <c r="H76" i="10"/>
  <c r="J76" i="10"/>
  <c r="G77" i="10"/>
  <c r="G76" i="10"/>
  <c r="G75" i="10"/>
  <c r="E75" i="7" l="1"/>
  <c r="C75" i="7"/>
  <c r="B75" i="7"/>
  <c r="F3" i="7"/>
  <c r="F75" i="7" l="1"/>
  <c r="O9" i="7"/>
  <c r="P9" i="7"/>
  <c r="Q9" i="7"/>
  <c r="J26" i="7" l="1"/>
  <c r="J47" i="7"/>
  <c r="J58" i="7"/>
  <c r="J70" i="7"/>
  <c r="J17" i="7"/>
  <c r="J44" i="7"/>
  <c r="J73" i="7"/>
  <c r="J6" i="7"/>
  <c r="J9" i="7"/>
  <c r="J12" i="7"/>
  <c r="J15" i="7"/>
  <c r="J18" i="7"/>
  <c r="J21" i="7"/>
  <c r="J24" i="7"/>
  <c r="J27" i="7"/>
  <c r="J30" i="7"/>
  <c r="J33" i="7"/>
  <c r="J36" i="7"/>
  <c r="J39" i="7"/>
  <c r="J42" i="7"/>
  <c r="J45" i="7"/>
  <c r="J48" i="7"/>
  <c r="J51" i="7"/>
  <c r="J54" i="7"/>
  <c r="J56" i="7"/>
  <c r="J59" i="7"/>
  <c r="J62" i="7"/>
  <c r="J65" i="7"/>
  <c r="J68" i="7"/>
  <c r="J71" i="7"/>
  <c r="J74" i="7"/>
  <c r="J20" i="7"/>
  <c r="J41" i="7"/>
  <c r="J67" i="7"/>
  <c r="J23" i="7"/>
  <c r="J50" i="7"/>
  <c r="J11" i="7"/>
  <c r="J35" i="7"/>
  <c r="J64" i="7"/>
  <c r="J8" i="7"/>
  <c r="J29" i="7"/>
  <c r="J55" i="7"/>
  <c r="J4" i="7"/>
  <c r="J7" i="7"/>
  <c r="J10" i="7"/>
  <c r="J13" i="7"/>
  <c r="J16" i="7"/>
  <c r="J19" i="7"/>
  <c r="J22" i="7"/>
  <c r="J25" i="7"/>
  <c r="J28" i="7"/>
  <c r="J31" i="7"/>
  <c r="J34" i="7"/>
  <c r="J37" i="7"/>
  <c r="J40" i="7"/>
  <c r="J43" i="7"/>
  <c r="J46" i="7"/>
  <c r="J49" i="7"/>
  <c r="J52" i="7"/>
  <c r="J57" i="7"/>
  <c r="J60" i="7"/>
  <c r="J63" i="7"/>
  <c r="J66" i="7"/>
  <c r="J69" i="7"/>
  <c r="J72" i="7"/>
  <c r="J14" i="7"/>
  <c r="J32" i="7"/>
  <c r="J53" i="7"/>
  <c r="J5" i="7"/>
  <c r="J38" i="7"/>
  <c r="J61" i="7"/>
  <c r="I29" i="7"/>
  <c r="I6" i="7"/>
  <c r="I9" i="7"/>
  <c r="I12" i="7"/>
  <c r="I15" i="7"/>
  <c r="I18" i="7"/>
  <c r="I21" i="7"/>
  <c r="I24" i="7"/>
  <c r="I27" i="7"/>
  <c r="I30" i="7"/>
  <c r="I33" i="7"/>
  <c r="I36" i="7"/>
  <c r="I39" i="7"/>
  <c r="I42" i="7"/>
  <c r="I45" i="7"/>
  <c r="I48" i="7"/>
  <c r="I51" i="7"/>
  <c r="I54" i="7"/>
  <c r="I56" i="7"/>
  <c r="I59" i="7"/>
  <c r="I62" i="7"/>
  <c r="I65" i="7"/>
  <c r="I68" i="7"/>
  <c r="I71" i="7"/>
  <c r="I74" i="7"/>
  <c r="I26" i="7"/>
  <c r="I35" i="7"/>
  <c r="I73" i="7"/>
  <c r="I38" i="7"/>
  <c r="I41" i="7"/>
  <c r="I61" i="7"/>
  <c r="I4" i="7"/>
  <c r="I7" i="7"/>
  <c r="I10" i="7"/>
  <c r="I13" i="7"/>
  <c r="I16" i="7"/>
  <c r="I19" i="7"/>
  <c r="I22" i="7"/>
  <c r="I25" i="7"/>
  <c r="I28" i="7"/>
  <c r="I31" i="7"/>
  <c r="I34" i="7"/>
  <c r="I37" i="7"/>
  <c r="I40" i="7"/>
  <c r="I43" i="7"/>
  <c r="I46" i="7"/>
  <c r="I49" i="7"/>
  <c r="I52" i="7"/>
  <c r="I57" i="7"/>
  <c r="I60" i="7"/>
  <c r="I63" i="7"/>
  <c r="I66" i="7"/>
  <c r="I69" i="7"/>
  <c r="I72" i="7"/>
  <c r="I8" i="7"/>
  <c r="I47" i="7"/>
  <c r="I64" i="7"/>
  <c r="I5" i="7"/>
  <c r="I14" i="7"/>
  <c r="I17" i="7"/>
  <c r="I20" i="7"/>
  <c r="I23" i="7"/>
  <c r="I32" i="7"/>
  <c r="I44" i="7"/>
  <c r="I53" i="7"/>
  <c r="I55" i="7"/>
  <c r="I58" i="7"/>
  <c r="I70" i="7"/>
  <c r="I11" i="7"/>
  <c r="I50" i="7"/>
  <c r="I67" i="7"/>
  <c r="H6" i="7"/>
  <c r="H9" i="7"/>
  <c r="H12" i="7"/>
  <c r="H15" i="7"/>
  <c r="H18" i="7"/>
  <c r="H21" i="7"/>
  <c r="H24" i="7"/>
  <c r="H27" i="7"/>
  <c r="H30" i="7"/>
  <c r="H33" i="7"/>
  <c r="H36" i="7"/>
  <c r="H39" i="7"/>
  <c r="H42" i="7"/>
  <c r="H45" i="7"/>
  <c r="H48" i="7"/>
  <c r="H51" i="7"/>
  <c r="H54" i="7"/>
  <c r="H56" i="7"/>
  <c r="H59" i="7"/>
  <c r="H62" i="7"/>
  <c r="H65" i="7"/>
  <c r="H68" i="7"/>
  <c r="H71" i="7"/>
  <c r="H74" i="7"/>
  <c r="H4" i="7"/>
  <c r="H7" i="7"/>
  <c r="H10" i="7"/>
  <c r="H13" i="7"/>
  <c r="H16" i="7"/>
  <c r="H19" i="7"/>
  <c r="H22" i="7"/>
  <c r="H25" i="7"/>
  <c r="H28" i="7"/>
  <c r="H31" i="7"/>
  <c r="H34" i="7"/>
  <c r="H37" i="7"/>
  <c r="H40" i="7"/>
  <c r="H43" i="7"/>
  <c r="H46" i="7"/>
  <c r="H49" i="7"/>
  <c r="H52" i="7"/>
  <c r="H57" i="7"/>
  <c r="H60" i="7"/>
  <c r="H63" i="7"/>
  <c r="H66" i="7"/>
  <c r="H69" i="7"/>
  <c r="H72" i="7"/>
  <c r="H5" i="7"/>
  <c r="H8" i="7"/>
  <c r="H11" i="7"/>
  <c r="H14" i="7"/>
  <c r="H17" i="7"/>
  <c r="H20" i="7"/>
  <c r="H23" i="7"/>
  <c r="H26" i="7"/>
  <c r="H29" i="7"/>
  <c r="H32" i="7"/>
  <c r="H35" i="7"/>
  <c r="H38" i="7"/>
  <c r="H41" i="7"/>
  <c r="H44" i="7"/>
  <c r="H47" i="7"/>
  <c r="H50" i="7"/>
  <c r="H53" i="7"/>
  <c r="H55" i="7"/>
  <c r="H58" i="7"/>
  <c r="H61" i="7"/>
  <c r="H64" i="7"/>
  <c r="H67" i="7"/>
  <c r="H70" i="7"/>
  <c r="H73" i="7"/>
  <c r="J3" i="7"/>
  <c r="N9" i="7"/>
  <c r="G9" i="7" l="1"/>
  <c r="G59" i="7"/>
  <c r="G12" i="7"/>
  <c r="G39" i="7"/>
  <c r="G68" i="7"/>
  <c r="G6" i="7"/>
  <c r="G48" i="7"/>
  <c r="G74" i="7"/>
  <c r="G4" i="7"/>
  <c r="G7" i="7"/>
  <c r="G10" i="7"/>
  <c r="G13" i="7"/>
  <c r="G16" i="7"/>
  <c r="G19" i="7"/>
  <c r="G22" i="7"/>
  <c r="G25" i="7"/>
  <c r="G28" i="7"/>
  <c r="G31" i="7"/>
  <c r="G34" i="7"/>
  <c r="G37" i="7"/>
  <c r="G40" i="7"/>
  <c r="G43" i="7"/>
  <c r="G46" i="7"/>
  <c r="G49" i="7"/>
  <c r="G52" i="7"/>
  <c r="G57" i="7"/>
  <c r="G60" i="7"/>
  <c r="G63" i="7"/>
  <c r="G66" i="7"/>
  <c r="G69" i="7"/>
  <c r="G72" i="7"/>
  <c r="G18" i="7"/>
  <c r="G33" i="7"/>
  <c r="G54" i="7"/>
  <c r="G27" i="7"/>
  <c r="G36" i="7"/>
  <c r="G56" i="7"/>
  <c r="G24" i="7"/>
  <c r="G51" i="7"/>
  <c r="G71" i="7"/>
  <c r="G15" i="7"/>
  <c r="G30" i="7"/>
  <c r="G42" i="7"/>
  <c r="G62" i="7"/>
  <c r="G5" i="7"/>
  <c r="G8" i="7"/>
  <c r="G11" i="7"/>
  <c r="G14" i="7"/>
  <c r="G17" i="7"/>
  <c r="G20" i="7"/>
  <c r="G23" i="7"/>
  <c r="G26" i="7"/>
  <c r="G29" i="7"/>
  <c r="G32" i="7"/>
  <c r="G35" i="7"/>
  <c r="G38" i="7"/>
  <c r="G41" i="7"/>
  <c r="G44" i="7"/>
  <c r="G47" i="7"/>
  <c r="G50" i="7"/>
  <c r="G53" i="7"/>
  <c r="G55" i="7"/>
  <c r="G58" i="7"/>
  <c r="G61" i="7"/>
  <c r="G64" i="7"/>
  <c r="G67" i="7"/>
  <c r="G70" i="7"/>
  <c r="G73" i="7"/>
  <c r="G21" i="7"/>
  <c r="G45" i="7"/>
  <c r="G65" i="7"/>
  <c r="G3" i="7"/>
  <c r="I3" i="7" l="1"/>
  <c r="H3" i="7"/>
  <c r="P16" i="7" l="1"/>
  <c r="P15" i="7"/>
  <c r="P17" i="7"/>
  <c r="J75" i="7"/>
  <c r="I75" i="7"/>
  <c r="H75" i="7"/>
  <c r="G75" i="7"/>
  <c r="O14" i="7" l="1"/>
  <c r="G78" i="7"/>
  <c r="O17" i="7"/>
  <c r="O15" i="7"/>
  <c r="H78" i="7"/>
  <c r="O16" i="7"/>
  <c r="I78" i="7"/>
  <c r="P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neeraj sharma</author>
  </authors>
  <commentList>
    <comment ref="S4" authorId="0" shapeId="0" xr:uid="{B5D4B7E1-52AB-45D6-815E-9604EEDB6D2B}">
      <text>
        <r>
          <rPr>
            <b/>
            <sz val="9"/>
            <color indexed="81"/>
            <rFont val="Tahoma"/>
            <family val="2"/>
          </rPr>
          <t>neeraj sharma:</t>
        </r>
        <r>
          <rPr>
            <sz val="9"/>
            <color indexed="81"/>
            <rFont val="Tahoma"/>
            <family val="2"/>
          </rPr>
          <t xml:space="preserve">
Weightage may be included if there are 6 COs.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neeraj sharma</author>
  </authors>
  <commentList>
    <comment ref="S4" authorId="0" shapeId="0" xr:uid="{D4D1751F-0F30-4786-B572-B384F0B58B6D}">
      <text>
        <r>
          <rPr>
            <b/>
            <sz val="9"/>
            <color indexed="81"/>
            <rFont val="Tahoma"/>
            <family val="2"/>
          </rPr>
          <t>neeraj sharma:</t>
        </r>
        <r>
          <rPr>
            <sz val="9"/>
            <color indexed="81"/>
            <rFont val="Tahoma"/>
            <family val="2"/>
          </rPr>
          <t xml:space="preserve">
Weightage may be included if there are 6 COs.</t>
        </r>
      </text>
    </comment>
  </commentList>
</comments>
</file>

<file path=xl/sharedStrings.xml><?xml version="1.0" encoding="utf-8"?>
<sst xmlns="http://schemas.openxmlformats.org/spreadsheetml/2006/main" count="569" uniqueCount="246">
  <si>
    <t>Student Marks</t>
  </si>
  <si>
    <t>Roll No</t>
  </si>
  <si>
    <t>CO1</t>
  </si>
  <si>
    <t>CO2</t>
  </si>
  <si>
    <t>CO3</t>
  </si>
  <si>
    <t>Average</t>
  </si>
  <si>
    <t>Assessment Methods</t>
  </si>
  <si>
    <t>CO4</t>
  </si>
  <si>
    <t>Weightages</t>
  </si>
  <si>
    <t>Sum</t>
  </si>
  <si>
    <t>Do not worry if Sum is more than 1, It is taken care in formula.</t>
  </si>
  <si>
    <t>Minor -I (column B)</t>
  </si>
  <si>
    <t>Minor -II(column C)</t>
  </si>
  <si>
    <t>PO attainment sheet</t>
  </si>
  <si>
    <t>CO 2</t>
  </si>
  <si>
    <t>CO 3</t>
  </si>
  <si>
    <t>CO 4</t>
  </si>
  <si>
    <t>PO 1</t>
  </si>
  <si>
    <t>PO 2</t>
  </si>
  <si>
    <t>PO 3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</si>
  <si>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</si>
  <si>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</si>
  <si>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</si>
  <si>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</si>
  <si>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</si>
  <si>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</si>
  <si>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</si>
  <si>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</si>
  <si>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</si>
  <si>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CO 1</t>
  </si>
  <si>
    <t>CO5</t>
  </si>
  <si>
    <t>Assignment    (20)</t>
  </si>
  <si>
    <t>COs: Students should able to</t>
  </si>
  <si>
    <t>PSO 1</t>
  </si>
  <si>
    <t>PSO 2</t>
  </si>
  <si>
    <t xml:space="preserve"> </t>
  </si>
  <si>
    <t>Indirect PO attainment</t>
  </si>
  <si>
    <t xml:space="preserve">Final PO Attainment: </t>
  </si>
  <si>
    <t>80 % of direct attainment + 20 % of Indirect attainmet</t>
  </si>
  <si>
    <t>CO-PO mapping</t>
  </si>
  <si>
    <t>Direct Attainment</t>
  </si>
  <si>
    <t>Indirect Attainment</t>
  </si>
  <si>
    <t xml:space="preserve">CO obtained (%) </t>
  </si>
  <si>
    <t>Overall Attainment</t>
  </si>
  <si>
    <t>Attained/ Not Attained</t>
  </si>
  <si>
    <t>CO6</t>
  </si>
  <si>
    <t>Final Exam (50)</t>
  </si>
  <si>
    <t>Minor-II (30)</t>
  </si>
  <si>
    <t>Minor-I (30)</t>
  </si>
  <si>
    <t>Quiz/Assignment/ Attendance(column D)</t>
  </si>
  <si>
    <t>Final Exam (column E)</t>
  </si>
  <si>
    <t>Threshold</t>
  </si>
  <si>
    <t>% Attained</t>
  </si>
  <si>
    <t>Total(100)</t>
  </si>
  <si>
    <t>Percentage Attained</t>
  </si>
  <si>
    <t xml:space="preserve">Attained </t>
  </si>
  <si>
    <t>CO Attainment (%)</t>
  </si>
  <si>
    <t>CO Thresholds (%)</t>
  </si>
  <si>
    <t>PO X CO (Manual Calculations)</t>
  </si>
  <si>
    <t>PO Attainment (Formula based auto calculations)</t>
  </si>
  <si>
    <t>CO Attainment (Direct)</t>
  </si>
  <si>
    <t>CO-PO Mapping</t>
  </si>
  <si>
    <t>PO1</t>
  </si>
  <si>
    <t xml:space="preserve">CO1 </t>
  </si>
  <si>
    <t>MCI 2020-2019 Batch</t>
  </si>
  <si>
    <r>
      <rPr>
        <sz val="10"/>
        <color theme="1"/>
        <rFont val="Dejavu serif condensed"/>
      </rPr>
      <t>CO19501</t>
    </r>
  </si>
  <si>
    <r>
      <rPr>
        <sz val="10"/>
        <color theme="1"/>
        <rFont val="Dejavu serif condensed"/>
      </rPr>
      <t>CO19503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</si>
  <si>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CO19504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</si>
  <si>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CO19506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</si>
  <si>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CO19507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</si>
  <si>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CO19508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</si>
  <si>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CO19509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</si>
  <si>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</si>
  <si>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</si>
  <si>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</si>
  <si>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</si>
  <si>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</si>
  <si>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</si>
  <si>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</si>
  <si>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CO19518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</si>
  <si>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</si>
  <si>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</si>
  <si>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</si>
  <si>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</si>
  <si>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</si>
  <si>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</si>
  <si>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</si>
  <si>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</si>
  <si>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CO19529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</si>
  <si>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</si>
  <si>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</si>
  <si>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</si>
  <si>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</si>
  <si>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</si>
  <si>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</si>
  <si>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</si>
  <si>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</si>
  <si>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</si>
  <si>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CO19539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</si>
  <si>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</si>
  <si>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</si>
  <si>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</si>
  <si>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</si>
  <si>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</si>
  <si>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</si>
  <si>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</si>
  <si>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</si>
  <si>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</si>
  <si>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CO19549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</si>
  <si>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</si>
  <si>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</si>
  <si>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</si>
  <si>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</si>
  <si>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</si>
  <si>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</si>
  <si>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</si>
  <si>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</si>
  <si>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CO19559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</si>
  <si>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CO19560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</si>
  <si>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CO19561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</si>
  <si>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</si>
  <si>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</si>
  <si>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</si>
  <si>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</si>
  <si>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CO19568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</si>
  <si>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Dejavu serif condensed"/>
      </rPr>
      <t>LCO16563</t>
    </r>
  </si>
  <si>
    <r>
      <rPr>
        <sz val="10"/>
        <color theme="1"/>
        <rFont val="Dejavu serif condensed"/>
      </rPr>
      <t>LCO19570</t>
    </r>
  </si>
  <si>
    <r>
      <rPr>
        <sz val="10"/>
        <color theme="1"/>
        <rFont val="Dejavu serif condensed"/>
      </rPr>
      <t>LCO19571</t>
    </r>
  </si>
  <si>
    <r>
      <rPr>
        <sz val="10"/>
        <color theme="1"/>
        <rFont val="Dejavu serif condensed"/>
      </rPr>
      <t>LCO19572</t>
    </r>
  </si>
  <si>
    <r>
      <rPr>
        <sz val="10"/>
        <color theme="1"/>
        <rFont val="Dejavu serif condensed"/>
      </rPr>
      <t>LCO19573</t>
    </r>
  </si>
  <si>
    <r>
      <rPr>
        <sz val="10"/>
        <color theme="1"/>
        <rFont val="Dejavu serif condensed"/>
      </rPr>
      <t>LCO19574</t>
    </r>
  </si>
  <si>
    <r>
      <rPr>
        <sz val="10"/>
        <color theme="1"/>
        <rFont val="Dejavu serif condensed"/>
      </rPr>
      <t>LCO19575</t>
    </r>
  </si>
  <si>
    <r>
      <rPr>
        <sz val="10"/>
        <color theme="1"/>
        <rFont val="Dejavu serif condensed"/>
      </rPr>
      <t>LCO19576</t>
    </r>
  </si>
  <si>
    <r>
      <rPr>
        <sz val="10"/>
        <color theme="1"/>
        <rFont val="Dejavu serif condensed"/>
      </rPr>
      <t>LCO19578</t>
    </r>
  </si>
  <si>
    <r>
      <rPr>
        <sz val="10"/>
        <color theme="1"/>
        <rFont val="Dejavu serif condensed"/>
      </rPr>
      <t>LCO19579</t>
    </r>
  </si>
  <si>
    <r>
      <rPr>
        <sz val="10"/>
        <color theme="1"/>
        <rFont val="Dejavu serif condensed"/>
      </rPr>
      <t>LCO19580</t>
    </r>
  </si>
  <si>
    <r>
      <rPr>
        <sz val="10"/>
        <color theme="1"/>
        <rFont val="Dejavu serif condensed"/>
      </rPr>
      <t>LCO19581</t>
    </r>
  </si>
  <si>
    <r>
      <t xml:space="preserve">Threshold (By considering class marks </t>
    </r>
    <r>
      <rPr>
        <b/>
        <sz val="9"/>
        <color theme="1"/>
        <rFont val="Calibri"/>
        <family val="2"/>
      </rPr>
      <t>≥</t>
    </r>
    <r>
      <rPr>
        <b/>
        <sz val="9"/>
        <color theme="1"/>
        <rFont val="Calibri"/>
        <family val="2"/>
        <scheme val="minor"/>
      </rPr>
      <t xml:space="preserve"> 60 %)</t>
    </r>
  </si>
  <si>
    <t>Cont. Evaluation (15)</t>
  </si>
  <si>
    <t>Mid Term Test/ Viva (10)</t>
  </si>
  <si>
    <t>End Term Test/ Viva (15)</t>
  </si>
  <si>
    <t>File/  Project etc.  (10)</t>
  </si>
  <si>
    <t>Total (50)</t>
  </si>
  <si>
    <t>MCI 2019 batch  Jan-June 2021</t>
  </si>
  <si>
    <t>CO19501</t>
  </si>
  <si>
    <t>CO19503</t>
  </si>
  <si>
    <t>C04</t>
  </si>
  <si>
    <t>CO19504</t>
  </si>
  <si>
    <t>CO19506</t>
  </si>
  <si>
    <t>CO19507</t>
  </si>
  <si>
    <t>CO19508</t>
  </si>
  <si>
    <t>CO19509</t>
  </si>
  <si>
    <t>CO19510</t>
  </si>
  <si>
    <t>CO19511</t>
  </si>
  <si>
    <t>CO19512</t>
  </si>
  <si>
    <t>CO19513</t>
  </si>
  <si>
    <r>
      <t xml:space="preserve">Threshold (By considering class marks </t>
    </r>
    <r>
      <rPr>
        <b/>
        <sz val="9"/>
        <color theme="1"/>
        <rFont val="Calibri"/>
        <family val="2"/>
      </rPr>
      <t>≥</t>
    </r>
    <r>
      <rPr>
        <b/>
        <sz val="9"/>
        <color theme="1"/>
        <rFont val="Calibri"/>
        <family val="2"/>
        <scheme val="minor"/>
      </rPr>
      <t xml:space="preserve"> 50 %)</t>
    </r>
  </si>
  <si>
    <t>CO19514</t>
  </si>
  <si>
    <t>CO19515</t>
  </si>
  <si>
    <t xml:space="preserve"> Attained</t>
  </si>
  <si>
    <t>CO19516</t>
  </si>
  <si>
    <t>CO19518</t>
  </si>
  <si>
    <t>CO19520</t>
  </si>
  <si>
    <t>CO19521</t>
  </si>
  <si>
    <t>CO19522</t>
  </si>
  <si>
    <t>CO19523</t>
  </si>
  <si>
    <t>CO19524</t>
  </si>
  <si>
    <t>CO19525</t>
  </si>
  <si>
    <t>CO19526</t>
  </si>
  <si>
    <t>CO19527</t>
  </si>
  <si>
    <t>CO19529</t>
  </si>
  <si>
    <t>CO19530</t>
  </si>
  <si>
    <t>CO19531</t>
  </si>
  <si>
    <t>CO19532</t>
  </si>
  <si>
    <t>CO19533</t>
  </si>
  <si>
    <t>CO19534</t>
  </si>
  <si>
    <t>CO19535</t>
  </si>
  <si>
    <t>CO19536</t>
  </si>
  <si>
    <t>CO19537</t>
  </si>
  <si>
    <t>CO19538</t>
  </si>
  <si>
    <t>CO19539</t>
  </si>
  <si>
    <t>CO19540</t>
  </si>
  <si>
    <t>CO19541</t>
  </si>
  <si>
    <t>CO19542</t>
  </si>
  <si>
    <t>CO19543</t>
  </si>
  <si>
    <t>CO19544</t>
  </si>
  <si>
    <t>CO19545</t>
  </si>
  <si>
    <t>CO19546</t>
  </si>
  <si>
    <t>CO19547</t>
  </si>
  <si>
    <t>CO19548</t>
  </si>
  <si>
    <t>CO19549</t>
  </si>
  <si>
    <t>CO19550</t>
  </si>
  <si>
    <t>CO19551</t>
  </si>
  <si>
    <t>CO19552</t>
  </si>
  <si>
    <t>CO19553</t>
  </si>
  <si>
    <t>CO19554</t>
  </si>
  <si>
    <t>CO19555</t>
  </si>
  <si>
    <t>CO19556</t>
  </si>
  <si>
    <t>CO19557</t>
  </si>
  <si>
    <t>CO19558</t>
  </si>
  <si>
    <t>CO19559</t>
  </si>
  <si>
    <t>CO19560</t>
  </si>
  <si>
    <t>CO19561</t>
  </si>
  <si>
    <t>CO19562</t>
  </si>
  <si>
    <t>CO19563</t>
  </si>
  <si>
    <t>CO19565</t>
  </si>
  <si>
    <t>CO19567</t>
  </si>
  <si>
    <t>CO19568</t>
  </si>
  <si>
    <t>CO19570</t>
  </si>
  <si>
    <t>CO19571</t>
  </si>
  <si>
    <t>CO19572</t>
  </si>
  <si>
    <t>CO19573</t>
  </si>
  <si>
    <t>CO19574</t>
  </si>
  <si>
    <t>CO19575</t>
  </si>
  <si>
    <t>CO19576</t>
  </si>
  <si>
    <t>CO19578</t>
  </si>
  <si>
    <t>CO19579</t>
  </si>
  <si>
    <t>CO19580</t>
  </si>
  <si>
    <t>CO19581</t>
  </si>
  <si>
    <t>Attained</t>
  </si>
  <si>
    <t>Serial Number</t>
  </si>
  <si>
    <t>Survey (18)</t>
  </si>
  <si>
    <t>Feedback (50)</t>
  </si>
  <si>
    <t>Survey Normalized (10)</t>
  </si>
  <si>
    <t>Feedback Normalised (10)</t>
  </si>
  <si>
    <t>Total (20)</t>
  </si>
  <si>
    <t>Survey (D)</t>
  </si>
  <si>
    <t xml:space="preserve">Feedback (E) </t>
  </si>
  <si>
    <t>AVERAGE</t>
  </si>
  <si>
    <t>MCI 2019-23</t>
  </si>
  <si>
    <t>CO Attainment (Indirect)</t>
  </si>
  <si>
    <t>Microcontroller and Interfacing Theory</t>
  </si>
  <si>
    <t>PSO2</t>
  </si>
  <si>
    <t>CO's value (co attainment *5)</t>
  </si>
  <si>
    <t>CO's value (co attainment *2)</t>
  </si>
  <si>
    <t>CO's value</t>
  </si>
  <si>
    <t>understand the need, fundamentals, tools and software of the embedded systems.</t>
  </si>
  <si>
    <t>analyze and apply the 8051, PIC18 microcontrollers' knowledge and assembly language programming techniques.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</si>
  <si>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Analyze the various timers, counters, serial interface and interrupts of microcontroller 8051.</t>
    </r>
  </si>
  <si>
    <t>design various microcontroller-based application systems by applying the knowledge of hardware And software concepts</t>
  </si>
  <si>
    <t>analyze the various timers, counters, serial interface and interrupts of microcontroller 8051.</t>
  </si>
  <si>
    <t>CO-PO  and CO-PSO mapping</t>
  </si>
  <si>
    <t>CO-PO Indirect</t>
  </si>
  <si>
    <t>PSO1</t>
  </si>
  <si>
    <t>CO PO Mapping  (CO x PO)</t>
  </si>
  <si>
    <t>CO PO Mapping  (CO x PO)/3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</si>
</sst>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sz val="10.5"/>
      <color rgb="FF000000"/>
      <name val="Cambria"/>
      <family val="2"/>
    </font>
    <font>
      <sz val="10.5"/>
      <name val="Cambria"/>
    </font>
    <font>
      <sz val="12"/>
      <color theme="1"/>
      <name val="Times New Roman"/>
      <family val="1"/>
    </font>
    <font>
      <sz val="10.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"/>
      <color theme="1"/>
      <name val="Dejavu serif condensed"/>
    </font>
    <font>
      <sz val="10"/>
      <color rgb="FF000000"/>
      <name val="Dejavu serif condensed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.5"/>
      <name val="Cambria"/>
      <family val="1"/>
    </font>
    <font>
      <b/>
      <sz val="10.5"/>
      <name val="Cambria"/>
      <family val="1"/>
    </font>
    <font>
      <sz val="7"/>
      <color theme="1"/>
      <name val="Times New Roman"/>
      <family val="1"/>
    </font>
    <font>
      <sz val="12"/>
      <name val="Times New Roman"/>
      <family val="1"/>
    </font>
    <font>
      <sz val="9"/>
      <name val="Calibri"/>
      <family val="2"/>
      <scheme val="minor"/>
    </font>
    <font>
      <b/>
      <sz val="10.5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4" borderId="0" xfId="0" applyFont="1" applyFill="1"/>
    <xf numFmtId="0" fontId="1" fillId="4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1" fillId="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0" xfId="0" applyFont="1" applyFill="1"/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6" borderId="0" xfId="0" applyFont="1" applyFill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1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top" wrapText="1"/>
    </xf>
    <xf numFmtId="2" fontId="16" fillId="0" borderId="6" xfId="0" applyNumberFormat="1" applyFont="1" applyBorder="1" applyAlignment="1">
      <alignment horizontal="center" vertical="top" shrinkToFi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indent="2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2" fillId="6" borderId="0" xfId="0" applyFont="1" applyFill="1" applyAlignment="1">
      <alignment horizontal="left"/>
    </xf>
    <xf numFmtId="0" fontId="1" fillId="0" borderId="1" xfId="0" applyFont="1" applyBorder="1"/>
    <xf numFmtId="0" fontId="21" fillId="0" borderId="6" xfId="0" applyFont="1" applyBorder="1" applyAlignment="1">
      <alignment horizontal="center" vertical="top" wrapText="1"/>
    </xf>
    <xf numFmtId="2" fontId="10" fillId="0" borderId="6" xfId="0" applyNumberFormat="1" applyFont="1" applyBorder="1" applyAlignment="1">
      <alignment horizontal="left" vertical="top" indent="1" shrinkToFit="1"/>
    </xf>
    <xf numFmtId="2" fontId="10" fillId="0" borderId="6" xfId="0" applyNumberFormat="1" applyFont="1" applyBorder="1" applyAlignment="1">
      <alignment horizontal="center" vertical="top" shrinkToFit="1"/>
    </xf>
    <xf numFmtId="2" fontId="10" fillId="0" borderId="17" xfId="0" applyNumberFormat="1" applyFont="1" applyBorder="1" applyAlignment="1">
      <alignment horizontal="left" vertical="top" indent="1" shrinkToFit="1"/>
    </xf>
    <xf numFmtId="0" fontId="21" fillId="0" borderId="17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2" fontId="10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" fontId="0" fillId="0" borderId="1" xfId="0" applyNumberFormat="1" applyBorder="1" applyAlignment="1">
      <alignment horizontal="left" vertical="center"/>
    </xf>
    <xf numFmtId="0" fontId="24" fillId="2" borderId="0" xfId="0" applyFont="1" applyFill="1"/>
    <xf numFmtId="0" fontId="25" fillId="2" borderId="0" xfId="0" applyFont="1" applyFill="1"/>
    <xf numFmtId="0" fontId="12" fillId="0" borderId="0" xfId="0" applyFont="1" applyAlignment="1">
      <alignment vertical="center"/>
    </xf>
    <xf numFmtId="1" fontId="0" fillId="0" borderId="1" xfId="0" applyNumberFormat="1" applyBorder="1"/>
    <xf numFmtId="0" fontId="4" fillId="6" borderId="1" xfId="0" applyFont="1" applyFill="1" applyBorder="1"/>
    <xf numFmtId="0" fontId="0" fillId="6" borderId="1" xfId="0" applyFill="1" applyBorder="1"/>
    <xf numFmtId="0" fontId="12" fillId="0" borderId="1" xfId="0" applyFont="1" applyBorder="1" applyAlignment="1">
      <alignment vertical="center"/>
    </xf>
    <xf numFmtId="0" fontId="2" fillId="6" borderId="1" xfId="0" applyFont="1" applyFill="1" applyBorder="1"/>
    <xf numFmtId="0" fontId="18" fillId="6" borderId="0" xfId="0" applyFont="1" applyFill="1"/>
    <xf numFmtId="0" fontId="11" fillId="0" borderId="1" xfId="0" applyFont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shrinkToFit="1"/>
    </xf>
    <xf numFmtId="2" fontId="10" fillId="0" borderId="1" xfId="0" applyNumberFormat="1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vertical="center"/>
    </xf>
    <xf numFmtId="0" fontId="0" fillId="13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13" borderId="5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tabSelected="1" topLeftCell="G34" zoomScale="119" zoomScaleNormal="130" workbookViewId="0">
      <selection activeCell="S16" sqref="S16"/>
    </sheetView>
  </sheetViews>
  <sheetFormatPr defaultRowHeight="15"/>
  <cols>
    <col min="1" max="1" width="9.7109375" style="27" bestFit="1" customWidth="1"/>
    <col min="2" max="2" width="6.7109375" customWidth="1"/>
    <col min="3" max="3" width="7.28515625" customWidth="1"/>
    <col min="4" max="4" width="9.5703125" customWidth="1"/>
    <col min="5" max="6" width="8.7109375" customWidth="1"/>
    <col min="7" max="7" width="8.42578125" customWidth="1"/>
    <col min="8" max="8" width="6.85546875" customWidth="1"/>
    <col min="9" max="9" width="7.5703125" customWidth="1"/>
    <col min="10" max="10" width="7.28515625" customWidth="1"/>
    <col min="11" max="11" width="6.5703125" customWidth="1"/>
    <col min="13" max="13" width="20.5703125" customWidth="1"/>
    <col min="14" max="14" width="11.140625" bestFit="1" customWidth="1"/>
    <col min="15" max="15" width="10.7109375" bestFit="1" customWidth="1"/>
    <col min="16" max="16" width="20.42578125" bestFit="1" customWidth="1"/>
    <col min="17" max="17" width="13.42578125" bestFit="1" customWidth="1"/>
    <col min="18" max="18" width="9.85546875" bestFit="1" customWidth="1"/>
    <col min="19" max="19" width="8.7109375" bestFit="1" customWidth="1"/>
    <col min="20" max="20" width="17.28515625" customWidth="1"/>
  </cols>
  <sheetData>
    <row r="1" spans="1:20">
      <c r="A1" s="25"/>
      <c r="B1" s="124" t="s">
        <v>0</v>
      </c>
      <c r="C1" s="124"/>
      <c r="D1" s="124"/>
      <c r="E1" s="124"/>
      <c r="F1" s="23"/>
      <c r="G1" s="124" t="s">
        <v>42</v>
      </c>
      <c r="H1" s="124"/>
      <c r="I1" s="124"/>
      <c r="J1" s="124"/>
      <c r="K1" s="2"/>
      <c r="L1" s="2"/>
      <c r="M1" s="2"/>
      <c r="N1" s="2"/>
      <c r="O1" s="2"/>
      <c r="P1" s="2"/>
      <c r="Q1" s="2"/>
      <c r="R1" s="2"/>
      <c r="S1" s="2"/>
    </row>
    <row r="2" spans="1:20" ht="45.95" customHeight="1">
      <c r="A2" s="26" t="s">
        <v>1</v>
      </c>
      <c r="B2" s="20" t="s">
        <v>48</v>
      </c>
      <c r="C2" s="20" t="s">
        <v>47</v>
      </c>
      <c r="D2" s="20" t="s">
        <v>31</v>
      </c>
      <c r="E2" s="20" t="s">
        <v>46</v>
      </c>
      <c r="F2" s="20" t="s">
        <v>53</v>
      </c>
      <c r="G2" s="19" t="s">
        <v>2</v>
      </c>
      <c r="H2" s="19" t="s">
        <v>3</v>
      </c>
      <c r="I2" s="19" t="s">
        <v>4</v>
      </c>
      <c r="J2" s="19" t="s">
        <v>7</v>
      </c>
      <c r="K2" s="5"/>
      <c r="L2" s="15"/>
      <c r="M2" s="15" t="s">
        <v>64</v>
      </c>
      <c r="N2" s="15"/>
      <c r="O2" s="15"/>
      <c r="P2" s="15"/>
      <c r="Q2" s="15"/>
      <c r="R2" s="15"/>
      <c r="S2" s="15"/>
    </row>
    <row r="3" spans="1:20">
      <c r="A3" s="63" t="s">
        <v>65</v>
      </c>
      <c r="B3" s="64">
        <v>24</v>
      </c>
      <c r="C3" s="64">
        <v>21</v>
      </c>
      <c r="D3" s="64">
        <v>18</v>
      </c>
      <c r="E3" s="64">
        <v>40</v>
      </c>
      <c r="F3" s="16">
        <f>MAX(B3,C3)+D3+E3</f>
        <v>82</v>
      </c>
      <c r="G3" s="16">
        <f>CEILING(((N$5*$B3/$T$5)+(N$6*$C3/$T$6)+(N$7*$D3/$T$7)+(N$8*$E3/$T$8))/N$9,1)</f>
        <v>82</v>
      </c>
      <c r="H3" s="16">
        <f>CEILING(((O$5*$B3/$T$5)+(O$6*$C3/$T$6)+(O$8*$E3/$T$8)++(O$7*$D3/$T$7))/O$9,1)</f>
        <v>81</v>
      </c>
      <c r="I3" s="16">
        <f t="shared" ref="I3:J3" si="0">CEILING(((P$5*$B3/$T$5)+(P$6*$C3/$T$6)+(P$8*$E3/$T$8)+(P$7*$D3/$T$7))/P$9,1)</f>
        <v>80</v>
      </c>
      <c r="J3" s="16">
        <f t="shared" si="0"/>
        <v>77</v>
      </c>
      <c r="K3" s="1"/>
      <c r="L3" s="7"/>
      <c r="M3" s="7"/>
      <c r="N3" s="7"/>
      <c r="O3" s="7"/>
      <c r="P3" s="7"/>
      <c r="Q3" s="7"/>
      <c r="R3" s="7"/>
      <c r="S3" s="7"/>
    </row>
    <row r="4" spans="1:20">
      <c r="A4" s="63" t="s">
        <v>66</v>
      </c>
      <c r="B4" s="64">
        <v>21</v>
      </c>
      <c r="C4" s="64">
        <v>19</v>
      </c>
      <c r="D4" s="64">
        <v>17</v>
      </c>
      <c r="E4" s="64">
        <v>35</v>
      </c>
      <c r="F4" s="16">
        <f t="shared" ref="F4:F66" si="1">MAX(B4,C4)+D4+E4</f>
        <v>73</v>
      </c>
      <c r="G4" s="16">
        <f t="shared" ref="G4:G66" si="2">CEILING(((N$5*$B4/$T$5)+(N$6*$C4/$T$6)+(N$7*$D4/$T$7)+(N$8*$E4/$T$8))/N$9,1)</f>
        <v>74</v>
      </c>
      <c r="H4" s="16">
        <f t="shared" ref="H4:H66" si="3">CEILING(((O$5*$B4/$T$5)+(O$6*$C4/$T$6)+(O$8*$E4/$T$8)++(O$7*$D4/$T$7))/O$9,1)</f>
        <v>74</v>
      </c>
      <c r="I4" s="16">
        <f t="shared" ref="I4:I66" si="4">CEILING(((P$5*$B4/$T$5)+(P$6*$C4/$T$6)+(P$8*$E4/$T$8)+(P$7*$D4/$T$7))/P$9,1)</f>
        <v>72</v>
      </c>
      <c r="J4" s="16">
        <f t="shared" ref="J4:J66" si="5">CEILING(((Q$5*$B4/$T$5)+(Q$6*$C4/$T$6)+(Q$8*$E4/$T$8)+(Q$7*$D4/$T$7))/Q$9,1)</f>
        <v>68</v>
      </c>
      <c r="K4" s="42"/>
      <c r="L4" s="21" t="s">
        <v>6</v>
      </c>
      <c r="M4" s="33"/>
      <c r="N4" s="28" t="s">
        <v>2</v>
      </c>
      <c r="O4" s="28" t="s">
        <v>3</v>
      </c>
      <c r="P4" s="28" t="s">
        <v>4</v>
      </c>
      <c r="Q4" s="28" t="s">
        <v>7</v>
      </c>
      <c r="R4" s="28" t="s">
        <v>30</v>
      </c>
      <c r="S4" s="28" t="s">
        <v>45</v>
      </c>
      <c r="T4" s="28" t="s">
        <v>8</v>
      </c>
    </row>
    <row r="5" spans="1:20">
      <c r="A5" s="63" t="s">
        <v>67</v>
      </c>
      <c r="B5" s="64">
        <v>18</v>
      </c>
      <c r="C5" s="64">
        <v>16</v>
      </c>
      <c r="D5" s="64">
        <v>16</v>
      </c>
      <c r="E5" s="64">
        <v>30</v>
      </c>
      <c r="F5" s="16">
        <f t="shared" si="1"/>
        <v>64</v>
      </c>
      <c r="G5" s="16">
        <f t="shared" si="2"/>
        <v>66</v>
      </c>
      <c r="H5" s="16">
        <f t="shared" si="3"/>
        <v>66</v>
      </c>
      <c r="I5" s="16">
        <f t="shared" si="4"/>
        <v>63</v>
      </c>
      <c r="J5" s="16">
        <f t="shared" si="5"/>
        <v>58</v>
      </c>
      <c r="K5" s="1"/>
      <c r="L5" s="34">
        <v>1</v>
      </c>
      <c r="M5" s="47" t="s">
        <v>11</v>
      </c>
      <c r="N5" s="34">
        <v>0.1</v>
      </c>
      <c r="O5" s="34">
        <v>0.16</v>
      </c>
      <c r="P5" s="34">
        <v>0.56999999999999995</v>
      </c>
      <c r="Q5" s="34">
        <v>0.16</v>
      </c>
      <c r="R5" s="34"/>
      <c r="S5" s="34"/>
      <c r="T5" s="34">
        <v>0.3</v>
      </c>
    </row>
    <row r="6" spans="1:20">
      <c r="A6" s="63" t="s">
        <v>68</v>
      </c>
      <c r="B6" s="64">
        <v>21</v>
      </c>
      <c r="C6" s="64">
        <v>19</v>
      </c>
      <c r="D6" s="64">
        <v>17</v>
      </c>
      <c r="E6" s="64">
        <v>35</v>
      </c>
      <c r="F6" s="16">
        <f t="shared" si="1"/>
        <v>73</v>
      </c>
      <c r="G6" s="16">
        <f t="shared" si="2"/>
        <v>74</v>
      </c>
      <c r="H6" s="16">
        <f t="shared" si="3"/>
        <v>74</v>
      </c>
      <c r="I6" s="16">
        <f t="shared" si="4"/>
        <v>72</v>
      </c>
      <c r="J6" s="16">
        <f t="shared" si="5"/>
        <v>68</v>
      </c>
      <c r="K6" s="1"/>
      <c r="L6" s="34">
        <v>2</v>
      </c>
      <c r="M6" s="47" t="s">
        <v>12</v>
      </c>
      <c r="N6" s="34">
        <v>0.16</v>
      </c>
      <c r="O6" s="34">
        <v>0.28999999999999998</v>
      </c>
      <c r="P6" s="34">
        <v>0.4</v>
      </c>
      <c r="Q6" s="34">
        <v>0.16</v>
      </c>
      <c r="R6" s="34"/>
      <c r="S6" s="34"/>
      <c r="T6" s="34">
        <v>0.3</v>
      </c>
    </row>
    <row r="7" spans="1:20" ht="28.5" customHeight="1">
      <c r="A7" s="63" t="s">
        <v>69</v>
      </c>
      <c r="B7" s="64">
        <v>25</v>
      </c>
      <c r="C7" s="64">
        <v>23</v>
      </c>
      <c r="D7" s="64">
        <v>19</v>
      </c>
      <c r="E7" s="64">
        <v>41</v>
      </c>
      <c r="F7" s="16">
        <f t="shared" si="1"/>
        <v>85</v>
      </c>
      <c r="G7" s="16">
        <f t="shared" si="2"/>
        <v>86</v>
      </c>
      <c r="H7" s="16">
        <f t="shared" si="3"/>
        <v>86</v>
      </c>
      <c r="I7" s="16">
        <f t="shared" si="4"/>
        <v>84</v>
      </c>
      <c r="J7" s="16">
        <f t="shared" si="5"/>
        <v>81</v>
      </c>
      <c r="K7" s="1"/>
      <c r="L7" s="34">
        <v>3</v>
      </c>
      <c r="M7" s="48" t="s">
        <v>49</v>
      </c>
      <c r="N7" s="34">
        <v>0.3</v>
      </c>
      <c r="O7" s="34">
        <v>0.4</v>
      </c>
      <c r="P7" s="34">
        <v>0.3</v>
      </c>
      <c r="Q7" s="34">
        <v>0</v>
      </c>
      <c r="R7" s="34"/>
      <c r="S7" s="34"/>
      <c r="T7" s="34">
        <v>0.2</v>
      </c>
    </row>
    <row r="8" spans="1:20">
      <c r="A8" s="63" t="s">
        <v>70</v>
      </c>
      <c r="B8" s="64">
        <v>19</v>
      </c>
      <c r="C8" s="64">
        <v>17</v>
      </c>
      <c r="D8" s="64">
        <v>15</v>
      </c>
      <c r="E8" s="64">
        <v>31</v>
      </c>
      <c r="F8" s="16">
        <f t="shared" si="1"/>
        <v>65</v>
      </c>
      <c r="G8" s="16">
        <f t="shared" si="2"/>
        <v>66</v>
      </c>
      <c r="H8" s="16">
        <f t="shared" si="3"/>
        <v>66</v>
      </c>
      <c r="I8" s="16">
        <f t="shared" si="4"/>
        <v>64</v>
      </c>
      <c r="J8" s="16">
        <f t="shared" si="5"/>
        <v>61</v>
      </c>
      <c r="K8" s="1"/>
      <c r="L8" s="34">
        <v>4</v>
      </c>
      <c r="M8" s="47" t="s">
        <v>50</v>
      </c>
      <c r="N8" s="34">
        <v>0.32</v>
      </c>
      <c r="O8" s="34">
        <v>0.32</v>
      </c>
      <c r="P8" s="34">
        <v>0.23</v>
      </c>
      <c r="Q8" s="34">
        <v>0.13</v>
      </c>
      <c r="R8" s="34"/>
      <c r="S8" s="34"/>
      <c r="T8" s="34">
        <v>0.5</v>
      </c>
    </row>
    <row r="9" spans="1:20">
      <c r="A9" s="63" t="s">
        <v>71</v>
      </c>
      <c r="B9" s="64">
        <v>23</v>
      </c>
      <c r="C9" s="64">
        <v>21</v>
      </c>
      <c r="D9" s="64">
        <v>17</v>
      </c>
      <c r="E9" s="64">
        <v>37</v>
      </c>
      <c r="F9" s="16">
        <f t="shared" si="1"/>
        <v>77</v>
      </c>
      <c r="G9" s="16">
        <f t="shared" si="2"/>
        <v>78</v>
      </c>
      <c r="H9" s="16">
        <f t="shared" si="3"/>
        <v>78</v>
      </c>
      <c r="I9" s="16">
        <f t="shared" si="4"/>
        <v>77</v>
      </c>
      <c r="J9" s="16">
        <f t="shared" si="5"/>
        <v>74</v>
      </c>
      <c r="K9" s="1"/>
      <c r="L9" s="34"/>
      <c r="M9" s="34" t="s">
        <v>9</v>
      </c>
      <c r="N9" s="34">
        <f>SUM(N5:N8)</f>
        <v>0.88000000000000012</v>
      </c>
      <c r="O9" s="34">
        <f t="shared" ref="O9:Q9" si="6">SUM(O5:O8)</f>
        <v>1.17</v>
      </c>
      <c r="P9" s="34">
        <f t="shared" si="6"/>
        <v>1.5</v>
      </c>
      <c r="Q9" s="34">
        <f t="shared" si="6"/>
        <v>0.45</v>
      </c>
      <c r="R9" s="34"/>
      <c r="S9" s="34"/>
      <c r="T9" s="34"/>
    </row>
    <row r="10" spans="1:20">
      <c r="A10" s="63" t="s">
        <v>72</v>
      </c>
      <c r="B10" s="64">
        <v>22</v>
      </c>
      <c r="C10" s="64">
        <v>19</v>
      </c>
      <c r="D10" s="64">
        <v>17</v>
      </c>
      <c r="E10" s="64">
        <v>36</v>
      </c>
      <c r="F10" s="16">
        <f t="shared" si="1"/>
        <v>75</v>
      </c>
      <c r="G10" s="16">
        <f t="shared" si="2"/>
        <v>76</v>
      </c>
      <c r="H10" s="16">
        <f t="shared" si="3"/>
        <v>75</v>
      </c>
      <c r="I10" s="16">
        <f t="shared" si="4"/>
        <v>73</v>
      </c>
      <c r="J10" s="16">
        <f t="shared" si="5"/>
        <v>70</v>
      </c>
      <c r="K10" s="1"/>
      <c r="L10" s="125" t="s">
        <v>10</v>
      </c>
      <c r="M10" s="126"/>
      <c r="N10" s="126"/>
      <c r="O10" s="126"/>
      <c r="P10" s="126"/>
      <c r="Q10" s="126"/>
      <c r="R10" s="126"/>
      <c r="S10" s="126"/>
      <c r="T10" s="127"/>
    </row>
    <row r="11" spans="1:20">
      <c r="A11" s="63" t="s">
        <v>73</v>
      </c>
      <c r="B11" s="64">
        <v>25</v>
      </c>
      <c r="C11" s="64">
        <v>23</v>
      </c>
      <c r="D11" s="64">
        <v>20</v>
      </c>
      <c r="E11" s="64">
        <v>41</v>
      </c>
      <c r="F11" s="16">
        <f t="shared" si="1"/>
        <v>86</v>
      </c>
      <c r="G11" s="16">
        <f t="shared" si="2"/>
        <v>88</v>
      </c>
      <c r="H11" s="16">
        <f t="shared" si="3"/>
        <v>88</v>
      </c>
      <c r="I11" s="16">
        <f t="shared" si="4"/>
        <v>85</v>
      </c>
      <c r="J11" s="16">
        <f t="shared" si="5"/>
        <v>81</v>
      </c>
      <c r="K11" s="1"/>
      <c r="L11" s="18"/>
      <c r="Q11" s="15"/>
      <c r="R11" s="15"/>
      <c r="S11" s="7"/>
    </row>
    <row r="12" spans="1:20" ht="30">
      <c r="A12" s="63" t="s">
        <v>74</v>
      </c>
      <c r="B12" s="64">
        <v>25</v>
      </c>
      <c r="C12" s="64">
        <v>24</v>
      </c>
      <c r="D12" s="64">
        <v>20</v>
      </c>
      <c r="E12" s="64">
        <v>41</v>
      </c>
      <c r="F12" s="16">
        <f t="shared" si="1"/>
        <v>86</v>
      </c>
      <c r="G12" s="16">
        <f t="shared" si="2"/>
        <v>88</v>
      </c>
      <c r="H12" s="16">
        <f t="shared" si="3"/>
        <v>88</v>
      </c>
      <c r="I12" s="16">
        <f t="shared" si="4"/>
        <v>86</v>
      </c>
      <c r="J12" s="16">
        <f t="shared" si="5"/>
        <v>82</v>
      </c>
      <c r="K12" s="1"/>
      <c r="M12" s="22"/>
      <c r="N12" s="36" t="s">
        <v>43</v>
      </c>
      <c r="O12" s="131" t="s">
        <v>40</v>
      </c>
      <c r="P12" s="132"/>
      <c r="Q12" s="133"/>
      <c r="R12" s="128" t="s">
        <v>41</v>
      </c>
      <c r="S12" s="129"/>
      <c r="T12" s="130"/>
    </row>
    <row r="13" spans="1:20" ht="30">
      <c r="A13" s="63" t="s">
        <v>75</v>
      </c>
      <c r="B13" s="64">
        <v>26</v>
      </c>
      <c r="C13" s="64">
        <v>23</v>
      </c>
      <c r="D13" s="64">
        <v>20</v>
      </c>
      <c r="E13" s="64">
        <v>42</v>
      </c>
      <c r="F13" s="16">
        <f t="shared" si="1"/>
        <v>88</v>
      </c>
      <c r="G13" s="16">
        <f t="shared" si="2"/>
        <v>89</v>
      </c>
      <c r="H13" s="16">
        <f t="shared" si="3"/>
        <v>89</v>
      </c>
      <c r="I13" s="16">
        <f t="shared" si="4"/>
        <v>87</v>
      </c>
      <c r="J13" s="16">
        <f t="shared" si="5"/>
        <v>83</v>
      </c>
      <c r="K13" s="1"/>
      <c r="M13" s="17"/>
      <c r="N13" s="12"/>
      <c r="O13" s="12" t="s">
        <v>52</v>
      </c>
      <c r="P13" s="41" t="s">
        <v>137</v>
      </c>
      <c r="Q13" s="13" t="s">
        <v>44</v>
      </c>
      <c r="R13" s="14" t="s">
        <v>54</v>
      </c>
      <c r="S13" s="31" t="s">
        <v>51</v>
      </c>
      <c r="T13" s="13" t="s">
        <v>44</v>
      </c>
    </row>
    <row r="14" spans="1:20" ht="17.45" customHeight="1">
      <c r="A14" s="63" t="s">
        <v>76</v>
      </c>
      <c r="B14" s="64">
        <v>21</v>
      </c>
      <c r="C14" s="64">
        <v>17</v>
      </c>
      <c r="D14" s="64">
        <v>17</v>
      </c>
      <c r="E14" s="64">
        <v>34</v>
      </c>
      <c r="F14" s="16">
        <f t="shared" si="1"/>
        <v>72</v>
      </c>
      <c r="G14" s="16">
        <f t="shared" si="2"/>
        <v>72</v>
      </c>
      <c r="H14" s="16">
        <f t="shared" si="3"/>
        <v>72</v>
      </c>
      <c r="I14" s="16">
        <f t="shared" si="4"/>
        <v>70</v>
      </c>
      <c r="J14" s="16">
        <f t="shared" si="5"/>
        <v>65</v>
      </c>
      <c r="K14" s="1"/>
      <c r="M14" s="16">
        <v>1</v>
      </c>
      <c r="N14" s="6" t="s">
        <v>2</v>
      </c>
      <c r="O14" s="29">
        <f>ROUND(G77,0)</f>
        <v>75</v>
      </c>
      <c r="P14" s="29">
        <f>ROUND(G$76,0)</f>
        <v>75</v>
      </c>
      <c r="Q14" s="32" t="s">
        <v>55</v>
      </c>
      <c r="R14" s="91">
        <f>Indirect!R14</f>
        <v>91</v>
      </c>
      <c r="S14" s="91">
        <f>Indirect!S14</f>
        <v>91</v>
      </c>
      <c r="T14" s="91" t="str">
        <f>Indirect!T14</f>
        <v xml:space="preserve">Attained </v>
      </c>
    </row>
    <row r="15" spans="1:20">
      <c r="A15" s="63" t="s">
        <v>77</v>
      </c>
      <c r="B15" s="64">
        <v>23</v>
      </c>
      <c r="C15" s="64">
        <v>19</v>
      </c>
      <c r="D15" s="64">
        <v>18</v>
      </c>
      <c r="E15" s="64">
        <v>37</v>
      </c>
      <c r="F15" s="16">
        <f t="shared" si="1"/>
        <v>78</v>
      </c>
      <c r="G15" s="16">
        <f t="shared" si="2"/>
        <v>78</v>
      </c>
      <c r="H15" s="16">
        <f t="shared" si="3"/>
        <v>78</v>
      </c>
      <c r="I15" s="16">
        <f t="shared" si="4"/>
        <v>76</v>
      </c>
      <c r="J15" s="16">
        <f t="shared" si="5"/>
        <v>72</v>
      </c>
      <c r="K15" s="1"/>
      <c r="M15" s="16">
        <v>2</v>
      </c>
      <c r="N15" s="6" t="s">
        <v>3</v>
      </c>
      <c r="O15" s="29">
        <f>ROUND(H77,0)</f>
        <v>74</v>
      </c>
      <c r="P15" s="29">
        <f>ROUND(H$76,0)</f>
        <v>74</v>
      </c>
      <c r="Q15" s="32" t="s">
        <v>55</v>
      </c>
      <c r="R15" s="91">
        <f>Indirect!R15</f>
        <v>91</v>
      </c>
      <c r="S15" s="91">
        <f>Indirect!S15</f>
        <v>91</v>
      </c>
      <c r="T15" s="91" t="str">
        <f>Indirect!T15</f>
        <v xml:space="preserve">Attained </v>
      </c>
    </row>
    <row r="16" spans="1:20">
      <c r="A16" s="63" t="s">
        <v>78</v>
      </c>
      <c r="B16" s="64">
        <v>25</v>
      </c>
      <c r="C16" s="64">
        <v>22</v>
      </c>
      <c r="D16" s="64">
        <v>19</v>
      </c>
      <c r="E16" s="64">
        <v>41</v>
      </c>
      <c r="F16" s="16">
        <f t="shared" si="1"/>
        <v>85</v>
      </c>
      <c r="G16" s="16">
        <f t="shared" si="2"/>
        <v>86</v>
      </c>
      <c r="H16" s="16">
        <f t="shared" si="3"/>
        <v>85</v>
      </c>
      <c r="I16" s="16">
        <f t="shared" si="4"/>
        <v>83</v>
      </c>
      <c r="J16" s="16">
        <f t="shared" si="5"/>
        <v>80</v>
      </c>
      <c r="K16" s="1"/>
      <c r="M16" s="16">
        <v>3</v>
      </c>
      <c r="N16" s="6" t="s">
        <v>4</v>
      </c>
      <c r="O16" s="29">
        <f>ROUND(I77,0)</f>
        <v>72</v>
      </c>
      <c r="P16" s="29">
        <f>ROUND(I$76,0)</f>
        <v>72</v>
      </c>
      <c r="Q16" s="32" t="s">
        <v>55</v>
      </c>
      <c r="R16" s="91">
        <f>Indirect!R16</f>
        <v>91</v>
      </c>
      <c r="S16" s="91">
        <f>Indirect!S16</f>
        <v>91</v>
      </c>
      <c r="T16" s="91" t="str">
        <f>Indirect!T16</f>
        <v xml:space="preserve">Attained </v>
      </c>
    </row>
    <row r="17" spans="1:26">
      <c r="A17" s="63" t="s">
        <v>79</v>
      </c>
      <c r="B17" s="64">
        <v>20</v>
      </c>
      <c r="C17" s="64">
        <v>16</v>
      </c>
      <c r="D17" s="64">
        <v>16</v>
      </c>
      <c r="E17" s="64">
        <v>33</v>
      </c>
      <c r="F17" s="16">
        <f t="shared" si="1"/>
        <v>69</v>
      </c>
      <c r="G17" s="16">
        <f t="shared" si="2"/>
        <v>69</v>
      </c>
      <c r="H17" s="16">
        <f t="shared" si="3"/>
        <v>68</v>
      </c>
      <c r="I17" s="16">
        <f t="shared" si="4"/>
        <v>66</v>
      </c>
      <c r="J17" s="16">
        <f t="shared" si="5"/>
        <v>62</v>
      </c>
      <c r="K17" s="1"/>
      <c r="M17" s="16">
        <v>4</v>
      </c>
      <c r="N17" s="6" t="s">
        <v>7</v>
      </c>
      <c r="O17" s="29">
        <f>ROUND(J77,0)</f>
        <v>68</v>
      </c>
      <c r="P17" s="29">
        <f>ROUND(J$76,0)</f>
        <v>68</v>
      </c>
      <c r="Q17" s="32" t="s">
        <v>55</v>
      </c>
      <c r="R17" s="91">
        <f>Indirect!R17</f>
        <v>91</v>
      </c>
      <c r="S17" s="91">
        <f>Indirect!S17</f>
        <v>91</v>
      </c>
      <c r="T17" s="91" t="str">
        <f>Indirect!T17</f>
        <v xml:space="preserve">Attained </v>
      </c>
    </row>
    <row r="18" spans="1:26">
      <c r="A18" s="63" t="s">
        <v>80</v>
      </c>
      <c r="B18" s="64">
        <v>21</v>
      </c>
      <c r="C18" s="64">
        <v>17</v>
      </c>
      <c r="D18" s="64">
        <v>17</v>
      </c>
      <c r="E18" s="64">
        <v>34</v>
      </c>
      <c r="F18" s="16">
        <f t="shared" si="1"/>
        <v>72</v>
      </c>
      <c r="G18" s="16">
        <f t="shared" si="2"/>
        <v>72</v>
      </c>
      <c r="H18" s="16">
        <f t="shared" si="3"/>
        <v>72</v>
      </c>
      <c r="I18" s="16">
        <f t="shared" si="4"/>
        <v>70</v>
      </c>
      <c r="J18" s="16">
        <f t="shared" si="5"/>
        <v>65</v>
      </c>
      <c r="K18" s="1"/>
      <c r="M18" s="16"/>
      <c r="N18" s="6"/>
      <c r="O18" s="29"/>
      <c r="P18" s="29"/>
      <c r="Q18" s="32"/>
      <c r="R18" s="4"/>
      <c r="S18" s="4"/>
      <c r="T18" s="4"/>
    </row>
    <row r="19" spans="1:26">
      <c r="A19" s="63" t="s">
        <v>81</v>
      </c>
      <c r="B19" s="64">
        <v>21</v>
      </c>
      <c r="C19" s="64">
        <v>13</v>
      </c>
      <c r="D19" s="64">
        <v>17</v>
      </c>
      <c r="E19" s="64">
        <v>35</v>
      </c>
      <c r="F19" s="16">
        <f t="shared" si="1"/>
        <v>73</v>
      </c>
      <c r="G19" s="16">
        <f t="shared" si="2"/>
        <v>71</v>
      </c>
      <c r="H19" s="16">
        <f t="shared" si="3"/>
        <v>69</v>
      </c>
      <c r="I19" s="16">
        <f t="shared" si="4"/>
        <v>66</v>
      </c>
      <c r="J19" s="16">
        <f t="shared" si="5"/>
        <v>61</v>
      </c>
      <c r="K19" s="1"/>
      <c r="M19" s="16"/>
      <c r="N19" s="6"/>
      <c r="O19" s="29"/>
      <c r="P19" s="29"/>
      <c r="Q19" s="32"/>
      <c r="R19" s="4"/>
      <c r="S19" s="4"/>
      <c r="T19" s="4"/>
    </row>
    <row r="20" spans="1:26">
      <c r="A20" s="63" t="s">
        <v>82</v>
      </c>
      <c r="B20" s="64">
        <v>23</v>
      </c>
      <c r="C20" s="64">
        <v>20</v>
      </c>
      <c r="D20" s="64">
        <v>18</v>
      </c>
      <c r="E20" s="64">
        <v>38</v>
      </c>
      <c r="F20" s="16">
        <f t="shared" si="1"/>
        <v>79</v>
      </c>
      <c r="G20" s="16">
        <f t="shared" si="2"/>
        <v>80</v>
      </c>
      <c r="H20" s="16">
        <f t="shared" si="3"/>
        <v>79</v>
      </c>
      <c r="I20" s="16">
        <f t="shared" si="4"/>
        <v>77</v>
      </c>
      <c r="J20" s="16">
        <f t="shared" si="5"/>
        <v>73</v>
      </c>
      <c r="K20" s="1"/>
      <c r="S20" s="7"/>
    </row>
    <row r="21" spans="1:26">
      <c r="A21" s="63" t="s">
        <v>83</v>
      </c>
      <c r="B21" s="64">
        <v>21</v>
      </c>
      <c r="C21" s="64">
        <v>16</v>
      </c>
      <c r="D21" s="64">
        <v>17</v>
      </c>
      <c r="E21" s="64">
        <v>34</v>
      </c>
      <c r="F21" s="16">
        <f t="shared" si="1"/>
        <v>72</v>
      </c>
      <c r="G21" s="16">
        <f t="shared" si="2"/>
        <v>72</v>
      </c>
      <c r="H21" s="16">
        <f t="shared" si="3"/>
        <v>71</v>
      </c>
      <c r="I21" s="16">
        <f t="shared" si="4"/>
        <v>69</v>
      </c>
      <c r="J21" s="16">
        <f t="shared" si="5"/>
        <v>64</v>
      </c>
      <c r="M21" s="40" t="s">
        <v>32</v>
      </c>
      <c r="N21" s="40"/>
      <c r="O21" s="40"/>
      <c r="P21" s="40"/>
      <c r="Q21" s="40"/>
      <c r="R21" s="40"/>
      <c r="S21" s="40"/>
      <c r="T21" s="40"/>
    </row>
    <row r="22" spans="1:26" ht="17.25" customHeight="1">
      <c r="A22" s="63" t="s">
        <v>84</v>
      </c>
      <c r="B22" s="64">
        <v>23</v>
      </c>
      <c r="C22" s="64">
        <v>17</v>
      </c>
      <c r="D22" s="64">
        <v>17</v>
      </c>
      <c r="E22" s="64">
        <v>37</v>
      </c>
      <c r="F22" s="16">
        <f t="shared" si="1"/>
        <v>77</v>
      </c>
      <c r="G22" s="16">
        <f t="shared" si="2"/>
        <v>75</v>
      </c>
      <c r="H22" s="16">
        <f t="shared" si="3"/>
        <v>74</v>
      </c>
      <c r="I22" s="16">
        <f t="shared" si="4"/>
        <v>73</v>
      </c>
      <c r="J22" s="16">
        <f t="shared" si="5"/>
        <v>69</v>
      </c>
      <c r="M22" s="49" t="s">
        <v>2</v>
      </c>
      <c r="N22" s="122" t="s">
        <v>236</v>
      </c>
      <c r="O22" s="122"/>
      <c r="P22" s="122"/>
      <c r="Q22" s="122"/>
      <c r="R22" s="122"/>
      <c r="S22" s="122"/>
      <c r="T22" s="35"/>
    </row>
    <row r="23" spans="1:26" ht="15.75">
      <c r="A23" s="63" t="s">
        <v>85</v>
      </c>
      <c r="B23" s="64">
        <v>23</v>
      </c>
      <c r="C23" s="64">
        <v>19</v>
      </c>
      <c r="D23" s="64">
        <v>18</v>
      </c>
      <c r="E23" s="64">
        <v>37</v>
      </c>
      <c r="F23" s="16">
        <f t="shared" si="1"/>
        <v>78</v>
      </c>
      <c r="G23" s="16">
        <f t="shared" si="2"/>
        <v>78</v>
      </c>
      <c r="H23" s="16">
        <f t="shared" si="3"/>
        <v>78</v>
      </c>
      <c r="I23" s="16">
        <f t="shared" si="4"/>
        <v>76</v>
      </c>
      <c r="J23" s="16">
        <f t="shared" si="5"/>
        <v>72</v>
      </c>
      <c r="M23" s="49" t="s">
        <v>3</v>
      </c>
      <c r="N23" s="92" t="s">
        <v>237</v>
      </c>
      <c r="O23" s="92"/>
      <c r="P23" s="92"/>
      <c r="Q23" s="92"/>
      <c r="R23" s="92"/>
      <c r="S23" s="92"/>
      <c r="T23" s="93"/>
      <c r="U23" s="11"/>
    </row>
    <row r="24" spans="1:26" ht="15.75">
      <c r="A24" s="63" t="s">
        <v>86</v>
      </c>
      <c r="B24" s="64">
        <v>21</v>
      </c>
      <c r="C24" s="64">
        <v>16</v>
      </c>
      <c r="D24" s="64">
        <v>16</v>
      </c>
      <c r="E24" s="64">
        <v>35</v>
      </c>
      <c r="F24" s="16">
        <f t="shared" si="1"/>
        <v>72</v>
      </c>
      <c r="G24" s="16">
        <f t="shared" si="2"/>
        <v>71</v>
      </c>
      <c r="H24" s="16">
        <f t="shared" si="3"/>
        <v>70</v>
      </c>
      <c r="I24" s="16">
        <f t="shared" si="4"/>
        <v>68</v>
      </c>
      <c r="J24" s="16">
        <f t="shared" si="5"/>
        <v>65</v>
      </c>
      <c r="M24" s="49" t="s">
        <v>4</v>
      </c>
      <c r="N24" s="94" t="s">
        <v>240</v>
      </c>
      <c r="O24" s="94"/>
      <c r="P24" s="94"/>
      <c r="Q24" s="94"/>
      <c r="R24" s="94"/>
      <c r="S24" s="94"/>
      <c r="T24" s="122" t="s">
        <v>238</v>
      </c>
      <c r="U24" s="122"/>
      <c r="V24" s="122"/>
      <c r="W24" s="122"/>
      <c r="X24" s="122"/>
      <c r="Y24" s="122"/>
    </row>
    <row r="25" spans="1:26" ht="15.75">
      <c r="A25" s="63" t="s">
        <v>87</v>
      </c>
      <c r="B25" s="64">
        <v>18</v>
      </c>
      <c r="C25" s="64">
        <v>16</v>
      </c>
      <c r="D25" s="64">
        <v>16</v>
      </c>
      <c r="E25" s="64">
        <v>30</v>
      </c>
      <c r="F25" s="16">
        <f t="shared" si="1"/>
        <v>64</v>
      </c>
      <c r="G25" s="16">
        <f t="shared" si="2"/>
        <v>66</v>
      </c>
      <c r="H25" s="16">
        <f t="shared" si="3"/>
        <v>66</v>
      </c>
      <c r="I25" s="16">
        <f t="shared" si="4"/>
        <v>63</v>
      </c>
      <c r="J25" s="16">
        <f t="shared" si="5"/>
        <v>58</v>
      </c>
      <c r="M25" s="49" t="s">
        <v>7</v>
      </c>
      <c r="N25" s="123" t="s">
        <v>239</v>
      </c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ht="18" customHeight="1">
      <c r="A26" s="63" t="s">
        <v>88</v>
      </c>
      <c r="B26" s="64">
        <v>15</v>
      </c>
      <c r="C26" s="64">
        <v>13</v>
      </c>
      <c r="D26" s="64">
        <v>15</v>
      </c>
      <c r="E26" s="64">
        <v>24</v>
      </c>
      <c r="F26" s="16">
        <f t="shared" si="1"/>
        <v>54</v>
      </c>
      <c r="G26" s="16">
        <f t="shared" si="2"/>
        <v>57</v>
      </c>
      <c r="H26" s="16">
        <f t="shared" si="3"/>
        <v>57</v>
      </c>
      <c r="I26" s="16">
        <f t="shared" si="4"/>
        <v>53</v>
      </c>
      <c r="J26" s="16">
        <f t="shared" si="5"/>
        <v>48</v>
      </c>
      <c r="M26" s="35"/>
      <c r="N26" s="35"/>
      <c r="O26" s="35"/>
      <c r="P26" s="35"/>
      <c r="Q26" s="35"/>
      <c r="R26" s="35"/>
      <c r="S26" s="35"/>
      <c r="T26" s="35"/>
    </row>
    <row r="27" spans="1:26" ht="16.5" customHeight="1">
      <c r="A27" s="63" t="s">
        <v>89</v>
      </c>
      <c r="B27" s="64">
        <v>24</v>
      </c>
      <c r="C27" s="64">
        <v>18</v>
      </c>
      <c r="D27" s="64">
        <v>18</v>
      </c>
      <c r="E27" s="64">
        <v>39</v>
      </c>
      <c r="F27" s="16">
        <f t="shared" si="1"/>
        <v>81</v>
      </c>
      <c r="G27" s="16">
        <f t="shared" si="2"/>
        <v>80</v>
      </c>
      <c r="H27" s="16">
        <f t="shared" si="3"/>
        <v>78</v>
      </c>
      <c r="I27" s="16">
        <f t="shared" si="4"/>
        <v>77</v>
      </c>
      <c r="J27" s="16">
        <f t="shared" si="5"/>
        <v>73</v>
      </c>
      <c r="K27" s="1"/>
      <c r="M27" s="35"/>
      <c r="N27" s="35"/>
      <c r="O27" s="35"/>
      <c r="P27" s="35"/>
      <c r="Q27" s="35"/>
      <c r="R27" s="35"/>
      <c r="S27" s="35"/>
      <c r="T27" s="35"/>
    </row>
    <row r="28" spans="1:26">
      <c r="A28" s="63" t="s">
        <v>90</v>
      </c>
      <c r="B28" s="64">
        <v>24</v>
      </c>
      <c r="C28" s="64">
        <v>16</v>
      </c>
      <c r="D28" s="64">
        <v>17</v>
      </c>
      <c r="E28" s="64">
        <v>39</v>
      </c>
      <c r="F28" s="16">
        <f t="shared" si="1"/>
        <v>80</v>
      </c>
      <c r="G28" s="16">
        <f t="shared" si="2"/>
        <v>77</v>
      </c>
      <c r="H28" s="16">
        <f t="shared" si="3"/>
        <v>75</v>
      </c>
      <c r="I28" s="16">
        <f t="shared" si="4"/>
        <v>74</v>
      </c>
      <c r="J28" s="16">
        <f t="shared" si="5"/>
        <v>70</v>
      </c>
      <c r="K28" s="1"/>
      <c r="S28" s="1"/>
    </row>
    <row r="29" spans="1:26">
      <c r="A29" s="63" t="s">
        <v>91</v>
      </c>
      <c r="B29" s="64">
        <v>17</v>
      </c>
      <c r="C29" s="64">
        <v>15</v>
      </c>
      <c r="D29" s="64">
        <v>15</v>
      </c>
      <c r="E29" s="64">
        <v>27</v>
      </c>
      <c r="F29" s="16">
        <f t="shared" si="1"/>
        <v>59</v>
      </c>
      <c r="G29" s="16">
        <f t="shared" si="2"/>
        <v>61</v>
      </c>
      <c r="H29" s="16">
        <f t="shared" si="3"/>
        <v>61</v>
      </c>
      <c r="I29" s="16">
        <f t="shared" si="4"/>
        <v>59</v>
      </c>
      <c r="J29" s="16">
        <f t="shared" si="5"/>
        <v>54</v>
      </c>
      <c r="K29" s="1"/>
      <c r="M29" s="37"/>
      <c r="N29" s="38"/>
      <c r="O29" s="37"/>
      <c r="P29" s="37"/>
      <c r="Q29" s="37"/>
      <c r="R29" s="37"/>
      <c r="S29" s="37"/>
      <c r="T29" s="1"/>
    </row>
    <row r="30" spans="1:26">
      <c r="A30" s="63" t="s">
        <v>92</v>
      </c>
      <c r="B30" s="64">
        <v>22</v>
      </c>
      <c r="C30" s="64">
        <v>19</v>
      </c>
      <c r="D30" s="64">
        <v>17</v>
      </c>
      <c r="E30" s="64">
        <v>36</v>
      </c>
      <c r="F30" s="16">
        <f t="shared" si="1"/>
        <v>75</v>
      </c>
      <c r="G30" s="16">
        <f t="shared" si="2"/>
        <v>76</v>
      </c>
      <c r="H30" s="16">
        <f t="shared" si="3"/>
        <v>75</v>
      </c>
      <c r="I30" s="16">
        <f t="shared" si="4"/>
        <v>73</v>
      </c>
      <c r="J30" s="16">
        <f t="shared" si="5"/>
        <v>70</v>
      </c>
      <c r="K30" s="1"/>
      <c r="R30" s="8" t="s">
        <v>231</v>
      </c>
    </row>
    <row r="31" spans="1:26">
      <c r="A31" s="63" t="s">
        <v>93</v>
      </c>
      <c r="B31" s="64">
        <v>23</v>
      </c>
      <c r="C31" s="64">
        <v>20</v>
      </c>
      <c r="D31" s="64">
        <v>19</v>
      </c>
      <c r="E31" s="64">
        <v>38</v>
      </c>
      <c r="F31" s="16">
        <f t="shared" si="1"/>
        <v>80</v>
      </c>
      <c r="G31" s="16">
        <f t="shared" si="2"/>
        <v>81</v>
      </c>
      <c r="H31" s="16">
        <f t="shared" si="3"/>
        <v>81</v>
      </c>
      <c r="I31" s="16">
        <f t="shared" si="4"/>
        <v>78</v>
      </c>
      <c r="J31" s="16">
        <f t="shared" si="5"/>
        <v>73</v>
      </c>
      <c r="K31" s="1"/>
      <c r="M31" s="134" t="s">
        <v>13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</row>
    <row r="32" spans="1:26">
      <c r="A32" s="63" t="s">
        <v>94</v>
      </c>
      <c r="B32" s="64">
        <v>25</v>
      </c>
      <c r="C32" s="64">
        <v>20</v>
      </c>
      <c r="D32" s="64">
        <v>19</v>
      </c>
      <c r="E32" s="64">
        <v>41</v>
      </c>
      <c r="F32" s="16">
        <f t="shared" si="1"/>
        <v>85</v>
      </c>
      <c r="G32" s="16">
        <f t="shared" si="2"/>
        <v>84</v>
      </c>
      <c r="H32" s="16">
        <f t="shared" si="3"/>
        <v>83</v>
      </c>
      <c r="I32" s="16">
        <f t="shared" si="4"/>
        <v>82</v>
      </c>
      <c r="J32" s="16">
        <f t="shared" si="5"/>
        <v>78</v>
      </c>
      <c r="K32" s="1"/>
      <c r="L32" s="1"/>
      <c r="M32" s="135" t="s">
        <v>60</v>
      </c>
      <c r="N32" s="135"/>
      <c r="O32" s="135"/>
      <c r="P32" s="135"/>
      <c r="Q32" s="135"/>
      <c r="R32" s="54"/>
      <c r="S32" s="54"/>
      <c r="T32" s="54"/>
      <c r="U32" s="54"/>
      <c r="V32" s="54"/>
    </row>
    <row r="33" spans="1:28">
      <c r="A33" s="63" t="s">
        <v>95</v>
      </c>
      <c r="B33" s="64">
        <v>21</v>
      </c>
      <c r="C33" s="64">
        <v>16</v>
      </c>
      <c r="D33" s="64">
        <v>16</v>
      </c>
      <c r="E33" s="64">
        <v>34</v>
      </c>
      <c r="F33" s="16">
        <f t="shared" si="1"/>
        <v>71</v>
      </c>
      <c r="G33" s="16">
        <f t="shared" si="2"/>
        <v>70</v>
      </c>
      <c r="H33" s="16">
        <f t="shared" si="3"/>
        <v>69</v>
      </c>
      <c r="I33" s="16">
        <f t="shared" si="4"/>
        <v>68</v>
      </c>
      <c r="J33" s="16">
        <f t="shared" si="5"/>
        <v>64</v>
      </c>
      <c r="K33" s="1"/>
      <c r="M33" s="16" t="s">
        <v>63</v>
      </c>
      <c r="N33" s="16" t="s">
        <v>3</v>
      </c>
      <c r="O33" s="16" t="s">
        <v>15</v>
      </c>
      <c r="P33" s="16" t="s">
        <v>16</v>
      </c>
      <c r="Q33" s="16"/>
      <c r="R33" s="18"/>
      <c r="S33" s="54"/>
      <c r="T33" s="54"/>
      <c r="U33" s="54"/>
      <c r="V33" s="54"/>
    </row>
    <row r="34" spans="1:28">
      <c r="A34" s="63" t="s">
        <v>96</v>
      </c>
      <c r="B34" s="64">
        <v>20</v>
      </c>
      <c r="C34" s="64">
        <v>12</v>
      </c>
      <c r="D34" s="64">
        <v>16</v>
      </c>
      <c r="E34" s="64">
        <v>33</v>
      </c>
      <c r="F34" s="16">
        <f t="shared" si="1"/>
        <v>69</v>
      </c>
      <c r="G34" s="16">
        <f t="shared" si="2"/>
        <v>67</v>
      </c>
      <c r="H34" s="16">
        <f t="shared" si="3"/>
        <v>65</v>
      </c>
      <c r="I34" s="16">
        <f t="shared" si="4"/>
        <v>63</v>
      </c>
      <c r="J34" s="16">
        <f t="shared" si="5"/>
        <v>57</v>
      </c>
      <c r="K34" s="1"/>
      <c r="M34" s="16">
        <v>0.75</v>
      </c>
      <c r="N34" s="16">
        <v>0.74</v>
      </c>
      <c r="O34" s="16">
        <v>0.72</v>
      </c>
      <c r="P34" s="16">
        <v>0.68</v>
      </c>
      <c r="Q34" s="16"/>
      <c r="R34" s="18"/>
      <c r="S34" s="54"/>
      <c r="T34" s="54"/>
      <c r="U34" s="54"/>
      <c r="V34" s="54"/>
    </row>
    <row r="35" spans="1:28">
      <c r="A35" s="63" t="s">
        <v>97</v>
      </c>
      <c r="B35" s="64">
        <v>25</v>
      </c>
      <c r="C35" s="64">
        <v>20</v>
      </c>
      <c r="D35" s="64">
        <v>20</v>
      </c>
      <c r="E35" s="64">
        <v>41</v>
      </c>
      <c r="F35" s="16">
        <f t="shared" si="1"/>
        <v>86</v>
      </c>
      <c r="G35" s="16">
        <f t="shared" si="2"/>
        <v>86</v>
      </c>
      <c r="H35" s="16">
        <f t="shared" si="3"/>
        <v>85</v>
      </c>
      <c r="I35" s="16">
        <f t="shared" si="4"/>
        <v>83</v>
      </c>
      <c r="J35" s="16">
        <f t="shared" si="5"/>
        <v>78</v>
      </c>
      <c r="K35" s="1"/>
      <c r="M35" s="54"/>
      <c r="N35" s="54"/>
      <c r="O35" s="54"/>
      <c r="P35" s="54"/>
      <c r="Q35" s="18"/>
      <c r="R35" s="54"/>
      <c r="S35" s="54"/>
      <c r="T35" s="54"/>
      <c r="U35" s="54"/>
      <c r="V35" s="54"/>
    </row>
    <row r="36" spans="1:28">
      <c r="A36" s="63" t="s">
        <v>98</v>
      </c>
      <c r="B36" s="64">
        <v>22</v>
      </c>
      <c r="C36" s="64">
        <v>16</v>
      </c>
      <c r="D36" s="64">
        <v>17</v>
      </c>
      <c r="E36" s="64">
        <v>36</v>
      </c>
      <c r="F36" s="16">
        <f t="shared" si="1"/>
        <v>75</v>
      </c>
      <c r="G36" s="16">
        <f t="shared" si="2"/>
        <v>74</v>
      </c>
      <c r="H36" s="16">
        <f t="shared" si="3"/>
        <v>72</v>
      </c>
      <c r="I36" s="16">
        <f t="shared" si="4"/>
        <v>71</v>
      </c>
      <c r="J36" s="16">
        <f t="shared" si="5"/>
        <v>66</v>
      </c>
      <c r="K36" s="1"/>
      <c r="M36" s="54"/>
      <c r="N36" s="54"/>
      <c r="O36" s="54"/>
      <c r="P36" s="54"/>
      <c r="Q36" s="136" t="s">
        <v>241</v>
      </c>
      <c r="R36" s="136"/>
      <c r="S36" s="136"/>
      <c r="T36" s="136"/>
      <c r="U36" s="136"/>
      <c r="V36" s="136"/>
    </row>
    <row r="37" spans="1:28" ht="15.75" thickBot="1">
      <c r="A37" s="63" t="s">
        <v>99</v>
      </c>
      <c r="B37" s="64">
        <v>26</v>
      </c>
      <c r="C37" s="64">
        <v>23</v>
      </c>
      <c r="D37" s="64">
        <v>20</v>
      </c>
      <c r="E37" s="64">
        <v>42</v>
      </c>
      <c r="F37" s="16">
        <f t="shared" si="1"/>
        <v>88</v>
      </c>
      <c r="G37" s="16">
        <f t="shared" si="2"/>
        <v>89</v>
      </c>
      <c r="H37" s="16">
        <f t="shared" si="3"/>
        <v>89</v>
      </c>
      <c r="I37" s="16">
        <f t="shared" si="4"/>
        <v>87</v>
      </c>
      <c r="J37" s="16">
        <f t="shared" si="5"/>
        <v>83</v>
      </c>
      <c r="K37" s="1"/>
      <c r="L37" s="1"/>
      <c r="M37" s="54"/>
      <c r="N37" s="55">
        <v>0</v>
      </c>
      <c r="O37" s="55" t="s">
        <v>18</v>
      </c>
      <c r="P37" s="55" t="s">
        <v>19</v>
      </c>
      <c r="Q37" s="55" t="s">
        <v>20</v>
      </c>
      <c r="R37" s="55" t="s">
        <v>21</v>
      </c>
      <c r="S37" s="55" t="s">
        <v>22</v>
      </c>
      <c r="T37" s="55" t="s">
        <v>23</v>
      </c>
      <c r="U37" s="55" t="s">
        <v>24</v>
      </c>
      <c r="V37" s="55" t="s">
        <v>25</v>
      </c>
      <c r="W37" s="43" t="s">
        <v>26</v>
      </c>
      <c r="X37" s="43" t="s">
        <v>27</v>
      </c>
      <c r="Y37" s="43" t="s">
        <v>28</v>
      </c>
      <c r="Z37" s="43" t="s">
        <v>33</v>
      </c>
      <c r="AA37" s="43">
        <v>0.22</v>
      </c>
      <c r="AB37" s="43"/>
    </row>
    <row r="38" spans="1:28" ht="17.25" thickTop="1" thickBot="1">
      <c r="A38" s="63" t="s">
        <v>100</v>
      </c>
      <c r="B38" s="64">
        <v>24</v>
      </c>
      <c r="C38" s="64">
        <v>20</v>
      </c>
      <c r="D38" s="64">
        <v>18</v>
      </c>
      <c r="E38" s="64">
        <v>40</v>
      </c>
      <c r="F38" s="16">
        <f t="shared" si="1"/>
        <v>82</v>
      </c>
      <c r="G38" s="16">
        <f t="shared" si="2"/>
        <v>81</v>
      </c>
      <c r="H38" s="16">
        <f t="shared" si="3"/>
        <v>81</v>
      </c>
      <c r="I38" s="16">
        <f t="shared" si="4"/>
        <v>79</v>
      </c>
      <c r="J38" s="16">
        <f t="shared" si="5"/>
        <v>76</v>
      </c>
      <c r="K38" s="1"/>
      <c r="L38" s="1"/>
      <c r="M38" s="55" t="s">
        <v>29</v>
      </c>
      <c r="N38" s="65">
        <v>3</v>
      </c>
      <c r="O38" s="66">
        <v>2</v>
      </c>
      <c r="P38" s="66">
        <v>1</v>
      </c>
      <c r="Q38" s="66">
        <v>2</v>
      </c>
      <c r="R38" s="66">
        <v>2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9">
        <v>2</v>
      </c>
      <c r="AA38" s="70">
        <v>2</v>
      </c>
      <c r="AB38" s="50"/>
    </row>
    <row r="39" spans="1:28" ht="16.5" thickBot="1">
      <c r="A39" s="63" t="s">
        <v>101</v>
      </c>
      <c r="B39" s="64">
        <v>18</v>
      </c>
      <c r="C39" s="64">
        <v>13</v>
      </c>
      <c r="D39" s="64">
        <v>15</v>
      </c>
      <c r="E39" s="64">
        <v>29</v>
      </c>
      <c r="F39" s="16">
        <f t="shared" si="1"/>
        <v>62</v>
      </c>
      <c r="G39" s="16">
        <f t="shared" si="2"/>
        <v>62</v>
      </c>
      <c r="H39" s="16">
        <f t="shared" si="3"/>
        <v>61</v>
      </c>
      <c r="I39" s="16">
        <f t="shared" si="4"/>
        <v>59</v>
      </c>
      <c r="J39" s="16">
        <f t="shared" si="5"/>
        <v>54</v>
      </c>
      <c r="K39" s="1"/>
      <c r="L39" s="1"/>
      <c r="M39" s="55" t="s">
        <v>14</v>
      </c>
      <c r="N39" s="67">
        <v>3</v>
      </c>
      <c r="O39" s="68">
        <v>3</v>
      </c>
      <c r="P39" s="68">
        <v>2</v>
      </c>
      <c r="Q39" s="68">
        <v>2</v>
      </c>
      <c r="R39" s="68">
        <v>2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71">
        <v>2</v>
      </c>
      <c r="AA39" s="72">
        <v>2</v>
      </c>
      <c r="AB39" s="51"/>
    </row>
    <row r="40" spans="1:28" ht="16.5" thickBot="1">
      <c r="A40" s="63" t="s">
        <v>102</v>
      </c>
      <c r="B40" s="64">
        <v>21</v>
      </c>
      <c r="C40" s="64">
        <v>20</v>
      </c>
      <c r="D40" s="64">
        <v>16</v>
      </c>
      <c r="E40" s="64">
        <v>34</v>
      </c>
      <c r="F40" s="16">
        <f t="shared" si="1"/>
        <v>71</v>
      </c>
      <c r="G40" s="16">
        <f t="shared" si="2"/>
        <v>73</v>
      </c>
      <c r="H40" s="16">
        <f t="shared" si="3"/>
        <v>73</v>
      </c>
      <c r="I40" s="16">
        <f t="shared" si="4"/>
        <v>71</v>
      </c>
      <c r="J40" s="16">
        <f t="shared" si="5"/>
        <v>69</v>
      </c>
      <c r="K40" s="1"/>
      <c r="L40" s="1"/>
      <c r="M40" s="55" t="s">
        <v>15</v>
      </c>
      <c r="N40" s="67">
        <v>3</v>
      </c>
      <c r="O40" s="68">
        <v>3</v>
      </c>
      <c r="P40" s="68">
        <v>2</v>
      </c>
      <c r="Q40" s="68">
        <v>2</v>
      </c>
      <c r="R40" s="68">
        <v>2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71">
        <v>2</v>
      </c>
      <c r="AA40" s="72">
        <v>1</v>
      </c>
      <c r="AB40" s="51"/>
    </row>
    <row r="41" spans="1:28" ht="16.5" thickBot="1">
      <c r="A41" s="63" t="s">
        <v>103</v>
      </c>
      <c r="B41" s="64">
        <v>24</v>
      </c>
      <c r="C41" s="64">
        <v>18</v>
      </c>
      <c r="D41" s="64">
        <v>19</v>
      </c>
      <c r="E41" s="64">
        <v>39</v>
      </c>
      <c r="F41" s="16">
        <f t="shared" si="1"/>
        <v>82</v>
      </c>
      <c r="G41" s="16">
        <f t="shared" si="2"/>
        <v>81</v>
      </c>
      <c r="H41" s="16">
        <f t="shared" si="3"/>
        <v>80</v>
      </c>
      <c r="I41" s="16">
        <f t="shared" si="4"/>
        <v>78</v>
      </c>
      <c r="J41" s="16">
        <f t="shared" si="5"/>
        <v>73</v>
      </c>
      <c r="K41" s="1"/>
      <c r="L41" s="1"/>
      <c r="M41" s="55" t="s">
        <v>16</v>
      </c>
      <c r="N41" s="67">
        <v>3</v>
      </c>
      <c r="O41" s="68">
        <v>3</v>
      </c>
      <c r="P41" s="68">
        <v>3</v>
      </c>
      <c r="Q41" s="68">
        <v>3</v>
      </c>
      <c r="R41" s="68">
        <v>3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71">
        <v>3</v>
      </c>
      <c r="AA41" s="72">
        <v>1</v>
      </c>
      <c r="AB41" s="51"/>
    </row>
    <row r="42" spans="1:28">
      <c r="A42" s="63" t="s">
        <v>104</v>
      </c>
      <c r="B42" s="64">
        <v>18</v>
      </c>
      <c r="C42" s="64">
        <v>15</v>
      </c>
      <c r="D42" s="64">
        <v>16</v>
      </c>
      <c r="E42" s="64">
        <v>29</v>
      </c>
      <c r="F42" s="16">
        <f t="shared" si="1"/>
        <v>63</v>
      </c>
      <c r="G42" s="16">
        <f t="shared" si="2"/>
        <v>65</v>
      </c>
      <c r="H42" s="16">
        <f t="shared" si="3"/>
        <v>64</v>
      </c>
      <c r="I42" s="16">
        <f t="shared" si="4"/>
        <v>62</v>
      </c>
      <c r="J42" s="16">
        <f t="shared" si="5"/>
        <v>56</v>
      </c>
      <c r="K42" s="1"/>
      <c r="L42" s="1"/>
      <c r="M42" s="55"/>
      <c r="N42" s="18"/>
      <c r="O42" s="18"/>
      <c r="P42" s="18"/>
      <c r="Q42" s="18"/>
      <c r="R42" s="18"/>
      <c r="S42" s="18"/>
      <c r="T42" s="18"/>
      <c r="U42" s="18"/>
      <c r="V42" s="18"/>
      <c r="W42" s="1"/>
      <c r="X42" s="1"/>
      <c r="Y42" s="1"/>
      <c r="Z42" s="1"/>
      <c r="AA42" s="1"/>
      <c r="AB42" s="1"/>
    </row>
    <row r="43" spans="1:28">
      <c r="A43" s="63" t="s">
        <v>105</v>
      </c>
      <c r="B43" s="64">
        <v>26</v>
      </c>
      <c r="C43" s="64">
        <v>21</v>
      </c>
      <c r="D43" s="64">
        <v>20</v>
      </c>
      <c r="E43" s="64">
        <v>42</v>
      </c>
      <c r="F43" s="16">
        <f t="shared" si="1"/>
        <v>88</v>
      </c>
      <c r="G43" s="16">
        <f t="shared" si="2"/>
        <v>88</v>
      </c>
      <c r="H43" s="16">
        <f t="shared" si="3"/>
        <v>87</v>
      </c>
      <c r="I43" s="16">
        <f t="shared" si="4"/>
        <v>85</v>
      </c>
      <c r="J43" s="16">
        <f t="shared" si="5"/>
        <v>80</v>
      </c>
      <c r="K43" s="1"/>
      <c r="L43" s="1"/>
      <c r="M43" s="54"/>
      <c r="N43" s="54"/>
      <c r="O43" s="54"/>
      <c r="P43" s="54"/>
      <c r="Q43" s="18"/>
      <c r="R43" s="54"/>
      <c r="S43" s="56" t="s">
        <v>58</v>
      </c>
      <c r="T43" s="56"/>
      <c r="U43" s="54"/>
      <c r="V43" s="54"/>
    </row>
    <row r="44" spans="1:28">
      <c r="A44" s="63" t="s">
        <v>106</v>
      </c>
      <c r="B44" s="64">
        <v>23</v>
      </c>
      <c r="C44" s="64">
        <v>19</v>
      </c>
      <c r="D44" s="64">
        <v>18</v>
      </c>
      <c r="E44" s="64">
        <v>37</v>
      </c>
      <c r="F44" s="16">
        <f t="shared" si="1"/>
        <v>78</v>
      </c>
      <c r="G44" s="16">
        <f t="shared" si="2"/>
        <v>78</v>
      </c>
      <c r="H44" s="16">
        <f t="shared" si="3"/>
        <v>78</v>
      </c>
      <c r="I44" s="16">
        <f t="shared" si="4"/>
        <v>76</v>
      </c>
      <c r="J44" s="16">
        <f t="shared" si="5"/>
        <v>72</v>
      </c>
      <c r="K44" s="1"/>
      <c r="L44" s="1"/>
      <c r="M44" s="88"/>
      <c r="N44" s="102" t="s">
        <v>62</v>
      </c>
      <c r="O44" s="102" t="s">
        <v>18</v>
      </c>
      <c r="P44" s="102" t="s">
        <v>19</v>
      </c>
      <c r="Q44" s="102" t="s">
        <v>20</v>
      </c>
      <c r="R44" s="102" t="s">
        <v>21</v>
      </c>
      <c r="S44" s="102" t="s">
        <v>22</v>
      </c>
      <c r="T44" s="102" t="s">
        <v>23</v>
      </c>
      <c r="U44" s="102" t="s">
        <v>24</v>
      </c>
      <c r="V44" s="102" t="s">
        <v>25</v>
      </c>
      <c r="W44" s="103" t="s">
        <v>26</v>
      </c>
      <c r="X44" s="103" t="s">
        <v>27</v>
      </c>
      <c r="Y44" s="103" t="s">
        <v>28</v>
      </c>
      <c r="Z44" s="103" t="s">
        <v>33</v>
      </c>
      <c r="AA44" s="103" t="s">
        <v>34</v>
      </c>
      <c r="AB44" s="103"/>
    </row>
    <row r="45" spans="1:28">
      <c r="A45" s="63" t="s">
        <v>107</v>
      </c>
      <c r="B45" s="64">
        <v>24</v>
      </c>
      <c r="C45" s="64">
        <v>12</v>
      </c>
      <c r="D45" s="64">
        <v>17</v>
      </c>
      <c r="E45" s="64">
        <v>40</v>
      </c>
      <c r="F45" s="16">
        <f t="shared" si="1"/>
        <v>81</v>
      </c>
      <c r="G45" s="16">
        <f t="shared" si="2"/>
        <v>75</v>
      </c>
      <c r="H45" s="16">
        <f t="shared" si="3"/>
        <v>72</v>
      </c>
      <c r="I45" s="16">
        <f t="shared" si="4"/>
        <v>71</v>
      </c>
      <c r="J45" s="16">
        <f t="shared" si="5"/>
        <v>66</v>
      </c>
      <c r="K45" s="1"/>
      <c r="L45" s="1"/>
      <c r="M45" s="102" t="s">
        <v>29</v>
      </c>
      <c r="N45" s="16">
        <f>N38*0.75</f>
        <v>2.25</v>
      </c>
      <c r="O45" s="16">
        <f t="shared" ref="O45:AA45" si="7">O38*0.75</f>
        <v>1.5</v>
      </c>
      <c r="P45" s="16">
        <f t="shared" si="7"/>
        <v>0.75</v>
      </c>
      <c r="Q45" s="16">
        <f t="shared" si="7"/>
        <v>1.5</v>
      </c>
      <c r="R45" s="16">
        <f t="shared" si="7"/>
        <v>1.5</v>
      </c>
      <c r="S45" s="16">
        <f t="shared" si="7"/>
        <v>0</v>
      </c>
      <c r="T45" s="16">
        <f t="shared" si="7"/>
        <v>0</v>
      </c>
      <c r="U45" s="16">
        <f t="shared" si="7"/>
        <v>0</v>
      </c>
      <c r="V45" s="16">
        <f t="shared" si="7"/>
        <v>0</v>
      </c>
      <c r="W45" s="16">
        <f t="shared" si="7"/>
        <v>0</v>
      </c>
      <c r="X45" s="16">
        <f t="shared" si="7"/>
        <v>0</v>
      </c>
      <c r="Y45" s="16">
        <f t="shared" si="7"/>
        <v>0</v>
      </c>
      <c r="Z45" s="16">
        <f t="shared" si="7"/>
        <v>1.5</v>
      </c>
      <c r="AA45" s="16">
        <f t="shared" si="7"/>
        <v>1.5</v>
      </c>
      <c r="AB45" s="3"/>
    </row>
    <row r="46" spans="1:28">
      <c r="A46" s="63" t="s">
        <v>108</v>
      </c>
      <c r="B46" s="64">
        <v>22</v>
      </c>
      <c r="C46" s="64">
        <v>19</v>
      </c>
      <c r="D46" s="64">
        <v>16</v>
      </c>
      <c r="E46" s="64">
        <v>36</v>
      </c>
      <c r="F46" s="16">
        <f t="shared" si="1"/>
        <v>74</v>
      </c>
      <c r="G46" s="16">
        <f t="shared" si="2"/>
        <v>74</v>
      </c>
      <c r="H46" s="16">
        <f t="shared" si="3"/>
        <v>73</v>
      </c>
      <c r="I46" s="16">
        <f t="shared" si="4"/>
        <v>72</v>
      </c>
      <c r="J46" s="16">
        <f t="shared" si="5"/>
        <v>70</v>
      </c>
      <c r="K46" s="1"/>
      <c r="L46" s="1"/>
      <c r="M46" s="102" t="s">
        <v>14</v>
      </c>
      <c r="N46" s="16">
        <f>N39*0.74</f>
        <v>2.2199999999999998</v>
      </c>
      <c r="O46" s="16">
        <f t="shared" ref="O46:AA46" si="8">O39*0.74</f>
        <v>2.2199999999999998</v>
      </c>
      <c r="P46" s="16">
        <f t="shared" si="8"/>
        <v>1.48</v>
      </c>
      <c r="Q46" s="16">
        <f t="shared" si="8"/>
        <v>1.48</v>
      </c>
      <c r="R46" s="16">
        <f t="shared" si="8"/>
        <v>1.48</v>
      </c>
      <c r="S46" s="16">
        <f t="shared" si="8"/>
        <v>0</v>
      </c>
      <c r="T46" s="16">
        <f t="shared" si="8"/>
        <v>0</v>
      </c>
      <c r="U46" s="16">
        <f t="shared" si="8"/>
        <v>0</v>
      </c>
      <c r="V46" s="16">
        <f t="shared" si="8"/>
        <v>0</v>
      </c>
      <c r="W46" s="16">
        <f t="shared" si="8"/>
        <v>0</v>
      </c>
      <c r="X46" s="16">
        <f t="shared" si="8"/>
        <v>0</v>
      </c>
      <c r="Y46" s="16">
        <f t="shared" si="8"/>
        <v>0</v>
      </c>
      <c r="Z46" s="16">
        <f t="shared" si="8"/>
        <v>1.48</v>
      </c>
      <c r="AA46" s="16">
        <f t="shared" si="8"/>
        <v>1.48</v>
      </c>
      <c r="AB46" s="16"/>
    </row>
    <row r="47" spans="1:28">
      <c r="A47" s="63" t="s">
        <v>109</v>
      </c>
      <c r="B47" s="64">
        <v>20</v>
      </c>
      <c r="C47" s="64">
        <v>16</v>
      </c>
      <c r="D47" s="64">
        <v>16</v>
      </c>
      <c r="E47" s="64">
        <v>32</v>
      </c>
      <c r="F47" s="16">
        <f t="shared" si="1"/>
        <v>68</v>
      </c>
      <c r="G47" s="16">
        <f t="shared" si="2"/>
        <v>68</v>
      </c>
      <c r="H47" s="16">
        <f t="shared" si="3"/>
        <v>68</v>
      </c>
      <c r="I47" s="16">
        <f t="shared" si="4"/>
        <v>66</v>
      </c>
      <c r="J47" s="16">
        <f t="shared" si="5"/>
        <v>62</v>
      </c>
      <c r="K47" s="1"/>
      <c r="L47" s="1"/>
      <c r="M47" s="102" t="s">
        <v>15</v>
      </c>
      <c r="N47" s="16">
        <f>N40*0.72</f>
        <v>2.16</v>
      </c>
      <c r="O47" s="16">
        <f t="shared" ref="O47:AA47" si="9">O40*0.72</f>
        <v>2.16</v>
      </c>
      <c r="P47" s="16">
        <f t="shared" si="9"/>
        <v>1.44</v>
      </c>
      <c r="Q47" s="16">
        <f t="shared" si="9"/>
        <v>1.44</v>
      </c>
      <c r="R47" s="16">
        <f t="shared" si="9"/>
        <v>1.44</v>
      </c>
      <c r="S47" s="16">
        <f t="shared" si="9"/>
        <v>0</v>
      </c>
      <c r="T47" s="16">
        <f t="shared" si="9"/>
        <v>0</v>
      </c>
      <c r="U47" s="16">
        <f t="shared" si="9"/>
        <v>0</v>
      </c>
      <c r="V47" s="16">
        <f t="shared" si="9"/>
        <v>0</v>
      </c>
      <c r="W47" s="16">
        <f t="shared" si="9"/>
        <v>0</v>
      </c>
      <c r="X47" s="16">
        <f t="shared" si="9"/>
        <v>0</v>
      </c>
      <c r="Y47" s="16">
        <f t="shared" si="9"/>
        <v>0</v>
      </c>
      <c r="Z47" s="16">
        <f t="shared" si="9"/>
        <v>1.44</v>
      </c>
      <c r="AA47" s="16">
        <f t="shared" si="9"/>
        <v>0.72</v>
      </c>
      <c r="AB47" s="16"/>
    </row>
    <row r="48" spans="1:28">
      <c r="A48" s="63" t="s">
        <v>110</v>
      </c>
      <c r="B48" s="64">
        <v>26</v>
      </c>
      <c r="C48" s="64">
        <v>21</v>
      </c>
      <c r="D48" s="64">
        <v>20</v>
      </c>
      <c r="E48" s="64">
        <v>42</v>
      </c>
      <c r="F48" s="16">
        <f t="shared" si="1"/>
        <v>88</v>
      </c>
      <c r="G48" s="16">
        <f t="shared" si="2"/>
        <v>88</v>
      </c>
      <c r="H48" s="16">
        <f t="shared" si="3"/>
        <v>87</v>
      </c>
      <c r="I48" s="16">
        <f t="shared" si="4"/>
        <v>85</v>
      </c>
      <c r="J48" s="16">
        <f t="shared" si="5"/>
        <v>80</v>
      </c>
      <c r="K48" s="1"/>
      <c r="L48" s="1"/>
      <c r="M48" s="102" t="s">
        <v>16</v>
      </c>
      <c r="N48" s="16">
        <f>N41*0.68</f>
        <v>2.04</v>
      </c>
      <c r="O48" s="16">
        <f t="shared" ref="O48:AA48" si="10">O41*0.68</f>
        <v>2.04</v>
      </c>
      <c r="P48" s="16">
        <f t="shared" si="10"/>
        <v>2.04</v>
      </c>
      <c r="Q48" s="16">
        <f t="shared" si="10"/>
        <v>2.04</v>
      </c>
      <c r="R48" s="16">
        <f t="shared" si="10"/>
        <v>2.04</v>
      </c>
      <c r="S48" s="16">
        <f t="shared" si="10"/>
        <v>0</v>
      </c>
      <c r="T48" s="16">
        <f t="shared" si="10"/>
        <v>0</v>
      </c>
      <c r="U48" s="16">
        <f t="shared" si="10"/>
        <v>0</v>
      </c>
      <c r="V48" s="16">
        <f t="shared" si="10"/>
        <v>0</v>
      </c>
      <c r="W48" s="16">
        <f t="shared" si="10"/>
        <v>0</v>
      </c>
      <c r="X48" s="16">
        <f t="shared" si="10"/>
        <v>0</v>
      </c>
      <c r="Y48" s="16">
        <f t="shared" si="10"/>
        <v>0</v>
      </c>
      <c r="Z48" s="16">
        <f t="shared" si="10"/>
        <v>2.04</v>
      </c>
      <c r="AA48" s="16">
        <f t="shared" si="10"/>
        <v>0.68</v>
      </c>
      <c r="AB48" s="16"/>
    </row>
    <row r="49" spans="1:28">
      <c r="A49" s="63" t="s">
        <v>111</v>
      </c>
      <c r="B49" s="64">
        <v>23</v>
      </c>
      <c r="C49" s="64">
        <v>19</v>
      </c>
      <c r="D49" s="64">
        <v>18</v>
      </c>
      <c r="E49" s="64">
        <v>38</v>
      </c>
      <c r="F49" s="16">
        <f t="shared" si="1"/>
        <v>79</v>
      </c>
      <c r="G49" s="16">
        <f t="shared" si="2"/>
        <v>79</v>
      </c>
      <c r="H49" s="16">
        <f t="shared" si="3"/>
        <v>78</v>
      </c>
      <c r="I49" s="16">
        <f t="shared" si="4"/>
        <v>76</v>
      </c>
      <c r="J49" s="16">
        <f t="shared" si="5"/>
        <v>72</v>
      </c>
      <c r="K49" s="1"/>
      <c r="L49" s="1"/>
      <c r="M49" s="55"/>
      <c r="N49" s="18"/>
      <c r="O49" s="18"/>
      <c r="P49" s="18"/>
      <c r="Q49" s="18"/>
      <c r="R49" s="18"/>
      <c r="S49" s="18"/>
      <c r="T49" s="18"/>
      <c r="U49" s="18"/>
      <c r="V49" s="18"/>
      <c r="W49" s="1"/>
      <c r="X49" s="1"/>
      <c r="Y49" s="1"/>
      <c r="Z49" s="1"/>
      <c r="AA49" s="1"/>
      <c r="AB49" s="1"/>
    </row>
    <row r="50" spans="1:28">
      <c r="A50" s="63" t="s">
        <v>112</v>
      </c>
      <c r="B50" s="64">
        <v>24</v>
      </c>
      <c r="C50" s="64">
        <v>21</v>
      </c>
      <c r="D50" s="64">
        <v>18</v>
      </c>
      <c r="E50" s="64">
        <v>39</v>
      </c>
      <c r="F50" s="16">
        <f t="shared" si="1"/>
        <v>81</v>
      </c>
      <c r="G50" s="16">
        <f t="shared" si="2"/>
        <v>81</v>
      </c>
      <c r="H50" s="16">
        <f t="shared" si="3"/>
        <v>81</v>
      </c>
      <c r="I50" s="16">
        <f t="shared" si="4"/>
        <v>80</v>
      </c>
      <c r="J50" s="16">
        <f t="shared" si="5"/>
        <v>76</v>
      </c>
      <c r="K50" s="1"/>
      <c r="L50" s="1"/>
      <c r="M50" s="54"/>
      <c r="N50" s="54"/>
      <c r="O50" s="54"/>
      <c r="P50" s="54"/>
      <c r="Q50" s="18"/>
      <c r="R50" s="54"/>
      <c r="S50" s="56" t="s">
        <v>59</v>
      </c>
      <c r="T50" s="56"/>
      <c r="U50" s="54"/>
      <c r="V50" s="54"/>
    </row>
    <row r="51" spans="1:28">
      <c r="A51" s="63" t="s">
        <v>113</v>
      </c>
      <c r="B51" s="64">
        <v>19</v>
      </c>
      <c r="C51" s="64">
        <v>12</v>
      </c>
      <c r="D51" s="64">
        <v>16</v>
      </c>
      <c r="E51" s="64">
        <v>31</v>
      </c>
      <c r="F51" s="16">
        <f t="shared" si="1"/>
        <v>66</v>
      </c>
      <c r="G51" s="16">
        <f t="shared" si="2"/>
        <v>65</v>
      </c>
      <c r="H51" s="16">
        <f t="shared" si="3"/>
        <v>63</v>
      </c>
      <c r="I51" s="16">
        <f t="shared" si="4"/>
        <v>61</v>
      </c>
      <c r="J51" s="16">
        <f t="shared" si="5"/>
        <v>55</v>
      </c>
      <c r="K51" s="1"/>
      <c r="L51" s="1"/>
      <c r="M51" s="55" t="s">
        <v>29</v>
      </c>
      <c r="N51" s="16">
        <f t="shared" ref="N51:Y51" si="11">N45/3</f>
        <v>0.75</v>
      </c>
      <c r="O51" s="16">
        <f t="shared" si="11"/>
        <v>0.5</v>
      </c>
      <c r="P51" s="16">
        <f t="shared" si="11"/>
        <v>0.25</v>
      </c>
      <c r="Q51" s="16">
        <f t="shared" si="11"/>
        <v>0.5</v>
      </c>
      <c r="R51" s="16">
        <f t="shared" si="11"/>
        <v>0.5</v>
      </c>
      <c r="S51" s="16">
        <f t="shared" si="11"/>
        <v>0</v>
      </c>
      <c r="T51" s="16">
        <f t="shared" si="11"/>
        <v>0</v>
      </c>
      <c r="U51" s="16">
        <f t="shared" si="11"/>
        <v>0</v>
      </c>
      <c r="V51" s="16">
        <f t="shared" si="11"/>
        <v>0</v>
      </c>
      <c r="W51" s="3">
        <f t="shared" si="11"/>
        <v>0</v>
      </c>
      <c r="X51" s="3">
        <f t="shared" si="11"/>
        <v>0</v>
      </c>
      <c r="Y51" s="3">
        <f t="shared" si="11"/>
        <v>0</v>
      </c>
      <c r="Z51" s="3">
        <f>Z45/3</f>
        <v>0.5</v>
      </c>
      <c r="AA51" s="3">
        <f t="shared" ref="AA51" si="12">AA45/3</f>
        <v>0.5</v>
      </c>
      <c r="AB51" s="3"/>
    </row>
    <row r="52" spans="1:28">
      <c r="A52" s="63" t="s">
        <v>114</v>
      </c>
      <c r="B52" s="64">
        <v>22</v>
      </c>
      <c r="C52" s="64">
        <v>16</v>
      </c>
      <c r="D52" s="64">
        <v>17</v>
      </c>
      <c r="E52" s="64">
        <v>36</v>
      </c>
      <c r="F52" s="16">
        <f t="shared" si="1"/>
        <v>75</v>
      </c>
      <c r="G52" s="16">
        <f t="shared" si="2"/>
        <v>74</v>
      </c>
      <c r="H52" s="16">
        <f t="shared" si="3"/>
        <v>72</v>
      </c>
      <c r="I52" s="16">
        <f t="shared" si="4"/>
        <v>71</v>
      </c>
      <c r="J52" s="16">
        <f t="shared" si="5"/>
        <v>66</v>
      </c>
      <c r="K52" s="1"/>
      <c r="L52" s="1"/>
      <c r="M52" s="55" t="s">
        <v>14</v>
      </c>
      <c r="N52" s="57">
        <f>ROUND(N46/3,2)</f>
        <v>0.74</v>
      </c>
      <c r="O52" s="57">
        <f t="shared" ref="O52:AA52" si="13">ROUND(O46/3,2)</f>
        <v>0.74</v>
      </c>
      <c r="P52" s="57">
        <f t="shared" si="13"/>
        <v>0.49</v>
      </c>
      <c r="Q52" s="57">
        <f t="shared" si="13"/>
        <v>0.49</v>
      </c>
      <c r="R52" s="57">
        <f t="shared" si="13"/>
        <v>0.49</v>
      </c>
      <c r="S52" s="57">
        <f t="shared" si="13"/>
        <v>0</v>
      </c>
      <c r="T52" s="57">
        <f t="shared" si="13"/>
        <v>0</v>
      </c>
      <c r="U52" s="57">
        <f t="shared" si="13"/>
        <v>0</v>
      </c>
      <c r="V52" s="57">
        <f t="shared" si="13"/>
        <v>0</v>
      </c>
      <c r="W52" s="57">
        <f t="shared" si="13"/>
        <v>0</v>
      </c>
      <c r="X52" s="57">
        <f t="shared" si="13"/>
        <v>0</v>
      </c>
      <c r="Y52" s="57">
        <f t="shared" si="13"/>
        <v>0</v>
      </c>
      <c r="Z52" s="57">
        <f t="shared" si="13"/>
        <v>0.49</v>
      </c>
      <c r="AA52" s="57">
        <f t="shared" si="13"/>
        <v>0.49</v>
      </c>
      <c r="AB52" s="44"/>
    </row>
    <row r="53" spans="1:28">
      <c r="A53" s="63" t="s">
        <v>115</v>
      </c>
      <c r="B53" s="64">
        <v>25</v>
      </c>
      <c r="C53" s="64">
        <v>20</v>
      </c>
      <c r="D53" s="64">
        <v>20</v>
      </c>
      <c r="E53" s="64">
        <v>41</v>
      </c>
      <c r="F53" s="16">
        <f t="shared" si="1"/>
        <v>86</v>
      </c>
      <c r="G53" s="16">
        <f t="shared" si="2"/>
        <v>86</v>
      </c>
      <c r="H53" s="16">
        <f t="shared" si="3"/>
        <v>85</v>
      </c>
      <c r="I53" s="16">
        <f t="shared" si="4"/>
        <v>83</v>
      </c>
      <c r="J53" s="16">
        <f t="shared" si="5"/>
        <v>78</v>
      </c>
      <c r="K53" s="1"/>
      <c r="L53" s="1"/>
      <c r="M53" s="55" t="s">
        <v>15</v>
      </c>
      <c r="N53" s="16">
        <f>ROUND(N47/3,2)</f>
        <v>0.72</v>
      </c>
      <c r="O53" s="16">
        <f t="shared" ref="O53:AA53" si="14">ROUND(O47/3,2)</f>
        <v>0.72</v>
      </c>
      <c r="P53" s="16">
        <f t="shared" si="14"/>
        <v>0.48</v>
      </c>
      <c r="Q53" s="16">
        <f t="shared" si="14"/>
        <v>0.48</v>
      </c>
      <c r="R53" s="16">
        <f t="shared" si="14"/>
        <v>0.48</v>
      </c>
      <c r="S53" s="16">
        <f t="shared" si="14"/>
        <v>0</v>
      </c>
      <c r="T53" s="16">
        <f t="shared" si="14"/>
        <v>0</v>
      </c>
      <c r="U53" s="16">
        <f t="shared" si="14"/>
        <v>0</v>
      </c>
      <c r="V53" s="16">
        <f t="shared" si="14"/>
        <v>0</v>
      </c>
      <c r="W53" s="16">
        <f t="shared" si="14"/>
        <v>0</v>
      </c>
      <c r="X53" s="16">
        <f t="shared" si="14"/>
        <v>0</v>
      </c>
      <c r="Y53" s="16">
        <f t="shared" si="14"/>
        <v>0</v>
      </c>
      <c r="Z53" s="16">
        <f t="shared" si="14"/>
        <v>0.48</v>
      </c>
      <c r="AA53" s="16">
        <f t="shared" si="14"/>
        <v>0.24</v>
      </c>
      <c r="AB53" s="3"/>
    </row>
    <row r="54" spans="1:28">
      <c r="A54" s="63" t="s">
        <v>116</v>
      </c>
      <c r="B54" s="64">
        <v>21</v>
      </c>
      <c r="C54" s="64">
        <v>16</v>
      </c>
      <c r="D54" s="64">
        <v>17</v>
      </c>
      <c r="E54" s="64">
        <v>35</v>
      </c>
      <c r="F54" s="16">
        <f t="shared" si="1"/>
        <v>73</v>
      </c>
      <c r="G54" s="16">
        <f t="shared" si="2"/>
        <v>73</v>
      </c>
      <c r="H54" s="16">
        <f t="shared" si="3"/>
        <v>71</v>
      </c>
      <c r="I54" s="16">
        <f t="shared" si="4"/>
        <v>69</v>
      </c>
      <c r="J54" s="16">
        <f t="shared" si="5"/>
        <v>65</v>
      </c>
      <c r="K54" s="1"/>
      <c r="L54" s="1"/>
      <c r="M54" s="55" t="s">
        <v>16</v>
      </c>
      <c r="N54" s="16">
        <f>ROUND(N48/3,2)</f>
        <v>0.68</v>
      </c>
      <c r="O54" s="16">
        <f t="shared" ref="O54:AA54" si="15">ROUND(O48/3,2)</f>
        <v>0.68</v>
      </c>
      <c r="P54" s="16">
        <f t="shared" si="15"/>
        <v>0.68</v>
      </c>
      <c r="Q54" s="16">
        <f t="shared" si="15"/>
        <v>0.68</v>
      </c>
      <c r="R54" s="16">
        <f t="shared" si="15"/>
        <v>0.68</v>
      </c>
      <c r="S54" s="16">
        <f t="shared" si="15"/>
        <v>0</v>
      </c>
      <c r="T54" s="16">
        <f t="shared" si="15"/>
        <v>0</v>
      </c>
      <c r="U54" s="16">
        <f t="shared" si="15"/>
        <v>0</v>
      </c>
      <c r="V54" s="16">
        <f t="shared" si="15"/>
        <v>0</v>
      </c>
      <c r="W54" s="16">
        <f t="shared" si="15"/>
        <v>0</v>
      </c>
      <c r="X54" s="16">
        <f t="shared" si="15"/>
        <v>0</v>
      </c>
      <c r="Y54" s="16">
        <f t="shared" si="15"/>
        <v>0</v>
      </c>
      <c r="Z54" s="16">
        <f t="shared" si="15"/>
        <v>0.68</v>
      </c>
      <c r="AA54" s="16">
        <f t="shared" si="15"/>
        <v>0.23</v>
      </c>
      <c r="AB54" s="3"/>
    </row>
    <row r="55" spans="1:28">
      <c r="A55" s="63" t="s">
        <v>117</v>
      </c>
      <c r="B55" s="64">
        <v>21</v>
      </c>
      <c r="C55" s="64">
        <v>16</v>
      </c>
      <c r="D55" s="64">
        <v>16</v>
      </c>
      <c r="E55" s="64">
        <v>34</v>
      </c>
      <c r="F55" s="16">
        <f t="shared" si="1"/>
        <v>71</v>
      </c>
      <c r="G55" s="16">
        <f t="shared" si="2"/>
        <v>70</v>
      </c>
      <c r="H55" s="16">
        <f t="shared" si="3"/>
        <v>69</v>
      </c>
      <c r="I55" s="16">
        <f t="shared" si="4"/>
        <v>68</v>
      </c>
      <c r="J55" s="16">
        <f t="shared" si="5"/>
        <v>64</v>
      </c>
      <c r="K55" s="1"/>
      <c r="L55" s="1"/>
      <c r="M55" s="58" t="s">
        <v>5</v>
      </c>
      <c r="N55" s="59">
        <f t="shared" ref="N55:AA55" si="16">(N51+N52+N53+N54)/4</f>
        <v>0.72250000000000003</v>
      </c>
      <c r="O55" s="59">
        <f t="shared" si="16"/>
        <v>0.66</v>
      </c>
      <c r="P55" s="59">
        <f t="shared" si="16"/>
        <v>0.47499999999999998</v>
      </c>
      <c r="Q55" s="59">
        <f t="shared" si="16"/>
        <v>0.53749999999999998</v>
      </c>
      <c r="R55" s="59">
        <f t="shared" si="16"/>
        <v>0.53749999999999998</v>
      </c>
      <c r="S55" s="59">
        <f t="shared" si="16"/>
        <v>0</v>
      </c>
      <c r="T55" s="59">
        <f t="shared" si="16"/>
        <v>0</v>
      </c>
      <c r="U55" s="59">
        <f t="shared" si="16"/>
        <v>0</v>
      </c>
      <c r="V55" s="59">
        <f t="shared" si="16"/>
        <v>0</v>
      </c>
      <c r="W55" s="45">
        <f t="shared" si="16"/>
        <v>0</v>
      </c>
      <c r="X55" s="45">
        <f t="shared" si="16"/>
        <v>0</v>
      </c>
      <c r="Y55" s="45">
        <f t="shared" si="16"/>
        <v>0</v>
      </c>
      <c r="Z55" s="45">
        <f t="shared" si="16"/>
        <v>0.53749999999999998</v>
      </c>
      <c r="AA55" s="45">
        <f t="shared" si="16"/>
        <v>0.36499999999999999</v>
      </c>
      <c r="AB55" s="45"/>
    </row>
    <row r="56" spans="1:28">
      <c r="A56" s="63" t="s">
        <v>118</v>
      </c>
      <c r="B56" s="64">
        <v>23</v>
      </c>
      <c r="C56" s="64">
        <v>19</v>
      </c>
      <c r="D56" s="64">
        <v>18</v>
      </c>
      <c r="E56" s="64">
        <v>37</v>
      </c>
      <c r="F56" s="16">
        <f t="shared" si="1"/>
        <v>78</v>
      </c>
      <c r="G56" s="16">
        <f t="shared" si="2"/>
        <v>78</v>
      </c>
      <c r="H56" s="16">
        <f t="shared" si="3"/>
        <v>78</v>
      </c>
      <c r="I56" s="16">
        <f t="shared" si="4"/>
        <v>76</v>
      </c>
      <c r="J56" s="16">
        <f t="shared" si="5"/>
        <v>72</v>
      </c>
      <c r="K56" s="1"/>
      <c r="L56" s="1"/>
      <c r="M56" s="1"/>
      <c r="N56" s="1"/>
      <c r="O56" s="1"/>
      <c r="P56" s="1"/>
      <c r="Q56" s="1"/>
      <c r="R56" s="1"/>
      <c r="S56" s="1"/>
    </row>
    <row r="57" spans="1:28">
      <c r="A57" s="63" t="s">
        <v>119</v>
      </c>
      <c r="B57" s="64">
        <v>23</v>
      </c>
      <c r="C57" s="64">
        <v>20</v>
      </c>
      <c r="D57" s="64">
        <v>17</v>
      </c>
      <c r="E57" s="64">
        <v>37</v>
      </c>
      <c r="F57" s="16">
        <f t="shared" si="1"/>
        <v>77</v>
      </c>
      <c r="G57" s="16">
        <f t="shared" si="2"/>
        <v>77</v>
      </c>
      <c r="H57" s="16">
        <f t="shared" si="3"/>
        <v>77</v>
      </c>
      <c r="I57" s="16">
        <f t="shared" si="4"/>
        <v>76</v>
      </c>
      <c r="J57" s="16">
        <f t="shared" si="5"/>
        <v>73</v>
      </c>
      <c r="K57" s="1"/>
      <c r="L57" s="1"/>
      <c r="M57" s="1" t="s">
        <v>35</v>
      </c>
      <c r="N57" s="1"/>
      <c r="O57" s="1"/>
      <c r="P57" s="1"/>
      <c r="Q57" s="1"/>
      <c r="R57" s="1"/>
      <c r="S57" s="1"/>
    </row>
    <row r="58" spans="1:28">
      <c r="A58" s="63" t="s">
        <v>120</v>
      </c>
      <c r="B58" s="64">
        <v>23</v>
      </c>
      <c r="C58" s="64">
        <v>20</v>
      </c>
      <c r="D58" s="64">
        <v>18</v>
      </c>
      <c r="E58" s="64">
        <v>37</v>
      </c>
      <c r="F58" s="16">
        <f t="shared" si="1"/>
        <v>78</v>
      </c>
      <c r="G58" s="16">
        <f t="shared" si="2"/>
        <v>79</v>
      </c>
      <c r="H58" s="16">
        <f t="shared" si="3"/>
        <v>79</v>
      </c>
      <c r="I58" s="16">
        <f t="shared" si="4"/>
        <v>77</v>
      </c>
      <c r="J58" s="16">
        <f t="shared" si="5"/>
        <v>73</v>
      </c>
      <c r="K58" s="1"/>
      <c r="L58" s="1"/>
      <c r="M58" s="1"/>
      <c r="N58" s="137" t="s">
        <v>242</v>
      </c>
      <c r="O58" s="137"/>
      <c r="P58" s="137"/>
      <c r="Q58" s="137"/>
      <c r="R58" s="137"/>
      <c r="S58" s="137"/>
      <c r="T58" s="137"/>
    </row>
    <row r="59" spans="1:28">
      <c r="A59" s="63" t="s">
        <v>121</v>
      </c>
      <c r="B59" s="64">
        <v>25</v>
      </c>
      <c r="C59" s="64">
        <v>19</v>
      </c>
      <c r="D59" s="64">
        <v>21</v>
      </c>
      <c r="E59" s="64">
        <v>41</v>
      </c>
      <c r="F59" s="16">
        <f t="shared" si="1"/>
        <v>87</v>
      </c>
      <c r="G59" s="16">
        <f t="shared" si="2"/>
        <v>87</v>
      </c>
      <c r="H59" s="16">
        <f t="shared" si="3"/>
        <v>86</v>
      </c>
      <c r="I59" s="16">
        <f t="shared" si="4"/>
        <v>83</v>
      </c>
      <c r="J59" s="16">
        <f t="shared" si="5"/>
        <v>76</v>
      </c>
      <c r="K59" s="1"/>
      <c r="L59" s="1"/>
      <c r="M59" s="1"/>
      <c r="N59" s="1"/>
      <c r="O59" s="1"/>
      <c r="P59" s="1"/>
      <c r="Q59" s="1"/>
      <c r="R59" s="1"/>
      <c r="S59" s="1"/>
    </row>
    <row r="60" spans="1:28">
      <c r="A60" s="63" t="s">
        <v>122</v>
      </c>
      <c r="B60" s="64">
        <v>22</v>
      </c>
      <c r="C60" s="64">
        <v>19</v>
      </c>
      <c r="D60" s="64">
        <v>17</v>
      </c>
      <c r="E60" s="64">
        <v>36</v>
      </c>
      <c r="F60" s="16">
        <f t="shared" si="1"/>
        <v>75</v>
      </c>
      <c r="G60" s="16">
        <f t="shared" si="2"/>
        <v>76</v>
      </c>
      <c r="H60" s="16">
        <f t="shared" si="3"/>
        <v>75</v>
      </c>
      <c r="I60" s="16">
        <f t="shared" si="4"/>
        <v>73</v>
      </c>
      <c r="J60" s="16">
        <f t="shared" si="5"/>
        <v>70</v>
      </c>
      <c r="K60" s="1"/>
      <c r="L60" s="1"/>
      <c r="M60" s="1"/>
      <c r="N60" s="3" t="s">
        <v>2</v>
      </c>
      <c r="O60" s="3" t="s">
        <v>3</v>
      </c>
      <c r="P60" s="3" t="s">
        <v>4</v>
      </c>
      <c r="Q60" s="3" t="s">
        <v>7</v>
      </c>
      <c r="R60" s="1"/>
      <c r="S60" s="1"/>
    </row>
    <row r="61" spans="1:28">
      <c r="A61" s="63" t="s">
        <v>123</v>
      </c>
      <c r="B61" s="64">
        <v>20</v>
      </c>
      <c r="C61" s="64">
        <v>16</v>
      </c>
      <c r="D61" s="64">
        <v>16</v>
      </c>
      <c r="E61" s="64">
        <v>32</v>
      </c>
      <c r="F61" s="16">
        <f t="shared" si="1"/>
        <v>68</v>
      </c>
      <c r="G61" s="16">
        <f t="shared" si="2"/>
        <v>68</v>
      </c>
      <c r="H61" s="16">
        <f t="shared" si="3"/>
        <v>68</v>
      </c>
      <c r="I61" s="16">
        <f t="shared" si="4"/>
        <v>66</v>
      </c>
      <c r="J61" s="16">
        <f t="shared" si="5"/>
        <v>62</v>
      </c>
      <c r="K61" s="1"/>
      <c r="L61" s="1"/>
      <c r="M61" s="1"/>
      <c r="N61" s="3">
        <f>Indirect!G55</f>
        <v>0.91</v>
      </c>
      <c r="O61" s="3">
        <f>Indirect!H55</f>
        <v>0.91</v>
      </c>
      <c r="P61" s="3">
        <f>Indirect!I55</f>
        <v>0.91</v>
      </c>
      <c r="Q61" s="3">
        <f>Indirect!J55</f>
        <v>0.91</v>
      </c>
      <c r="R61" s="1"/>
      <c r="S61" s="1"/>
    </row>
    <row r="62" spans="1:28">
      <c r="A62" s="63" t="s">
        <v>124</v>
      </c>
      <c r="B62" s="64">
        <v>22</v>
      </c>
      <c r="C62" s="64">
        <v>18</v>
      </c>
      <c r="D62" s="64">
        <v>17</v>
      </c>
      <c r="E62" s="64">
        <v>36</v>
      </c>
      <c r="F62" s="16">
        <f t="shared" si="1"/>
        <v>75</v>
      </c>
      <c r="G62" s="16">
        <f t="shared" si="2"/>
        <v>75</v>
      </c>
      <c r="H62" s="16">
        <f t="shared" si="3"/>
        <v>74</v>
      </c>
      <c r="I62" s="16">
        <f t="shared" si="4"/>
        <v>72</v>
      </c>
      <c r="J62" s="16">
        <f t="shared" si="5"/>
        <v>69</v>
      </c>
      <c r="K62" s="1"/>
      <c r="L62" s="1"/>
      <c r="M62" s="1"/>
      <c r="N62" s="1"/>
      <c r="O62" s="1"/>
      <c r="P62" s="1"/>
      <c r="Q62" s="1"/>
      <c r="R62" s="1"/>
      <c r="S62" s="1"/>
    </row>
    <row r="63" spans="1:28">
      <c r="A63" s="63" t="s">
        <v>125</v>
      </c>
      <c r="B63" s="64">
        <v>25</v>
      </c>
      <c r="C63" s="64">
        <v>16</v>
      </c>
      <c r="D63" s="64">
        <v>19</v>
      </c>
      <c r="E63" s="64">
        <v>41</v>
      </c>
      <c r="F63" s="16">
        <f t="shared" si="1"/>
        <v>85</v>
      </c>
      <c r="G63" s="16">
        <f t="shared" si="2"/>
        <v>82</v>
      </c>
      <c r="H63" s="16">
        <f t="shared" si="3"/>
        <v>80</v>
      </c>
      <c r="I63" s="16">
        <f t="shared" si="4"/>
        <v>78</v>
      </c>
      <c r="J63" s="16">
        <f t="shared" si="5"/>
        <v>73</v>
      </c>
      <c r="K63" s="1"/>
      <c r="L63" s="1"/>
      <c r="M63" s="88"/>
      <c r="N63" s="88"/>
      <c r="O63" s="88"/>
      <c r="P63" s="88"/>
      <c r="Q63" s="16"/>
      <c r="R63" s="88"/>
      <c r="S63" s="12" t="s">
        <v>61</v>
      </c>
      <c r="T63" s="12"/>
      <c r="U63" s="88"/>
      <c r="V63" s="88"/>
      <c r="W63" s="4"/>
      <c r="X63" s="4"/>
      <c r="Y63" s="4"/>
      <c r="Z63" s="4"/>
      <c r="AA63" s="4"/>
    </row>
    <row r="64" spans="1:28">
      <c r="A64" s="63" t="s">
        <v>126</v>
      </c>
      <c r="B64" s="64">
        <v>21</v>
      </c>
      <c r="C64" s="64">
        <v>10</v>
      </c>
      <c r="D64" s="64">
        <v>17</v>
      </c>
      <c r="E64" s="64">
        <v>35</v>
      </c>
      <c r="F64" s="16">
        <f t="shared" si="1"/>
        <v>73</v>
      </c>
      <c r="G64" s="16">
        <f t="shared" si="2"/>
        <v>69</v>
      </c>
      <c r="H64" s="16">
        <f t="shared" si="3"/>
        <v>67</v>
      </c>
      <c r="I64" s="16">
        <f t="shared" si="4"/>
        <v>64</v>
      </c>
      <c r="J64" s="16">
        <f t="shared" si="5"/>
        <v>57</v>
      </c>
      <c r="K64" s="1"/>
      <c r="L64" s="1"/>
      <c r="M64" s="88"/>
      <c r="N64" s="16" t="s">
        <v>62</v>
      </c>
      <c r="O64" s="16" t="s">
        <v>18</v>
      </c>
      <c r="P64" s="16" t="s">
        <v>19</v>
      </c>
      <c r="Q64" s="16" t="s">
        <v>20</v>
      </c>
      <c r="R64" s="16" t="s">
        <v>21</v>
      </c>
      <c r="S64" s="16" t="s">
        <v>22</v>
      </c>
      <c r="T64" s="16" t="s">
        <v>23</v>
      </c>
      <c r="U64" s="16" t="s">
        <v>24</v>
      </c>
      <c r="V64" s="16" t="s">
        <v>25</v>
      </c>
      <c r="W64" s="3" t="s">
        <v>26</v>
      </c>
      <c r="X64" s="3" t="s">
        <v>27</v>
      </c>
      <c r="Y64" s="3" t="s">
        <v>28</v>
      </c>
      <c r="Z64" s="3" t="s">
        <v>33</v>
      </c>
      <c r="AA64" s="3" t="s">
        <v>34</v>
      </c>
    </row>
    <row r="65" spans="1:27" ht="15.75">
      <c r="A65" s="63" t="s">
        <v>127</v>
      </c>
      <c r="B65" s="64">
        <v>16</v>
      </c>
      <c r="C65" s="64">
        <v>10</v>
      </c>
      <c r="D65" s="64">
        <v>15</v>
      </c>
      <c r="E65" s="64">
        <v>26</v>
      </c>
      <c r="F65" s="16">
        <f t="shared" si="1"/>
        <v>57</v>
      </c>
      <c r="G65" s="16">
        <f t="shared" si="2"/>
        <v>57</v>
      </c>
      <c r="H65" s="16">
        <f t="shared" si="3"/>
        <v>56</v>
      </c>
      <c r="I65" s="16">
        <f t="shared" si="4"/>
        <v>53</v>
      </c>
      <c r="J65" s="16">
        <f t="shared" si="5"/>
        <v>46</v>
      </c>
      <c r="K65" s="1"/>
      <c r="L65" s="1"/>
      <c r="M65" s="16" t="s">
        <v>29</v>
      </c>
      <c r="N65" s="110">
        <v>3</v>
      </c>
      <c r="O65" s="110">
        <v>2</v>
      </c>
      <c r="P65" s="110">
        <v>1</v>
      </c>
      <c r="Q65" s="110">
        <v>2</v>
      </c>
      <c r="R65" s="110">
        <v>2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1">
        <v>2</v>
      </c>
      <c r="AA65" s="111">
        <v>2</v>
      </c>
    </row>
    <row r="66" spans="1:27" ht="15.75">
      <c r="A66" s="63" t="s">
        <v>128</v>
      </c>
      <c r="B66" s="64">
        <v>21</v>
      </c>
      <c r="C66" s="64">
        <v>15</v>
      </c>
      <c r="D66" s="64">
        <v>16</v>
      </c>
      <c r="E66" s="64">
        <v>35</v>
      </c>
      <c r="F66" s="16">
        <f t="shared" si="1"/>
        <v>72</v>
      </c>
      <c r="G66" s="16">
        <f t="shared" si="2"/>
        <v>70</v>
      </c>
      <c r="H66" s="16">
        <f t="shared" si="3"/>
        <v>69</v>
      </c>
      <c r="I66" s="16">
        <f t="shared" si="4"/>
        <v>67</v>
      </c>
      <c r="J66" s="16">
        <f t="shared" si="5"/>
        <v>63</v>
      </c>
      <c r="K66" s="1"/>
      <c r="L66" s="1"/>
      <c r="M66" s="16" t="s">
        <v>14</v>
      </c>
      <c r="N66" s="110">
        <v>3</v>
      </c>
      <c r="O66" s="110">
        <v>3</v>
      </c>
      <c r="P66" s="110">
        <v>2</v>
      </c>
      <c r="Q66" s="110">
        <v>2</v>
      </c>
      <c r="R66" s="110">
        <v>2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1">
        <v>2</v>
      </c>
      <c r="AA66" s="111">
        <v>2</v>
      </c>
    </row>
    <row r="67" spans="1:27" ht="15.75">
      <c r="A67" s="63" t="s">
        <v>129</v>
      </c>
      <c r="B67" s="64">
        <v>20</v>
      </c>
      <c r="C67" s="64">
        <v>16</v>
      </c>
      <c r="D67" s="64">
        <v>16</v>
      </c>
      <c r="E67" s="64">
        <v>33</v>
      </c>
      <c r="F67" s="16">
        <f t="shared" ref="F67:F74" si="17">MAX(B67,C67)+D67+E67</f>
        <v>69</v>
      </c>
      <c r="G67" s="16">
        <f t="shared" ref="G67:G74" si="18">CEILING(((N$5*$B67/$T$5)+(N$6*$C67/$T$6)+(N$7*$D67/$T$7)+(N$8*$E67/$T$8))/N$9,1)</f>
        <v>69</v>
      </c>
      <c r="H67" s="16">
        <f t="shared" ref="H67:H74" si="19">CEILING(((O$5*$B67/$T$5)+(O$6*$C67/$T$6)+(O$8*$E67/$T$8)++(O$7*$D67/$T$7))/O$9,1)</f>
        <v>68</v>
      </c>
      <c r="I67" s="16">
        <f t="shared" ref="I67:I74" si="20">CEILING(((P$5*$B67/$T$5)+(P$6*$C67/$T$6)+(P$8*$E67/$T$8)+(P$7*$D67/$T$7))/P$9,1)</f>
        <v>66</v>
      </c>
      <c r="J67" s="16">
        <f t="shared" ref="J67:J74" si="21">CEILING(((Q$5*$B67/$T$5)+(Q$6*$C67/$T$6)+(Q$8*$E67/$T$8)+(Q$7*$D67/$T$7))/Q$9,1)</f>
        <v>62</v>
      </c>
      <c r="K67" s="1"/>
      <c r="L67" s="1"/>
      <c r="M67" s="16" t="s">
        <v>15</v>
      </c>
      <c r="N67" s="110">
        <v>3</v>
      </c>
      <c r="O67" s="110">
        <v>3</v>
      </c>
      <c r="P67" s="110">
        <v>2</v>
      </c>
      <c r="Q67" s="110">
        <v>2</v>
      </c>
      <c r="R67" s="110">
        <v>2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1">
        <v>2</v>
      </c>
      <c r="AA67" s="111">
        <v>1</v>
      </c>
    </row>
    <row r="68" spans="1:27" ht="15.75">
      <c r="A68" s="63" t="s">
        <v>130</v>
      </c>
      <c r="B68" s="64">
        <v>23</v>
      </c>
      <c r="C68" s="64">
        <v>17</v>
      </c>
      <c r="D68" s="64">
        <v>18</v>
      </c>
      <c r="E68" s="64">
        <v>38</v>
      </c>
      <c r="F68" s="16">
        <f t="shared" si="17"/>
        <v>79</v>
      </c>
      <c r="G68" s="16">
        <f t="shared" si="18"/>
        <v>78</v>
      </c>
      <c r="H68" s="16">
        <f t="shared" si="19"/>
        <v>77</v>
      </c>
      <c r="I68" s="16">
        <f t="shared" si="20"/>
        <v>74</v>
      </c>
      <c r="J68" s="16">
        <f t="shared" si="21"/>
        <v>70</v>
      </c>
      <c r="K68" s="1"/>
      <c r="L68" s="1"/>
      <c r="M68" s="101" t="s">
        <v>7</v>
      </c>
      <c r="N68" s="110">
        <v>3</v>
      </c>
      <c r="O68" s="110">
        <v>3</v>
      </c>
      <c r="P68" s="110">
        <v>3</v>
      </c>
      <c r="Q68" s="110">
        <v>3</v>
      </c>
      <c r="R68" s="110">
        <v>3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1">
        <v>3</v>
      </c>
      <c r="AA68" s="111">
        <v>1</v>
      </c>
    </row>
    <row r="69" spans="1:27">
      <c r="A69" s="63" t="s">
        <v>131</v>
      </c>
      <c r="B69" s="64">
        <v>18</v>
      </c>
      <c r="C69" s="64">
        <v>14</v>
      </c>
      <c r="D69" s="64">
        <v>15</v>
      </c>
      <c r="E69" s="64">
        <v>30</v>
      </c>
      <c r="F69" s="16">
        <f t="shared" si="17"/>
        <v>63</v>
      </c>
      <c r="G69" s="16">
        <f t="shared" si="18"/>
        <v>63</v>
      </c>
      <c r="H69" s="16">
        <f t="shared" si="19"/>
        <v>62</v>
      </c>
      <c r="I69" s="16">
        <f t="shared" si="20"/>
        <v>60</v>
      </c>
      <c r="J69" s="16">
        <f t="shared" si="21"/>
        <v>56</v>
      </c>
      <c r="K69" s="1"/>
      <c r="L69" s="1"/>
      <c r="M69" s="1"/>
      <c r="N69" s="1"/>
      <c r="O69" s="1"/>
      <c r="P69" s="1"/>
      <c r="Q69" s="1"/>
      <c r="R69" s="1"/>
      <c r="S69" s="1"/>
    </row>
    <row r="70" spans="1:27">
      <c r="A70" s="63" t="s">
        <v>132</v>
      </c>
      <c r="B70" s="64">
        <v>21</v>
      </c>
      <c r="C70" s="64">
        <v>16</v>
      </c>
      <c r="D70" s="64">
        <v>16</v>
      </c>
      <c r="E70" s="64">
        <v>34</v>
      </c>
      <c r="F70" s="16">
        <f t="shared" si="17"/>
        <v>71</v>
      </c>
      <c r="G70" s="16">
        <f t="shared" si="18"/>
        <v>70</v>
      </c>
      <c r="H70" s="16">
        <f t="shared" si="19"/>
        <v>69</v>
      </c>
      <c r="I70" s="16">
        <f t="shared" si="20"/>
        <v>68</v>
      </c>
      <c r="J70" s="16">
        <f t="shared" si="21"/>
        <v>64</v>
      </c>
      <c r="K70" s="1"/>
      <c r="L70" s="1"/>
      <c r="M70" s="60"/>
      <c r="N70" s="60"/>
      <c r="O70" s="61"/>
      <c r="P70" s="61"/>
      <c r="Q70" s="61"/>
      <c r="R70" s="54"/>
      <c r="S70" s="56" t="s">
        <v>58</v>
      </c>
      <c r="T70" s="56"/>
      <c r="U70" s="54"/>
      <c r="V70" s="54"/>
    </row>
    <row r="71" spans="1:27">
      <c r="A71" s="63" t="s">
        <v>133</v>
      </c>
      <c r="B71" s="64">
        <v>22</v>
      </c>
      <c r="C71" s="64">
        <v>12</v>
      </c>
      <c r="D71" s="64">
        <v>17</v>
      </c>
      <c r="E71" s="64">
        <v>36</v>
      </c>
      <c r="F71" s="16">
        <f t="shared" si="17"/>
        <v>75</v>
      </c>
      <c r="G71" s="16">
        <f t="shared" si="18"/>
        <v>71</v>
      </c>
      <c r="H71" s="16">
        <f t="shared" si="19"/>
        <v>69</v>
      </c>
      <c r="I71" s="16">
        <f t="shared" si="20"/>
        <v>67</v>
      </c>
      <c r="J71" s="16">
        <f t="shared" si="21"/>
        <v>62</v>
      </c>
      <c r="K71" s="1"/>
      <c r="L71" s="1"/>
      <c r="M71" s="101"/>
      <c r="N71" s="16" t="s">
        <v>62</v>
      </c>
      <c r="O71" s="16" t="s">
        <v>18</v>
      </c>
      <c r="P71" s="16" t="s">
        <v>19</v>
      </c>
      <c r="Q71" s="16" t="s">
        <v>20</v>
      </c>
      <c r="R71" s="102" t="s">
        <v>21</v>
      </c>
      <c r="S71" s="102" t="s">
        <v>22</v>
      </c>
      <c r="T71" s="102" t="s">
        <v>23</v>
      </c>
      <c r="U71" s="102" t="s">
        <v>24</v>
      </c>
      <c r="V71" s="102" t="s">
        <v>25</v>
      </c>
      <c r="W71" s="103" t="s">
        <v>26</v>
      </c>
      <c r="X71" s="103" t="s">
        <v>27</v>
      </c>
      <c r="Y71" s="103" t="s">
        <v>28</v>
      </c>
      <c r="Z71" s="103" t="s">
        <v>33</v>
      </c>
      <c r="AA71" s="103" t="s">
        <v>34</v>
      </c>
    </row>
    <row r="72" spans="1:27">
      <c r="A72" s="63" t="s">
        <v>134</v>
      </c>
      <c r="B72" s="64">
        <v>21</v>
      </c>
      <c r="C72" s="64">
        <v>15</v>
      </c>
      <c r="D72" s="64">
        <v>17</v>
      </c>
      <c r="E72" s="64">
        <v>34</v>
      </c>
      <c r="F72" s="16">
        <f t="shared" si="17"/>
        <v>72</v>
      </c>
      <c r="G72" s="16">
        <f t="shared" si="18"/>
        <v>71</v>
      </c>
      <c r="H72" s="16">
        <f t="shared" si="19"/>
        <v>70</v>
      </c>
      <c r="I72" s="16">
        <f t="shared" si="20"/>
        <v>68</v>
      </c>
      <c r="J72" s="16">
        <f t="shared" si="21"/>
        <v>63</v>
      </c>
      <c r="K72" s="1"/>
      <c r="L72" s="1"/>
      <c r="M72" s="16" t="s">
        <v>29</v>
      </c>
      <c r="N72" s="104">
        <f>N65*0.9</f>
        <v>2.7</v>
      </c>
      <c r="O72" s="104">
        <f t="shared" ref="O72:AA75" si="22">O65*0.9</f>
        <v>1.8</v>
      </c>
      <c r="P72" s="104">
        <f t="shared" si="22"/>
        <v>0.9</v>
      </c>
      <c r="Q72" s="104">
        <f t="shared" si="22"/>
        <v>1.8</v>
      </c>
      <c r="R72" s="104">
        <f t="shared" si="22"/>
        <v>1.8</v>
      </c>
      <c r="S72" s="104">
        <f t="shared" si="22"/>
        <v>0</v>
      </c>
      <c r="T72" s="104">
        <f t="shared" si="22"/>
        <v>0</v>
      </c>
      <c r="U72" s="104">
        <f t="shared" si="22"/>
        <v>0</v>
      </c>
      <c r="V72" s="104">
        <f t="shared" si="22"/>
        <v>0</v>
      </c>
      <c r="W72" s="104">
        <f t="shared" si="22"/>
        <v>0</v>
      </c>
      <c r="X72" s="104">
        <f t="shared" si="22"/>
        <v>0</v>
      </c>
      <c r="Y72" s="104">
        <f t="shared" si="22"/>
        <v>0</v>
      </c>
      <c r="Z72" s="104">
        <f t="shared" si="22"/>
        <v>1.8</v>
      </c>
      <c r="AA72" s="104">
        <f t="shared" si="22"/>
        <v>1.8</v>
      </c>
    </row>
    <row r="73" spans="1:27">
      <c r="A73" s="63" t="s">
        <v>135</v>
      </c>
      <c r="B73" s="64">
        <v>20</v>
      </c>
      <c r="C73" s="64">
        <v>12</v>
      </c>
      <c r="D73" s="64">
        <v>16</v>
      </c>
      <c r="E73" s="64">
        <v>33</v>
      </c>
      <c r="F73" s="16">
        <f t="shared" si="17"/>
        <v>69</v>
      </c>
      <c r="G73" s="16">
        <f t="shared" si="18"/>
        <v>67</v>
      </c>
      <c r="H73" s="16">
        <f t="shared" si="19"/>
        <v>65</v>
      </c>
      <c r="I73" s="16">
        <f t="shared" si="20"/>
        <v>63</v>
      </c>
      <c r="J73" s="16">
        <f t="shared" si="21"/>
        <v>57</v>
      </c>
      <c r="K73" s="1"/>
      <c r="L73" s="1"/>
      <c r="M73" s="16" t="s">
        <v>14</v>
      </c>
      <c r="N73" s="104">
        <f>N66*0.9</f>
        <v>2.7</v>
      </c>
      <c r="O73" s="104">
        <f t="shared" si="22"/>
        <v>2.7</v>
      </c>
      <c r="P73" s="104">
        <f t="shared" si="22"/>
        <v>1.8</v>
      </c>
      <c r="Q73" s="104">
        <f t="shared" si="22"/>
        <v>1.8</v>
      </c>
      <c r="R73" s="104">
        <f t="shared" si="22"/>
        <v>1.8</v>
      </c>
      <c r="S73" s="104">
        <f t="shared" si="22"/>
        <v>0</v>
      </c>
      <c r="T73" s="104">
        <f t="shared" si="22"/>
        <v>0</v>
      </c>
      <c r="U73" s="104">
        <f t="shared" si="22"/>
        <v>0</v>
      </c>
      <c r="V73" s="104">
        <f t="shared" si="22"/>
        <v>0</v>
      </c>
      <c r="W73" s="104">
        <f t="shared" si="22"/>
        <v>0</v>
      </c>
      <c r="X73" s="104">
        <f t="shared" si="22"/>
        <v>0</v>
      </c>
      <c r="Y73" s="104">
        <f t="shared" si="22"/>
        <v>0</v>
      </c>
      <c r="Z73" s="104">
        <f t="shared" si="22"/>
        <v>1.8</v>
      </c>
      <c r="AA73" s="104">
        <f t="shared" si="22"/>
        <v>1.8</v>
      </c>
    </row>
    <row r="74" spans="1:27">
      <c r="A74" s="63" t="s">
        <v>136</v>
      </c>
      <c r="B74" s="64">
        <v>20</v>
      </c>
      <c r="C74" s="64">
        <v>14</v>
      </c>
      <c r="D74" s="64">
        <v>17</v>
      </c>
      <c r="E74" s="64">
        <v>33</v>
      </c>
      <c r="F74" s="16">
        <f t="shared" si="17"/>
        <v>70</v>
      </c>
      <c r="G74" s="16">
        <f t="shared" si="18"/>
        <v>70</v>
      </c>
      <c r="H74" s="16">
        <f t="shared" si="19"/>
        <v>68</v>
      </c>
      <c r="I74" s="16">
        <f t="shared" si="20"/>
        <v>65</v>
      </c>
      <c r="J74" s="16">
        <f t="shared" si="21"/>
        <v>60</v>
      </c>
      <c r="K74" s="1"/>
      <c r="L74" s="1"/>
      <c r="M74" s="16" t="s">
        <v>15</v>
      </c>
      <c r="N74" s="104">
        <f>N67*0.9</f>
        <v>2.7</v>
      </c>
      <c r="O74" s="104">
        <f t="shared" si="22"/>
        <v>2.7</v>
      </c>
      <c r="P74" s="104">
        <f t="shared" si="22"/>
        <v>1.8</v>
      </c>
      <c r="Q74" s="104">
        <f t="shared" si="22"/>
        <v>1.8</v>
      </c>
      <c r="R74" s="104">
        <f t="shared" si="22"/>
        <v>1.8</v>
      </c>
      <c r="S74" s="104">
        <f t="shared" si="22"/>
        <v>0</v>
      </c>
      <c r="T74" s="104">
        <f t="shared" si="22"/>
        <v>0</v>
      </c>
      <c r="U74" s="104">
        <f t="shared" si="22"/>
        <v>0</v>
      </c>
      <c r="V74" s="104">
        <f t="shared" si="22"/>
        <v>0</v>
      </c>
      <c r="W74" s="104">
        <f t="shared" si="22"/>
        <v>0</v>
      </c>
      <c r="X74" s="104">
        <f t="shared" si="22"/>
        <v>0</v>
      </c>
      <c r="Y74" s="104">
        <f t="shared" si="22"/>
        <v>0</v>
      </c>
      <c r="Z74" s="104">
        <f t="shared" si="22"/>
        <v>1.8</v>
      </c>
      <c r="AA74" s="104">
        <f t="shared" si="22"/>
        <v>0.9</v>
      </c>
    </row>
    <row r="75" spans="1:27">
      <c r="A75" s="52" t="s">
        <v>5</v>
      </c>
      <c r="B75" s="53">
        <f t="shared" ref="B75:J75" si="23">AVERAGE(B3:B74)</f>
        <v>21.944444444444443</v>
      </c>
      <c r="C75" s="53">
        <f t="shared" si="23"/>
        <v>17.402777777777779</v>
      </c>
      <c r="D75" s="53">
        <f t="shared" si="23"/>
        <v>17.319444444444443</v>
      </c>
      <c r="E75" s="53">
        <f t="shared" si="23"/>
        <v>35.861111111111114</v>
      </c>
      <c r="F75" s="53">
        <f t="shared" si="23"/>
        <v>75.125</v>
      </c>
      <c r="G75" s="53">
        <f t="shared" si="23"/>
        <v>74.958333333333329</v>
      </c>
      <c r="H75" s="53">
        <f t="shared" si="23"/>
        <v>74.125</v>
      </c>
      <c r="I75" s="53">
        <f t="shared" si="23"/>
        <v>72.166666666666671</v>
      </c>
      <c r="J75" s="53">
        <f t="shared" si="23"/>
        <v>67.847222222222229</v>
      </c>
      <c r="M75" s="104" t="s">
        <v>7</v>
      </c>
      <c r="N75" s="105">
        <f>N68*0.9</f>
        <v>2.7</v>
      </c>
      <c r="O75" s="105">
        <f t="shared" si="22"/>
        <v>2.7</v>
      </c>
      <c r="P75" s="105">
        <f t="shared" si="22"/>
        <v>2.7</v>
      </c>
      <c r="Q75" s="105">
        <f t="shared" si="22"/>
        <v>2.7</v>
      </c>
      <c r="R75" s="105">
        <f t="shared" si="22"/>
        <v>2.7</v>
      </c>
      <c r="S75" s="105">
        <f t="shared" si="22"/>
        <v>0</v>
      </c>
      <c r="T75" s="105">
        <f t="shared" si="22"/>
        <v>0</v>
      </c>
      <c r="U75" s="105">
        <f t="shared" si="22"/>
        <v>0</v>
      </c>
      <c r="V75" s="105">
        <f t="shared" si="22"/>
        <v>0</v>
      </c>
      <c r="W75" s="105">
        <f t="shared" si="22"/>
        <v>0</v>
      </c>
      <c r="X75" s="105">
        <f t="shared" si="22"/>
        <v>0</v>
      </c>
      <c r="Y75" s="105">
        <f t="shared" si="22"/>
        <v>0</v>
      </c>
      <c r="Z75" s="105">
        <f t="shared" si="22"/>
        <v>2.7</v>
      </c>
      <c r="AA75" s="105">
        <f t="shared" si="22"/>
        <v>0.9</v>
      </c>
    </row>
    <row r="76" spans="1:27">
      <c r="A76" s="141" t="s">
        <v>57</v>
      </c>
      <c r="B76" s="142"/>
      <c r="C76" s="142"/>
      <c r="D76" s="142"/>
      <c r="E76" s="142"/>
      <c r="F76" s="143"/>
      <c r="G76" s="30">
        <f>AVERAGEIFS(G3:G74,F3:F74, "&gt;=50")</f>
        <v>74.958333333333329</v>
      </c>
      <c r="H76" s="30">
        <f>AVERAGEIFS(H3:H74,F3:F74, "&gt;=50")</f>
        <v>74.125</v>
      </c>
      <c r="I76" s="30">
        <f>AVERAGEIFS(I3:I74,F3:F74, "&gt;=50")</f>
        <v>72.166666666666671</v>
      </c>
      <c r="J76" s="30">
        <f>AVERAGEIFS(J3:J74,F3:F74, "&gt;=50")</f>
        <v>67.847222222222229</v>
      </c>
    </row>
    <row r="77" spans="1:27">
      <c r="A77" s="144" t="s">
        <v>56</v>
      </c>
      <c r="B77" s="144"/>
      <c r="C77" s="144"/>
      <c r="D77" s="144"/>
      <c r="E77" s="144"/>
      <c r="F77" s="144"/>
      <c r="G77" s="24">
        <f>AVERAGEIFS(G3:G74,B3:B74, "&gt;0",C3:C74, "&gt;0",D3:D74, "&gt;0",E3:E74, "&gt;0")</f>
        <v>74.958333333333329</v>
      </c>
      <c r="H77" s="24">
        <f>AVERAGEIFS(H3:H74,B3:B74, "&gt;0",C3:C74, "&gt;0",D3:D74, "&gt;0",E3:E74, "&gt;0")</f>
        <v>74.125</v>
      </c>
      <c r="I77" s="24">
        <f>AVERAGEIFS(I3:I74,B3:B74, "&gt;0",C3:C74, "&gt;0",D3:D74, "&gt;0",E3:E74, "&gt;0")</f>
        <v>72.166666666666671</v>
      </c>
      <c r="J77" s="24">
        <f>AVERAGEIFS(J3:J74,B3:B74, "&gt;0",C3:C74, "&gt;0",D3:D74, "&gt;0",E3:E74, "&gt;0")</f>
        <v>67.847222222222229</v>
      </c>
    </row>
    <row r="78" spans="1:27">
      <c r="A78" s="138" t="s">
        <v>235</v>
      </c>
      <c r="B78" s="139"/>
      <c r="C78" s="139"/>
      <c r="D78" s="139"/>
      <c r="E78" s="139"/>
      <c r="F78" s="140"/>
      <c r="G78" s="4">
        <f>ROUND(G77/100,2)</f>
        <v>0.75</v>
      </c>
      <c r="H78" s="4">
        <f t="shared" ref="H78:J78" si="24">ROUND(H77/100,2)</f>
        <v>0.74</v>
      </c>
      <c r="I78" s="4">
        <f t="shared" si="24"/>
        <v>0.72</v>
      </c>
      <c r="J78" s="4">
        <f t="shared" si="24"/>
        <v>0.68</v>
      </c>
      <c r="M78" s="54"/>
      <c r="N78" s="54"/>
      <c r="O78" s="54"/>
      <c r="P78" s="54"/>
      <c r="Q78" s="54"/>
      <c r="R78" s="54"/>
      <c r="S78" s="56" t="s">
        <v>59</v>
      </c>
      <c r="T78" s="56"/>
      <c r="U78" s="54"/>
      <c r="V78" s="54"/>
    </row>
    <row r="79" spans="1:27">
      <c r="M79" s="18" t="s">
        <v>29</v>
      </c>
      <c r="N79" s="3">
        <f>N72/3</f>
        <v>0.9</v>
      </c>
      <c r="O79" s="3">
        <f t="shared" ref="O79:AA79" si="25">O72/3</f>
        <v>0.6</v>
      </c>
      <c r="P79" s="3">
        <f t="shared" si="25"/>
        <v>0.3</v>
      </c>
      <c r="Q79" s="3">
        <f t="shared" si="25"/>
        <v>0.6</v>
      </c>
      <c r="R79" s="3">
        <f t="shared" si="25"/>
        <v>0.6</v>
      </c>
      <c r="S79" s="3">
        <f t="shared" si="25"/>
        <v>0</v>
      </c>
      <c r="T79" s="3">
        <f t="shared" si="25"/>
        <v>0</v>
      </c>
      <c r="U79" s="3">
        <f t="shared" si="25"/>
        <v>0</v>
      </c>
      <c r="V79" s="3">
        <f t="shared" si="25"/>
        <v>0</v>
      </c>
      <c r="W79" s="3">
        <f t="shared" si="25"/>
        <v>0</v>
      </c>
      <c r="X79" s="3">
        <f t="shared" si="25"/>
        <v>0</v>
      </c>
      <c r="Y79" s="3">
        <f t="shared" si="25"/>
        <v>0</v>
      </c>
      <c r="Z79" s="3">
        <f t="shared" si="25"/>
        <v>0.6</v>
      </c>
      <c r="AA79" s="3">
        <f t="shared" si="25"/>
        <v>0.6</v>
      </c>
    </row>
    <row r="80" spans="1:27">
      <c r="M80" s="18" t="s">
        <v>14</v>
      </c>
      <c r="N80" s="3">
        <f t="shared" ref="N80:N82" si="26">N73/3</f>
        <v>0.9</v>
      </c>
      <c r="O80" s="3">
        <f t="shared" ref="O80:AA82" si="27">O72/3</f>
        <v>0.6</v>
      </c>
      <c r="P80" s="3">
        <f t="shared" si="27"/>
        <v>0.3</v>
      </c>
      <c r="Q80" s="3">
        <f t="shared" si="27"/>
        <v>0.6</v>
      </c>
      <c r="R80" s="3">
        <f t="shared" si="27"/>
        <v>0.6</v>
      </c>
      <c r="S80" s="3">
        <f t="shared" si="27"/>
        <v>0</v>
      </c>
      <c r="T80" s="3">
        <f t="shared" si="27"/>
        <v>0</v>
      </c>
      <c r="U80" s="3">
        <f t="shared" si="27"/>
        <v>0</v>
      </c>
      <c r="V80" s="3">
        <f t="shared" si="27"/>
        <v>0</v>
      </c>
      <c r="W80" s="3">
        <f t="shared" si="27"/>
        <v>0</v>
      </c>
      <c r="X80" s="3">
        <f t="shared" si="27"/>
        <v>0</v>
      </c>
      <c r="Y80" s="3">
        <f t="shared" si="27"/>
        <v>0</v>
      </c>
      <c r="Z80" s="3">
        <f t="shared" si="27"/>
        <v>0.6</v>
      </c>
      <c r="AA80" s="3">
        <f t="shared" si="27"/>
        <v>0.6</v>
      </c>
    </row>
    <row r="81" spans="13:27">
      <c r="M81" s="18" t="s">
        <v>15</v>
      </c>
      <c r="N81" s="3">
        <f t="shared" si="26"/>
        <v>0.9</v>
      </c>
      <c r="O81" s="3">
        <f t="shared" si="27"/>
        <v>0.9</v>
      </c>
      <c r="P81" s="3">
        <f t="shared" si="27"/>
        <v>0.6</v>
      </c>
      <c r="Q81" s="3">
        <f t="shared" si="27"/>
        <v>0.6</v>
      </c>
      <c r="R81" s="3">
        <f t="shared" si="27"/>
        <v>0.6</v>
      </c>
      <c r="S81" s="3">
        <f t="shared" si="27"/>
        <v>0</v>
      </c>
      <c r="T81" s="3">
        <f t="shared" si="27"/>
        <v>0</v>
      </c>
      <c r="U81" s="3">
        <f t="shared" si="27"/>
        <v>0</v>
      </c>
      <c r="V81" s="3">
        <f t="shared" si="27"/>
        <v>0</v>
      </c>
      <c r="W81" s="3">
        <f t="shared" si="27"/>
        <v>0</v>
      </c>
      <c r="X81" s="3">
        <f t="shared" si="27"/>
        <v>0</v>
      </c>
      <c r="Y81" s="3">
        <f t="shared" si="27"/>
        <v>0</v>
      </c>
      <c r="Z81" s="3">
        <f t="shared" si="27"/>
        <v>0.6</v>
      </c>
      <c r="AA81" s="3">
        <f t="shared" si="27"/>
        <v>0.6</v>
      </c>
    </row>
    <row r="82" spans="13:27">
      <c r="M82" s="62" t="s">
        <v>7</v>
      </c>
      <c r="N82" s="3">
        <f t="shared" si="26"/>
        <v>0.9</v>
      </c>
      <c r="O82" s="3">
        <f t="shared" si="27"/>
        <v>0.9</v>
      </c>
      <c r="P82" s="3">
        <f t="shared" si="27"/>
        <v>0.6</v>
      </c>
      <c r="Q82" s="3">
        <f t="shared" si="27"/>
        <v>0.6</v>
      </c>
      <c r="R82" s="3">
        <f t="shared" si="27"/>
        <v>0.6</v>
      </c>
      <c r="S82" s="3">
        <f t="shared" si="27"/>
        <v>0</v>
      </c>
      <c r="T82" s="3">
        <f t="shared" si="27"/>
        <v>0</v>
      </c>
      <c r="U82" s="3">
        <f t="shared" si="27"/>
        <v>0</v>
      </c>
      <c r="V82" s="3">
        <f t="shared" si="27"/>
        <v>0</v>
      </c>
      <c r="W82" s="3">
        <f t="shared" si="27"/>
        <v>0</v>
      </c>
      <c r="X82" s="3">
        <f t="shared" si="27"/>
        <v>0</v>
      </c>
      <c r="Y82" s="3">
        <f t="shared" si="27"/>
        <v>0</v>
      </c>
      <c r="Z82" s="3">
        <f t="shared" si="27"/>
        <v>0.6</v>
      </c>
      <c r="AA82" s="3">
        <f t="shared" si="27"/>
        <v>0.3</v>
      </c>
    </row>
    <row r="83" spans="13:27">
      <c r="M83" s="46" t="s">
        <v>5</v>
      </c>
      <c r="N83" s="45">
        <f>(N79+N80+N81+N82)/4</f>
        <v>0.9</v>
      </c>
      <c r="O83" s="45">
        <f t="shared" ref="O83:AA83" si="28">(O79+O80+O81+O82)/4</f>
        <v>0.75</v>
      </c>
      <c r="P83" s="45">
        <f t="shared" si="28"/>
        <v>0.44999999999999996</v>
      </c>
      <c r="Q83" s="45">
        <f t="shared" si="28"/>
        <v>0.6</v>
      </c>
      <c r="R83" s="45">
        <f t="shared" si="28"/>
        <v>0.6</v>
      </c>
      <c r="S83" s="45">
        <f t="shared" si="28"/>
        <v>0</v>
      </c>
      <c r="T83" s="45">
        <f t="shared" si="28"/>
        <v>0</v>
      </c>
      <c r="U83" s="45">
        <f t="shared" si="28"/>
        <v>0</v>
      </c>
      <c r="V83" s="45">
        <f t="shared" si="28"/>
        <v>0</v>
      </c>
      <c r="W83" s="45">
        <f t="shared" si="28"/>
        <v>0</v>
      </c>
      <c r="X83" s="45">
        <f t="shared" si="28"/>
        <v>0</v>
      </c>
      <c r="Y83" s="45">
        <f t="shared" si="28"/>
        <v>0</v>
      </c>
      <c r="Z83" s="45">
        <f t="shared" si="28"/>
        <v>0.6</v>
      </c>
      <c r="AA83" s="45">
        <f t="shared" si="28"/>
        <v>0.52499999999999991</v>
      </c>
    </row>
    <row r="86" spans="13:27">
      <c r="T86" s="9" t="s">
        <v>37</v>
      </c>
      <c r="U86" s="9"/>
      <c r="V86" s="9"/>
    </row>
    <row r="87" spans="13:27">
      <c r="T87" t="s">
        <v>38</v>
      </c>
    </row>
    <row r="89" spans="13:27">
      <c r="M89" s="10" t="s">
        <v>17</v>
      </c>
      <c r="N89" s="10" t="s">
        <v>18</v>
      </c>
      <c r="O89" s="10" t="s">
        <v>19</v>
      </c>
      <c r="P89" s="10" t="s">
        <v>20</v>
      </c>
      <c r="Q89" s="10" t="s">
        <v>21</v>
      </c>
      <c r="R89" s="10" t="s">
        <v>22</v>
      </c>
      <c r="S89" s="10" t="s">
        <v>23</v>
      </c>
      <c r="T89" s="10" t="s">
        <v>24</v>
      </c>
      <c r="U89" s="10" t="s">
        <v>25</v>
      </c>
      <c r="V89" s="10" t="s">
        <v>26</v>
      </c>
      <c r="W89" s="10" t="s">
        <v>27</v>
      </c>
      <c r="X89" s="10" t="s">
        <v>28</v>
      </c>
      <c r="Y89" s="10" t="s">
        <v>33</v>
      </c>
      <c r="Z89" s="10" t="s">
        <v>34</v>
      </c>
      <c r="AA89" s="10"/>
    </row>
    <row r="90" spans="13:27">
      <c r="M90" s="10">
        <f>(0.8*N55)+(0.2*N83)</f>
        <v>0.75800000000000012</v>
      </c>
      <c r="N90" s="10">
        <f>(0.8*O55)+(0.2*O83)</f>
        <v>0.67800000000000005</v>
      </c>
      <c r="O90" s="10">
        <f t="shared" ref="N90:Z90" si="29">(0.8*P55)+(0.2*P83)</f>
        <v>0.47</v>
      </c>
      <c r="P90" s="10">
        <f t="shared" si="29"/>
        <v>0.55000000000000004</v>
      </c>
      <c r="Q90" s="10">
        <f t="shared" si="29"/>
        <v>0.55000000000000004</v>
      </c>
      <c r="R90" s="10">
        <f t="shared" si="29"/>
        <v>0</v>
      </c>
      <c r="S90" s="10">
        <f t="shared" si="29"/>
        <v>0</v>
      </c>
      <c r="T90" s="10">
        <f t="shared" si="29"/>
        <v>0</v>
      </c>
      <c r="U90" s="10">
        <f t="shared" si="29"/>
        <v>0</v>
      </c>
      <c r="V90" s="10">
        <f t="shared" si="29"/>
        <v>0</v>
      </c>
      <c r="W90" s="10">
        <f t="shared" si="29"/>
        <v>0</v>
      </c>
      <c r="X90" s="10">
        <f t="shared" si="29"/>
        <v>0</v>
      </c>
      <c r="Y90" s="10">
        <f t="shared" si="29"/>
        <v>0.55000000000000004</v>
      </c>
      <c r="Z90" s="10">
        <f t="shared" si="29"/>
        <v>0.39699999999999996</v>
      </c>
      <c r="AA90" s="10"/>
    </row>
    <row r="93" spans="13:27">
      <c r="N93" s="16" t="s">
        <v>63</v>
      </c>
      <c r="O93" s="16" t="s">
        <v>3</v>
      </c>
      <c r="P93" s="16" t="s">
        <v>15</v>
      </c>
      <c r="Q93" s="16" t="s">
        <v>16</v>
      </c>
    </row>
    <row r="94" spans="13:27">
      <c r="N94" s="16">
        <f>0.8*M34+N61*0.2</f>
        <v>0.78200000000000014</v>
      </c>
      <c r="O94" s="16">
        <f t="shared" ref="O94:Q94" si="30">0.8*N34+O61*0.2</f>
        <v>0.77400000000000002</v>
      </c>
      <c r="P94" s="16">
        <f t="shared" si="30"/>
        <v>0.75800000000000001</v>
      </c>
      <c r="Q94" s="16">
        <f t="shared" si="30"/>
        <v>0.72600000000000009</v>
      </c>
    </row>
  </sheetData>
  <mergeCells count="15">
    <mergeCell ref="M31:X31"/>
    <mergeCell ref="M32:Q32"/>
    <mergeCell ref="Q36:V36"/>
    <mergeCell ref="N58:T58"/>
    <mergeCell ref="A78:F78"/>
    <mergeCell ref="A76:F76"/>
    <mergeCell ref="A77:F77"/>
    <mergeCell ref="N22:S22"/>
    <mergeCell ref="T24:Y24"/>
    <mergeCell ref="N25:Z25"/>
    <mergeCell ref="B1:E1"/>
    <mergeCell ref="G1:J1"/>
    <mergeCell ref="L10:T10"/>
    <mergeCell ref="R12:T12"/>
    <mergeCell ref="O12:Q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D9B3-41CB-4D21-9DF7-23AE15C3DDE2}">
  <dimension ref="A1:T55"/>
  <sheetViews>
    <sheetView topLeftCell="A24" workbookViewId="0">
      <selection activeCell="J54" sqref="J54"/>
    </sheetView>
  </sheetViews>
  <sheetFormatPr defaultRowHeight="15"/>
  <cols>
    <col min="1" max="1" width="12.28515625" bestFit="1" customWidth="1"/>
  </cols>
  <sheetData>
    <row r="1" spans="1:20">
      <c r="A1" s="146" t="s">
        <v>0</v>
      </c>
      <c r="B1" s="147"/>
      <c r="C1" s="147"/>
      <c r="D1" s="147"/>
      <c r="E1" s="148"/>
      <c r="F1" s="23"/>
      <c r="G1" s="124" t="s">
        <v>42</v>
      </c>
      <c r="H1" s="124"/>
      <c r="I1" s="124"/>
      <c r="J1" s="124"/>
      <c r="K1" s="2"/>
      <c r="L1" s="2"/>
      <c r="M1" s="2"/>
      <c r="N1" s="2"/>
      <c r="O1" s="2"/>
      <c r="P1" s="2"/>
      <c r="Q1" s="2"/>
      <c r="R1" s="2"/>
      <c r="S1" s="2"/>
    </row>
    <row r="2" spans="1:20" ht="39">
      <c r="A2" s="19" t="s">
        <v>220</v>
      </c>
      <c r="B2" s="20" t="s">
        <v>221</v>
      </c>
      <c r="C2" s="20" t="s">
        <v>222</v>
      </c>
      <c r="D2" s="20" t="s">
        <v>223</v>
      </c>
      <c r="E2" s="20" t="s">
        <v>224</v>
      </c>
      <c r="F2" s="20" t="s">
        <v>225</v>
      </c>
      <c r="G2" s="19" t="s">
        <v>2</v>
      </c>
      <c r="H2" s="19" t="s">
        <v>3</v>
      </c>
      <c r="I2" s="19" t="s">
        <v>4</v>
      </c>
      <c r="J2" s="19" t="s">
        <v>7</v>
      </c>
      <c r="K2" s="5"/>
      <c r="L2" s="15"/>
      <c r="M2" s="15" t="s">
        <v>229</v>
      </c>
      <c r="N2" s="15"/>
      <c r="O2" s="15"/>
      <c r="P2" s="15"/>
      <c r="Q2" s="15"/>
      <c r="R2" s="15"/>
      <c r="S2" s="15"/>
    </row>
    <row r="3" spans="1:20">
      <c r="A3" s="81">
        <v>1</v>
      </c>
      <c r="B3" s="82">
        <v>11</v>
      </c>
      <c r="C3" s="81">
        <v>43</v>
      </c>
      <c r="D3" s="83">
        <f>(B3*10)/18</f>
        <v>6.1111111111111107</v>
      </c>
      <c r="E3" s="83">
        <f>(C3*10)/50</f>
        <v>8.6</v>
      </c>
      <c r="F3" s="53">
        <f>SUM(D3:E3)</f>
        <v>14.71111111111111</v>
      </c>
      <c r="G3" s="16">
        <f>CEILING(((N$5*$D3/$T$5)+(N$6*$E3/$T$6))/N$9,1)</f>
        <v>15</v>
      </c>
      <c r="H3" s="16">
        <f>CEILING(((O$5*$D3/$T$5)+(O$6*$E3/$T$6))/O$9,1)</f>
        <v>15</v>
      </c>
      <c r="I3" s="16">
        <f>CEILING(((P$5*$D3/$T$5)+(P$6*$E3/$T$6))/P$9,1)</f>
        <v>15</v>
      </c>
      <c r="J3" s="16">
        <f>CEILING(((Q$5*$D3/$T$5)+(Q$6*$E3/$T$6))/Q$9,1)</f>
        <v>15</v>
      </c>
      <c r="K3" s="1"/>
      <c r="L3" s="7"/>
      <c r="M3" s="7"/>
      <c r="N3" s="7"/>
      <c r="O3" s="7"/>
      <c r="P3" s="7"/>
      <c r="Q3" s="7"/>
      <c r="R3" s="7"/>
      <c r="S3" s="7"/>
    </row>
    <row r="4" spans="1:20">
      <c r="A4" s="81">
        <v>2</v>
      </c>
      <c r="B4" s="82">
        <v>6</v>
      </c>
      <c r="C4" s="81">
        <v>46</v>
      </c>
      <c r="D4" s="83">
        <f t="shared" ref="D4:D51" si="0">(B4*10)/18</f>
        <v>3.3333333333333335</v>
      </c>
      <c r="E4" s="83">
        <f>(C4*10)/50</f>
        <v>9.1999999999999993</v>
      </c>
      <c r="F4" s="53">
        <f>SUM(D4:E4)</f>
        <v>12.533333333333333</v>
      </c>
      <c r="G4" s="16">
        <f t="shared" ref="G4:J23" si="1">CEILING(((N$5*$D4/$T$5)+(N$6*$E4/$T$6))/N$9,1)</f>
        <v>13</v>
      </c>
      <c r="H4" s="16">
        <f>CEILING(((O$5*$D4/$T$5)+(O$6*$E4/$T$6))/O$9,1)</f>
        <v>13</v>
      </c>
      <c r="I4" s="16">
        <f t="shared" si="1"/>
        <v>13</v>
      </c>
      <c r="J4" s="16">
        <f t="shared" si="1"/>
        <v>13</v>
      </c>
      <c r="K4" s="42"/>
      <c r="L4" s="21" t="s">
        <v>6</v>
      </c>
      <c r="M4" s="33"/>
      <c r="N4" s="28" t="s">
        <v>2</v>
      </c>
      <c r="O4" s="28" t="s">
        <v>3</v>
      </c>
      <c r="P4" s="28" t="s">
        <v>4</v>
      </c>
      <c r="Q4" s="28" t="s">
        <v>7</v>
      </c>
      <c r="R4" s="28" t="s">
        <v>30</v>
      </c>
      <c r="S4" s="28" t="s">
        <v>45</v>
      </c>
      <c r="T4" s="28" t="s">
        <v>8</v>
      </c>
    </row>
    <row r="5" spans="1:20">
      <c r="A5" s="81">
        <v>3</v>
      </c>
      <c r="B5" s="82">
        <v>14</v>
      </c>
      <c r="C5" s="81">
        <v>46</v>
      </c>
      <c r="D5" s="83">
        <f t="shared" si="0"/>
        <v>7.7777777777777777</v>
      </c>
      <c r="E5" s="83">
        <f t="shared" ref="E5:E51" si="2">(C5*10)/50</f>
        <v>9.1999999999999993</v>
      </c>
      <c r="F5" s="53">
        <f t="shared" ref="F5:F51" si="3">SUM(D5:E5)</f>
        <v>16.977777777777778</v>
      </c>
      <c r="G5" s="16">
        <f t="shared" si="1"/>
        <v>17</v>
      </c>
      <c r="H5" s="16">
        <f t="shared" si="1"/>
        <v>17</v>
      </c>
      <c r="I5" s="16">
        <f t="shared" si="1"/>
        <v>17</v>
      </c>
      <c r="J5" s="16">
        <f t="shared" si="1"/>
        <v>17</v>
      </c>
      <c r="K5" s="1"/>
      <c r="L5" s="34">
        <v>1</v>
      </c>
      <c r="M5" s="47" t="s">
        <v>226</v>
      </c>
      <c r="N5" s="34">
        <v>0.25</v>
      </c>
      <c r="O5" s="34">
        <v>0.25</v>
      </c>
      <c r="P5" s="34">
        <v>0.25</v>
      </c>
      <c r="Q5" s="34">
        <v>0.25</v>
      </c>
      <c r="R5" s="34"/>
      <c r="S5" s="34"/>
      <c r="T5" s="34">
        <v>0.5</v>
      </c>
    </row>
    <row r="6" spans="1:20">
      <c r="A6" s="81">
        <v>4</v>
      </c>
      <c r="B6" s="82">
        <v>17</v>
      </c>
      <c r="C6" s="81">
        <v>47</v>
      </c>
      <c r="D6" s="83">
        <f t="shared" si="0"/>
        <v>9.4444444444444446</v>
      </c>
      <c r="E6" s="83">
        <f t="shared" si="2"/>
        <v>9.4</v>
      </c>
      <c r="F6" s="53">
        <f t="shared" si="3"/>
        <v>18.844444444444445</v>
      </c>
      <c r="G6" s="16">
        <f t="shared" si="1"/>
        <v>19</v>
      </c>
      <c r="H6" s="16">
        <f t="shared" si="1"/>
        <v>19</v>
      </c>
      <c r="I6" s="16">
        <f t="shared" si="1"/>
        <v>19</v>
      </c>
      <c r="J6" s="16">
        <f t="shared" si="1"/>
        <v>19</v>
      </c>
      <c r="K6" s="1"/>
      <c r="L6" s="34">
        <v>2</v>
      </c>
      <c r="M6" s="47" t="s">
        <v>227</v>
      </c>
      <c r="N6" s="34">
        <v>0.25</v>
      </c>
      <c r="O6" s="34">
        <v>0.25</v>
      </c>
      <c r="P6" s="34">
        <v>0.25</v>
      </c>
      <c r="Q6" s="34">
        <v>0.25</v>
      </c>
      <c r="R6" s="34"/>
      <c r="S6" s="34"/>
      <c r="T6" s="34">
        <v>0.5</v>
      </c>
    </row>
    <row r="7" spans="1:20">
      <c r="A7" s="81">
        <v>5</v>
      </c>
      <c r="B7" s="82">
        <v>3</v>
      </c>
      <c r="C7" s="81">
        <v>47</v>
      </c>
      <c r="D7" s="83">
        <f t="shared" si="0"/>
        <v>1.6666666666666667</v>
      </c>
      <c r="E7" s="83">
        <f t="shared" si="2"/>
        <v>9.4</v>
      </c>
      <c r="F7" s="53">
        <f t="shared" si="3"/>
        <v>11.066666666666666</v>
      </c>
      <c r="G7" s="16">
        <f t="shared" si="1"/>
        <v>12</v>
      </c>
      <c r="H7" s="16">
        <f t="shared" si="1"/>
        <v>12</v>
      </c>
      <c r="I7" s="16">
        <f t="shared" si="1"/>
        <v>12</v>
      </c>
      <c r="J7" s="16">
        <f t="shared" si="1"/>
        <v>12</v>
      </c>
      <c r="K7" s="1"/>
      <c r="L7" s="34"/>
      <c r="M7" s="48"/>
      <c r="N7" s="34"/>
      <c r="O7" s="34"/>
      <c r="P7" s="34"/>
      <c r="Q7" s="34"/>
      <c r="R7" s="34"/>
      <c r="S7" s="34"/>
      <c r="T7" s="34"/>
    </row>
    <row r="8" spans="1:20">
      <c r="A8" s="81">
        <v>6</v>
      </c>
      <c r="B8" s="82">
        <v>15</v>
      </c>
      <c r="C8" s="81">
        <v>45</v>
      </c>
      <c r="D8" s="83">
        <f t="shared" si="0"/>
        <v>8.3333333333333339</v>
      </c>
      <c r="E8" s="83">
        <f t="shared" si="2"/>
        <v>9</v>
      </c>
      <c r="F8" s="53">
        <f t="shared" si="3"/>
        <v>17.333333333333336</v>
      </c>
      <c r="G8" s="16">
        <f t="shared" si="1"/>
        <v>18</v>
      </c>
      <c r="H8" s="16">
        <f t="shared" si="1"/>
        <v>18</v>
      </c>
      <c r="I8" s="16">
        <f t="shared" si="1"/>
        <v>18</v>
      </c>
      <c r="J8" s="16">
        <f t="shared" si="1"/>
        <v>18</v>
      </c>
      <c r="K8" s="1"/>
      <c r="L8" s="34"/>
      <c r="M8" s="47"/>
      <c r="N8" s="34"/>
      <c r="O8" s="34"/>
      <c r="P8" s="34"/>
      <c r="Q8" s="34"/>
      <c r="R8" s="34"/>
      <c r="S8" s="34"/>
      <c r="T8" s="34"/>
    </row>
    <row r="9" spans="1:20">
      <c r="A9" s="81">
        <v>7</v>
      </c>
      <c r="B9" s="82">
        <v>18</v>
      </c>
      <c r="C9" s="81">
        <v>48</v>
      </c>
      <c r="D9" s="83">
        <f t="shared" si="0"/>
        <v>10</v>
      </c>
      <c r="E9" s="83">
        <f t="shared" si="2"/>
        <v>9.6</v>
      </c>
      <c r="F9" s="53">
        <f t="shared" si="3"/>
        <v>19.600000000000001</v>
      </c>
      <c r="G9" s="16">
        <f t="shared" si="1"/>
        <v>20</v>
      </c>
      <c r="H9" s="16">
        <f t="shared" si="1"/>
        <v>20</v>
      </c>
      <c r="I9" s="16">
        <f t="shared" si="1"/>
        <v>20</v>
      </c>
      <c r="J9" s="16">
        <f t="shared" si="1"/>
        <v>20</v>
      </c>
      <c r="K9" s="1"/>
      <c r="L9" s="34"/>
      <c r="M9" s="34" t="s">
        <v>9</v>
      </c>
      <c r="N9" s="34">
        <f>SUM(N5:N8)</f>
        <v>0.5</v>
      </c>
      <c r="O9" s="34">
        <f t="shared" ref="O9:Q9" si="4">SUM(O5:O8)</f>
        <v>0.5</v>
      </c>
      <c r="P9" s="34">
        <f t="shared" si="4"/>
        <v>0.5</v>
      </c>
      <c r="Q9" s="34">
        <f t="shared" si="4"/>
        <v>0.5</v>
      </c>
      <c r="R9" s="34"/>
      <c r="S9" s="34"/>
      <c r="T9" s="34"/>
    </row>
    <row r="10" spans="1:20">
      <c r="A10" s="81">
        <v>8</v>
      </c>
      <c r="B10" s="82">
        <v>13</v>
      </c>
      <c r="C10" s="81">
        <v>45</v>
      </c>
      <c r="D10" s="83">
        <f t="shared" si="0"/>
        <v>7.2222222222222223</v>
      </c>
      <c r="E10" s="83">
        <f t="shared" si="2"/>
        <v>9</v>
      </c>
      <c r="F10" s="53">
        <f t="shared" si="3"/>
        <v>16.222222222222221</v>
      </c>
      <c r="G10" s="16">
        <f t="shared" si="1"/>
        <v>17</v>
      </c>
      <c r="H10" s="16">
        <f t="shared" si="1"/>
        <v>17</v>
      </c>
      <c r="I10" s="16">
        <f t="shared" si="1"/>
        <v>17</v>
      </c>
      <c r="J10" s="16">
        <f t="shared" si="1"/>
        <v>17</v>
      </c>
      <c r="K10" s="1"/>
      <c r="L10" s="125" t="s">
        <v>10</v>
      </c>
      <c r="M10" s="126"/>
      <c r="N10" s="126"/>
      <c r="O10" s="126"/>
      <c r="P10" s="126"/>
      <c r="Q10" s="126"/>
      <c r="R10" s="126"/>
      <c r="S10" s="126"/>
      <c r="T10" s="127"/>
    </row>
    <row r="11" spans="1:20">
      <c r="A11" s="81">
        <v>9</v>
      </c>
      <c r="B11" s="82">
        <v>14</v>
      </c>
      <c r="C11" s="81">
        <v>42</v>
      </c>
      <c r="D11" s="83">
        <f t="shared" si="0"/>
        <v>7.7777777777777777</v>
      </c>
      <c r="E11" s="83">
        <f t="shared" si="2"/>
        <v>8.4</v>
      </c>
      <c r="F11" s="53">
        <f t="shared" si="3"/>
        <v>16.177777777777777</v>
      </c>
      <c r="G11" s="16">
        <f t="shared" si="1"/>
        <v>17</v>
      </c>
      <c r="H11" s="16">
        <f t="shared" si="1"/>
        <v>17</v>
      </c>
      <c r="I11" s="16">
        <f t="shared" si="1"/>
        <v>17</v>
      </c>
      <c r="J11" s="16">
        <f t="shared" si="1"/>
        <v>17</v>
      </c>
      <c r="K11" s="1"/>
      <c r="L11" s="18"/>
      <c r="Q11" s="15"/>
      <c r="R11" s="15"/>
      <c r="S11" s="7"/>
    </row>
    <row r="12" spans="1:20" ht="45">
      <c r="A12" s="81">
        <v>10</v>
      </c>
      <c r="B12" s="82">
        <v>15</v>
      </c>
      <c r="C12" s="81">
        <v>45</v>
      </c>
      <c r="D12" s="83">
        <f t="shared" si="0"/>
        <v>8.3333333333333339</v>
      </c>
      <c r="E12" s="83">
        <f t="shared" si="2"/>
        <v>9</v>
      </c>
      <c r="F12" s="53">
        <f t="shared" si="3"/>
        <v>17.333333333333336</v>
      </c>
      <c r="G12" s="16">
        <f t="shared" si="1"/>
        <v>18</v>
      </c>
      <c r="H12" s="16">
        <f t="shared" si="1"/>
        <v>18</v>
      </c>
      <c r="I12" s="16">
        <f t="shared" si="1"/>
        <v>18</v>
      </c>
      <c r="J12" s="16">
        <f t="shared" si="1"/>
        <v>18</v>
      </c>
      <c r="K12" s="1"/>
      <c r="M12" s="22"/>
      <c r="N12" s="36" t="s">
        <v>43</v>
      </c>
      <c r="O12" s="131" t="s">
        <v>40</v>
      </c>
      <c r="P12" s="132"/>
      <c r="Q12" s="133"/>
      <c r="R12" s="128" t="s">
        <v>41</v>
      </c>
      <c r="S12" s="129"/>
      <c r="T12" s="130"/>
    </row>
    <row r="13" spans="1:20" ht="72">
      <c r="A13" s="81">
        <v>11</v>
      </c>
      <c r="B13" s="82">
        <v>13</v>
      </c>
      <c r="C13" s="81">
        <v>47</v>
      </c>
      <c r="D13" s="83">
        <f t="shared" si="0"/>
        <v>7.2222222222222223</v>
      </c>
      <c r="E13" s="83">
        <f t="shared" si="2"/>
        <v>9.4</v>
      </c>
      <c r="F13" s="53">
        <f t="shared" si="3"/>
        <v>16.622222222222224</v>
      </c>
      <c r="G13" s="16">
        <f t="shared" si="1"/>
        <v>17</v>
      </c>
      <c r="H13" s="16">
        <f t="shared" si="1"/>
        <v>17</v>
      </c>
      <c r="I13" s="16">
        <f t="shared" si="1"/>
        <v>17</v>
      </c>
      <c r="J13" s="16">
        <f t="shared" si="1"/>
        <v>17</v>
      </c>
      <c r="K13" s="1"/>
      <c r="M13" s="17"/>
      <c r="N13" s="12"/>
      <c r="O13" s="12" t="s">
        <v>52</v>
      </c>
      <c r="P13" s="41" t="s">
        <v>156</v>
      </c>
      <c r="Q13" s="13" t="s">
        <v>44</v>
      </c>
      <c r="R13" s="14" t="s">
        <v>54</v>
      </c>
      <c r="S13" s="31" t="s">
        <v>51</v>
      </c>
      <c r="T13" s="13" t="s">
        <v>44</v>
      </c>
    </row>
    <row r="14" spans="1:20">
      <c r="A14" s="81">
        <v>12</v>
      </c>
      <c r="B14" s="82">
        <v>15</v>
      </c>
      <c r="C14" s="81">
        <v>45</v>
      </c>
      <c r="D14" s="83">
        <f t="shared" si="0"/>
        <v>8.3333333333333339</v>
      </c>
      <c r="E14" s="83">
        <f t="shared" si="2"/>
        <v>9</v>
      </c>
      <c r="F14" s="53">
        <f t="shared" si="3"/>
        <v>17.333333333333336</v>
      </c>
      <c r="G14" s="16">
        <f t="shared" si="1"/>
        <v>18</v>
      </c>
      <c r="H14" s="16">
        <f t="shared" si="1"/>
        <v>18</v>
      </c>
      <c r="I14" s="16">
        <f t="shared" si="1"/>
        <v>18</v>
      </c>
      <c r="J14" s="16">
        <f t="shared" si="1"/>
        <v>18</v>
      </c>
      <c r="K14" s="1"/>
      <c r="M14" s="16">
        <v>1</v>
      </c>
      <c r="N14" s="6" t="s">
        <v>2</v>
      </c>
      <c r="O14" s="4"/>
      <c r="P14" s="4"/>
      <c r="Q14" s="4"/>
      <c r="R14" s="29">
        <f>ROUND(G54*5,0)</f>
        <v>91</v>
      </c>
      <c r="S14" s="29">
        <f>ROUND(G$53*5,0)</f>
        <v>91</v>
      </c>
      <c r="T14" s="32" t="s">
        <v>55</v>
      </c>
    </row>
    <row r="15" spans="1:20">
      <c r="A15" s="81">
        <v>13</v>
      </c>
      <c r="B15" s="82">
        <v>18</v>
      </c>
      <c r="C15" s="81">
        <v>46</v>
      </c>
      <c r="D15" s="83">
        <f t="shared" si="0"/>
        <v>10</v>
      </c>
      <c r="E15" s="83">
        <f t="shared" si="2"/>
        <v>9.1999999999999993</v>
      </c>
      <c r="F15" s="53">
        <f t="shared" si="3"/>
        <v>19.2</v>
      </c>
      <c r="G15" s="16">
        <f t="shared" si="1"/>
        <v>20</v>
      </c>
      <c r="H15" s="16">
        <f t="shared" si="1"/>
        <v>20</v>
      </c>
      <c r="I15" s="16">
        <f t="shared" si="1"/>
        <v>20</v>
      </c>
      <c r="J15" s="16">
        <f t="shared" si="1"/>
        <v>20</v>
      </c>
      <c r="K15" s="1"/>
      <c r="M15" s="16">
        <v>2</v>
      </c>
      <c r="N15" s="6" t="s">
        <v>3</v>
      </c>
      <c r="O15" s="4"/>
      <c r="P15" s="4"/>
      <c r="Q15" s="4"/>
      <c r="R15" s="29">
        <f>ROUND(H54*5,0)</f>
        <v>91</v>
      </c>
      <c r="S15" s="29">
        <f>ROUND(H$53*5,0)</f>
        <v>91</v>
      </c>
      <c r="T15" s="32" t="s">
        <v>55</v>
      </c>
    </row>
    <row r="16" spans="1:20">
      <c r="A16" s="81">
        <v>14</v>
      </c>
      <c r="B16" s="82">
        <v>15</v>
      </c>
      <c r="C16" s="81">
        <v>46</v>
      </c>
      <c r="D16" s="83">
        <f t="shared" si="0"/>
        <v>8.3333333333333339</v>
      </c>
      <c r="E16" s="83">
        <f t="shared" si="2"/>
        <v>9.1999999999999993</v>
      </c>
      <c r="F16" s="53">
        <f t="shared" si="3"/>
        <v>17.533333333333331</v>
      </c>
      <c r="G16" s="16">
        <f t="shared" si="1"/>
        <v>18</v>
      </c>
      <c r="H16" s="16">
        <f t="shared" si="1"/>
        <v>18</v>
      </c>
      <c r="I16" s="16">
        <f t="shared" si="1"/>
        <v>18</v>
      </c>
      <c r="J16" s="16">
        <f t="shared" si="1"/>
        <v>18</v>
      </c>
      <c r="K16" s="1"/>
      <c r="M16" s="16">
        <v>3</v>
      </c>
      <c r="N16" s="6" t="s">
        <v>4</v>
      </c>
      <c r="O16" s="4"/>
      <c r="P16" s="4"/>
      <c r="Q16" s="4"/>
      <c r="R16" s="29">
        <f>ROUND(I54*5,0)</f>
        <v>91</v>
      </c>
      <c r="S16" s="29">
        <f>ROUND(I$53*5,0)</f>
        <v>91</v>
      </c>
      <c r="T16" s="32" t="s">
        <v>55</v>
      </c>
    </row>
    <row r="17" spans="1:20">
      <c r="A17" s="81">
        <v>15</v>
      </c>
      <c r="B17" s="82">
        <v>15</v>
      </c>
      <c r="C17" s="81">
        <v>45</v>
      </c>
      <c r="D17" s="83">
        <f t="shared" si="0"/>
        <v>8.3333333333333339</v>
      </c>
      <c r="E17" s="83">
        <f t="shared" si="2"/>
        <v>9</v>
      </c>
      <c r="F17" s="53">
        <f t="shared" si="3"/>
        <v>17.333333333333336</v>
      </c>
      <c r="G17" s="16">
        <f t="shared" si="1"/>
        <v>18</v>
      </c>
      <c r="H17" s="16">
        <f t="shared" si="1"/>
        <v>18</v>
      </c>
      <c r="I17" s="16">
        <f t="shared" si="1"/>
        <v>18</v>
      </c>
      <c r="J17" s="16">
        <f t="shared" si="1"/>
        <v>18</v>
      </c>
      <c r="K17" s="1"/>
      <c r="M17" s="16">
        <v>4</v>
      </c>
      <c r="N17" s="6" t="s">
        <v>7</v>
      </c>
      <c r="O17" s="4"/>
      <c r="P17" s="4"/>
      <c r="Q17" s="4"/>
      <c r="R17" s="29">
        <f>ROUND(J54*5,0)</f>
        <v>91</v>
      </c>
      <c r="S17" s="29">
        <f>ROUND(J$53*5,0)</f>
        <v>91</v>
      </c>
      <c r="T17" s="32" t="s">
        <v>55</v>
      </c>
    </row>
    <row r="18" spans="1:20">
      <c r="A18" s="81">
        <v>16</v>
      </c>
      <c r="B18" s="82">
        <v>18</v>
      </c>
      <c r="C18" s="81">
        <v>47</v>
      </c>
      <c r="D18" s="83">
        <f t="shared" si="0"/>
        <v>10</v>
      </c>
      <c r="E18" s="83">
        <f t="shared" si="2"/>
        <v>9.4</v>
      </c>
      <c r="F18" s="53">
        <f t="shared" si="3"/>
        <v>19.399999999999999</v>
      </c>
      <c r="G18" s="16">
        <f t="shared" si="1"/>
        <v>20</v>
      </c>
      <c r="H18" s="16">
        <f t="shared" si="1"/>
        <v>20</v>
      </c>
      <c r="I18" s="16">
        <f t="shared" si="1"/>
        <v>20</v>
      </c>
      <c r="J18" s="16">
        <f t="shared" si="1"/>
        <v>20</v>
      </c>
      <c r="K18" s="1"/>
      <c r="M18" s="16"/>
      <c r="N18" s="6"/>
      <c r="O18" s="29"/>
      <c r="P18" s="29"/>
      <c r="Q18" s="32"/>
      <c r="R18" s="4"/>
      <c r="S18" s="4"/>
      <c r="T18" s="4"/>
    </row>
    <row r="19" spans="1:20">
      <c r="A19" s="81">
        <v>17</v>
      </c>
      <c r="B19" s="82">
        <v>15</v>
      </c>
      <c r="C19" s="81">
        <v>44</v>
      </c>
      <c r="D19" s="83">
        <f t="shared" si="0"/>
        <v>8.3333333333333339</v>
      </c>
      <c r="E19" s="83">
        <f t="shared" si="2"/>
        <v>8.8000000000000007</v>
      </c>
      <c r="F19" s="53">
        <f t="shared" si="3"/>
        <v>17.133333333333333</v>
      </c>
      <c r="G19" s="16">
        <f t="shared" si="1"/>
        <v>18</v>
      </c>
      <c r="H19" s="16">
        <f t="shared" si="1"/>
        <v>18</v>
      </c>
      <c r="I19" s="16">
        <f t="shared" si="1"/>
        <v>18</v>
      </c>
      <c r="J19" s="16">
        <f t="shared" si="1"/>
        <v>18</v>
      </c>
      <c r="K19" s="1"/>
      <c r="M19" s="16"/>
      <c r="N19" s="6"/>
      <c r="O19" s="29"/>
      <c r="P19" s="29"/>
      <c r="Q19" s="32"/>
      <c r="R19" s="4"/>
      <c r="S19" s="4"/>
      <c r="T19" s="4"/>
    </row>
    <row r="20" spans="1:20">
      <c r="A20" s="81">
        <v>18</v>
      </c>
      <c r="B20" s="82">
        <v>18</v>
      </c>
      <c r="C20" s="81">
        <v>45</v>
      </c>
      <c r="D20" s="83">
        <f t="shared" si="0"/>
        <v>10</v>
      </c>
      <c r="E20" s="83">
        <f t="shared" si="2"/>
        <v>9</v>
      </c>
      <c r="F20" s="53">
        <f t="shared" si="3"/>
        <v>19</v>
      </c>
      <c r="G20" s="16">
        <f t="shared" si="1"/>
        <v>19</v>
      </c>
      <c r="H20" s="16">
        <f t="shared" si="1"/>
        <v>19</v>
      </c>
      <c r="I20" s="16">
        <f t="shared" si="1"/>
        <v>19</v>
      </c>
      <c r="J20" s="16">
        <f t="shared" si="1"/>
        <v>19</v>
      </c>
      <c r="K20" s="1"/>
      <c r="S20" s="7"/>
    </row>
    <row r="21" spans="1:20">
      <c r="A21" s="81">
        <v>19</v>
      </c>
      <c r="B21" s="82">
        <v>18</v>
      </c>
      <c r="C21" s="81">
        <v>4</v>
      </c>
      <c r="D21" s="83">
        <f t="shared" si="0"/>
        <v>10</v>
      </c>
      <c r="E21" s="83">
        <f t="shared" si="2"/>
        <v>0.8</v>
      </c>
      <c r="F21" s="53">
        <f t="shared" si="3"/>
        <v>10.8</v>
      </c>
      <c r="G21" s="16">
        <f t="shared" si="1"/>
        <v>11</v>
      </c>
      <c r="H21" s="16">
        <f t="shared" si="1"/>
        <v>11</v>
      </c>
      <c r="I21" s="16">
        <f t="shared" si="1"/>
        <v>11</v>
      </c>
      <c r="J21" s="16">
        <f t="shared" si="1"/>
        <v>11</v>
      </c>
      <c r="M21" s="40"/>
      <c r="N21" s="40"/>
      <c r="O21" s="40"/>
      <c r="P21" s="40"/>
      <c r="Q21" s="40"/>
      <c r="R21" s="40"/>
      <c r="S21" s="40"/>
      <c r="T21" s="40"/>
    </row>
    <row r="22" spans="1:20" ht="15.75">
      <c r="A22" s="81">
        <v>20</v>
      </c>
      <c r="B22" s="82">
        <v>18</v>
      </c>
      <c r="C22" s="81">
        <v>43</v>
      </c>
      <c r="D22" s="83">
        <f t="shared" si="0"/>
        <v>10</v>
      </c>
      <c r="E22" s="83">
        <f t="shared" si="2"/>
        <v>8.6</v>
      </c>
      <c r="F22" s="53">
        <f t="shared" si="3"/>
        <v>18.600000000000001</v>
      </c>
      <c r="G22" s="16">
        <f t="shared" si="1"/>
        <v>19</v>
      </c>
      <c r="H22" s="16">
        <f t="shared" si="1"/>
        <v>19</v>
      </c>
      <c r="I22" s="16">
        <f t="shared" si="1"/>
        <v>19</v>
      </c>
      <c r="J22" s="16">
        <f t="shared" si="1"/>
        <v>19</v>
      </c>
      <c r="M22" s="49"/>
      <c r="N22" s="79"/>
      <c r="O22" s="35"/>
      <c r="P22" s="35"/>
      <c r="Q22" s="35"/>
      <c r="R22" s="35"/>
      <c r="S22" s="35"/>
      <c r="T22" s="35"/>
    </row>
    <row r="23" spans="1:20" ht="15.75">
      <c r="A23" s="81">
        <v>21</v>
      </c>
      <c r="B23" s="84">
        <v>11</v>
      </c>
      <c r="C23" s="85">
        <v>50</v>
      </c>
      <c r="D23" s="83">
        <f t="shared" si="0"/>
        <v>6.1111111111111107</v>
      </c>
      <c r="E23" s="83">
        <f t="shared" si="2"/>
        <v>10</v>
      </c>
      <c r="F23" s="53">
        <f t="shared" si="3"/>
        <v>16.111111111111111</v>
      </c>
      <c r="G23" s="16">
        <f t="shared" si="1"/>
        <v>17</v>
      </c>
      <c r="H23" s="16">
        <f t="shared" si="1"/>
        <v>17</v>
      </c>
      <c r="I23" s="16">
        <f t="shared" si="1"/>
        <v>17</v>
      </c>
      <c r="J23" s="16">
        <f t="shared" si="1"/>
        <v>17</v>
      </c>
      <c r="M23" s="49"/>
      <c r="N23" s="79"/>
      <c r="O23" s="35"/>
      <c r="P23" s="35"/>
      <c r="Q23" s="35"/>
      <c r="R23" s="35"/>
      <c r="S23" s="35"/>
      <c r="T23" s="35"/>
    </row>
    <row r="24" spans="1:20" ht="15.75">
      <c r="A24" s="81">
        <v>22</v>
      </c>
      <c r="B24" s="84">
        <v>18</v>
      </c>
      <c r="C24" s="85">
        <v>44</v>
      </c>
      <c r="D24" s="83">
        <f t="shared" si="0"/>
        <v>10</v>
      </c>
      <c r="E24" s="83">
        <f t="shared" si="2"/>
        <v>8.8000000000000007</v>
      </c>
      <c r="F24" s="53">
        <f t="shared" si="3"/>
        <v>18.8</v>
      </c>
      <c r="G24" s="16">
        <f t="shared" ref="G24:J51" si="5">CEILING(((N$5*$D24/$T$5)+(N$6*$E24/$T$6))/N$9,1)</f>
        <v>19</v>
      </c>
      <c r="H24" s="16">
        <f t="shared" si="5"/>
        <v>19</v>
      </c>
      <c r="I24" s="16">
        <f t="shared" si="5"/>
        <v>19</v>
      </c>
      <c r="J24" s="16">
        <f t="shared" si="5"/>
        <v>19</v>
      </c>
      <c r="M24" s="49"/>
      <c r="N24" s="79"/>
      <c r="O24" s="35"/>
      <c r="P24" s="35"/>
      <c r="Q24" s="35"/>
      <c r="R24" s="35"/>
      <c r="S24" s="35"/>
      <c r="T24" s="35"/>
    </row>
    <row r="25" spans="1:20" ht="15.75">
      <c r="A25" s="81">
        <v>23</v>
      </c>
      <c r="B25" s="84">
        <v>18</v>
      </c>
      <c r="C25" s="85">
        <v>44</v>
      </c>
      <c r="D25" s="83">
        <f t="shared" si="0"/>
        <v>10</v>
      </c>
      <c r="E25" s="83">
        <f t="shared" si="2"/>
        <v>8.8000000000000007</v>
      </c>
      <c r="F25" s="53">
        <f t="shared" si="3"/>
        <v>18.8</v>
      </c>
      <c r="G25" s="16">
        <f t="shared" si="5"/>
        <v>19</v>
      </c>
      <c r="H25" s="16">
        <f t="shared" si="5"/>
        <v>19</v>
      </c>
      <c r="I25" s="16">
        <f t="shared" si="5"/>
        <v>19</v>
      </c>
      <c r="J25" s="16">
        <f t="shared" si="5"/>
        <v>19</v>
      </c>
      <c r="M25" s="49"/>
      <c r="N25" s="79"/>
      <c r="O25" s="35"/>
      <c r="P25" s="35"/>
      <c r="Q25" s="35"/>
      <c r="R25" s="35"/>
      <c r="S25" s="35"/>
      <c r="T25" s="35"/>
    </row>
    <row r="26" spans="1:20">
      <c r="A26" s="81">
        <v>24</v>
      </c>
      <c r="B26" s="84">
        <v>18</v>
      </c>
      <c r="C26" s="85">
        <v>44</v>
      </c>
      <c r="D26" s="83">
        <f t="shared" si="0"/>
        <v>10</v>
      </c>
      <c r="E26" s="83">
        <f t="shared" si="2"/>
        <v>8.8000000000000007</v>
      </c>
      <c r="F26" s="53">
        <f t="shared" si="3"/>
        <v>18.8</v>
      </c>
      <c r="G26" s="16">
        <f t="shared" si="5"/>
        <v>19</v>
      </c>
      <c r="H26" s="16">
        <f t="shared" si="5"/>
        <v>19</v>
      </c>
      <c r="I26" s="16">
        <f t="shared" si="5"/>
        <v>19</v>
      </c>
      <c r="J26" s="16">
        <f t="shared" si="5"/>
        <v>19</v>
      </c>
      <c r="M26" s="35"/>
      <c r="N26" s="35"/>
      <c r="O26" s="35"/>
      <c r="P26" s="35"/>
      <c r="Q26" s="35"/>
      <c r="R26" s="35"/>
      <c r="S26" s="35"/>
      <c r="T26" s="35"/>
    </row>
    <row r="27" spans="1:20">
      <c r="A27" s="81">
        <v>25</v>
      </c>
      <c r="B27" s="84">
        <v>17</v>
      </c>
      <c r="C27" s="85">
        <v>45</v>
      </c>
      <c r="D27" s="83">
        <f t="shared" si="0"/>
        <v>9.4444444444444446</v>
      </c>
      <c r="E27" s="83">
        <f t="shared" si="2"/>
        <v>9</v>
      </c>
      <c r="F27" s="53">
        <f t="shared" si="3"/>
        <v>18.444444444444443</v>
      </c>
      <c r="G27" s="16">
        <f t="shared" si="5"/>
        <v>19</v>
      </c>
      <c r="H27" s="16">
        <f t="shared" si="5"/>
        <v>19</v>
      </c>
      <c r="I27" s="16">
        <f t="shared" si="5"/>
        <v>19</v>
      </c>
      <c r="J27" s="16">
        <f t="shared" si="5"/>
        <v>19</v>
      </c>
      <c r="K27" s="1"/>
      <c r="M27" s="35"/>
      <c r="N27" s="35"/>
      <c r="O27" s="35"/>
      <c r="P27" s="35"/>
      <c r="Q27" s="35"/>
      <c r="R27" s="35"/>
      <c r="S27" s="35"/>
      <c r="T27" s="35"/>
    </row>
    <row r="28" spans="1:20">
      <c r="A28" s="81">
        <v>26</v>
      </c>
      <c r="B28" s="84">
        <v>18</v>
      </c>
      <c r="C28" s="85">
        <v>47</v>
      </c>
      <c r="D28" s="83">
        <f t="shared" si="0"/>
        <v>10</v>
      </c>
      <c r="E28" s="83">
        <f t="shared" si="2"/>
        <v>9.4</v>
      </c>
      <c r="F28" s="53">
        <f t="shared" si="3"/>
        <v>19.399999999999999</v>
      </c>
      <c r="G28" s="16">
        <f t="shared" si="5"/>
        <v>20</v>
      </c>
      <c r="H28" s="16">
        <f t="shared" si="5"/>
        <v>20</v>
      </c>
      <c r="I28" s="16">
        <f t="shared" si="5"/>
        <v>20</v>
      </c>
      <c r="J28" s="16">
        <f t="shared" si="5"/>
        <v>20</v>
      </c>
      <c r="K28" s="1"/>
      <c r="S28" s="1"/>
    </row>
    <row r="29" spans="1:20">
      <c r="A29" s="81">
        <v>27</v>
      </c>
      <c r="B29" s="84">
        <v>18</v>
      </c>
      <c r="C29" s="85">
        <v>44</v>
      </c>
      <c r="D29" s="83">
        <f t="shared" si="0"/>
        <v>10</v>
      </c>
      <c r="E29" s="83">
        <f t="shared" si="2"/>
        <v>8.8000000000000007</v>
      </c>
      <c r="F29" s="53">
        <f t="shared" si="3"/>
        <v>18.8</v>
      </c>
      <c r="G29" s="16">
        <f t="shared" si="5"/>
        <v>19</v>
      </c>
      <c r="H29" s="16">
        <f t="shared" si="5"/>
        <v>19</v>
      </c>
      <c r="I29" s="16">
        <f t="shared" si="5"/>
        <v>19</v>
      </c>
      <c r="J29" s="16">
        <f t="shared" si="5"/>
        <v>19</v>
      </c>
      <c r="K29" s="1"/>
      <c r="M29" s="37"/>
      <c r="N29" s="38"/>
      <c r="O29" s="37"/>
      <c r="P29" s="37"/>
      <c r="Q29" s="37"/>
      <c r="R29" s="37"/>
      <c r="S29" s="37"/>
      <c r="T29" s="1"/>
    </row>
    <row r="30" spans="1:20">
      <c r="A30" s="81">
        <v>28</v>
      </c>
      <c r="B30" s="84">
        <v>18</v>
      </c>
      <c r="C30" s="85">
        <v>44</v>
      </c>
      <c r="D30" s="83">
        <f t="shared" si="0"/>
        <v>10</v>
      </c>
      <c r="E30" s="83">
        <f t="shared" si="2"/>
        <v>8.8000000000000007</v>
      </c>
      <c r="F30" s="53">
        <f t="shared" si="3"/>
        <v>18.8</v>
      </c>
      <c r="G30" s="16">
        <f t="shared" si="5"/>
        <v>19</v>
      </c>
      <c r="H30" s="16">
        <f t="shared" si="5"/>
        <v>19</v>
      </c>
      <c r="I30" s="16">
        <f t="shared" si="5"/>
        <v>19</v>
      </c>
      <c r="J30" s="16">
        <f t="shared" si="5"/>
        <v>19</v>
      </c>
      <c r="K30" s="1"/>
      <c r="M30" s="37"/>
      <c r="N30" s="39"/>
      <c r="O30" s="39"/>
      <c r="P30" s="37"/>
      <c r="Q30" s="37"/>
      <c r="R30" s="37"/>
      <c r="S30" s="37"/>
      <c r="T30" s="1"/>
    </row>
    <row r="31" spans="1:20">
      <c r="A31" s="81">
        <v>29</v>
      </c>
      <c r="B31" s="84">
        <v>18</v>
      </c>
      <c r="C31" s="85">
        <v>44</v>
      </c>
      <c r="D31" s="83">
        <f t="shared" si="0"/>
        <v>10</v>
      </c>
      <c r="E31" s="83">
        <f t="shared" si="2"/>
        <v>8.8000000000000007</v>
      </c>
      <c r="F31" s="53">
        <f t="shared" si="3"/>
        <v>18.8</v>
      </c>
      <c r="G31" s="16">
        <f t="shared" si="5"/>
        <v>19</v>
      </c>
      <c r="H31" s="16">
        <f t="shared" si="5"/>
        <v>19</v>
      </c>
      <c r="I31" s="16">
        <f t="shared" si="5"/>
        <v>19</v>
      </c>
      <c r="J31" s="16">
        <f t="shared" si="5"/>
        <v>19</v>
      </c>
      <c r="K31" s="1"/>
      <c r="M31" s="37"/>
      <c r="N31" s="39"/>
      <c r="O31" s="39"/>
      <c r="P31" s="37"/>
      <c r="Q31" s="37"/>
      <c r="R31" s="37"/>
      <c r="S31" s="37"/>
      <c r="T31" s="1"/>
    </row>
    <row r="32" spans="1:20">
      <c r="A32" s="81">
        <v>30</v>
      </c>
      <c r="B32" s="84">
        <v>18</v>
      </c>
      <c r="C32" s="85">
        <v>42</v>
      </c>
      <c r="D32" s="83">
        <f t="shared" si="0"/>
        <v>10</v>
      </c>
      <c r="E32" s="83">
        <f t="shared" si="2"/>
        <v>8.4</v>
      </c>
      <c r="F32" s="53">
        <f t="shared" si="3"/>
        <v>18.399999999999999</v>
      </c>
      <c r="G32" s="16">
        <f t="shared" si="5"/>
        <v>19</v>
      </c>
      <c r="H32" s="16">
        <f t="shared" si="5"/>
        <v>19</v>
      </c>
      <c r="I32" s="16">
        <f t="shared" si="5"/>
        <v>19</v>
      </c>
      <c r="J32" s="16">
        <f t="shared" si="5"/>
        <v>19</v>
      </c>
      <c r="K32" s="1"/>
      <c r="L32" s="1"/>
      <c r="M32" s="37"/>
      <c r="N32" s="39"/>
      <c r="O32" s="39"/>
      <c r="P32" s="37"/>
      <c r="Q32" s="37"/>
      <c r="R32" s="37"/>
      <c r="S32" s="37"/>
      <c r="T32" s="1"/>
    </row>
    <row r="33" spans="1:20">
      <c r="A33" s="81">
        <v>31</v>
      </c>
      <c r="B33" s="84">
        <v>18</v>
      </c>
      <c r="C33" s="85">
        <v>47</v>
      </c>
      <c r="D33" s="83">
        <f t="shared" si="0"/>
        <v>10</v>
      </c>
      <c r="E33" s="83">
        <f t="shared" si="2"/>
        <v>9.4</v>
      </c>
      <c r="F33" s="53">
        <f t="shared" si="3"/>
        <v>19.399999999999999</v>
      </c>
      <c r="G33" s="16">
        <f t="shared" si="5"/>
        <v>20</v>
      </c>
      <c r="H33" s="16">
        <f t="shared" si="5"/>
        <v>20</v>
      </c>
      <c r="I33" s="16">
        <f t="shared" si="5"/>
        <v>20</v>
      </c>
      <c r="J33" s="16">
        <f t="shared" si="5"/>
        <v>20</v>
      </c>
      <c r="K33" s="1"/>
      <c r="M33" s="149"/>
      <c r="N33" s="149"/>
      <c r="O33" s="149"/>
      <c r="P33" s="149"/>
      <c r="Q33" s="149"/>
      <c r="R33" s="149"/>
      <c r="S33" s="149"/>
      <c r="T33" s="149"/>
    </row>
    <row r="34" spans="1:20">
      <c r="A34" s="81">
        <v>32</v>
      </c>
      <c r="B34" s="84">
        <v>12</v>
      </c>
      <c r="C34" s="85">
        <v>45</v>
      </c>
      <c r="D34" s="83">
        <f t="shared" si="0"/>
        <v>6.666666666666667</v>
      </c>
      <c r="E34" s="83">
        <f t="shared" si="2"/>
        <v>9</v>
      </c>
      <c r="F34" s="53">
        <f t="shared" si="3"/>
        <v>15.666666666666668</v>
      </c>
      <c r="G34" s="16">
        <f t="shared" si="5"/>
        <v>16</v>
      </c>
      <c r="H34" s="16">
        <f t="shared" si="5"/>
        <v>16</v>
      </c>
      <c r="I34" s="16">
        <f t="shared" si="5"/>
        <v>16</v>
      </c>
      <c r="J34" s="16">
        <f t="shared" si="5"/>
        <v>16</v>
      </c>
      <c r="K34" s="1"/>
    </row>
    <row r="35" spans="1:20">
      <c r="A35" s="81">
        <v>33</v>
      </c>
      <c r="B35" s="84">
        <v>12</v>
      </c>
      <c r="C35" s="85">
        <v>38</v>
      </c>
      <c r="D35" s="83">
        <f t="shared" si="0"/>
        <v>6.666666666666667</v>
      </c>
      <c r="E35" s="83">
        <f t="shared" si="2"/>
        <v>7.6</v>
      </c>
      <c r="F35" s="53">
        <f t="shared" si="3"/>
        <v>14.266666666666666</v>
      </c>
      <c r="G35" s="16">
        <f t="shared" si="5"/>
        <v>15</v>
      </c>
      <c r="H35" s="16">
        <f t="shared" si="5"/>
        <v>15</v>
      </c>
      <c r="I35" s="16">
        <f t="shared" si="5"/>
        <v>15</v>
      </c>
      <c r="J35" s="16">
        <f t="shared" si="5"/>
        <v>15</v>
      </c>
      <c r="K35" s="1"/>
    </row>
    <row r="36" spans="1:20">
      <c r="A36" s="81">
        <v>34</v>
      </c>
      <c r="B36" s="84">
        <v>17</v>
      </c>
      <c r="C36" s="85">
        <v>45</v>
      </c>
      <c r="D36" s="83">
        <f t="shared" si="0"/>
        <v>9.4444444444444446</v>
      </c>
      <c r="E36" s="83">
        <f t="shared" si="2"/>
        <v>9</v>
      </c>
      <c r="F36" s="53">
        <f t="shared" si="3"/>
        <v>18.444444444444443</v>
      </c>
      <c r="G36" s="16">
        <f t="shared" si="5"/>
        <v>19</v>
      </c>
      <c r="H36" s="16">
        <f t="shared" si="5"/>
        <v>19</v>
      </c>
      <c r="I36" s="16">
        <f t="shared" si="5"/>
        <v>19</v>
      </c>
      <c r="J36" s="16">
        <f t="shared" si="5"/>
        <v>19</v>
      </c>
      <c r="K36" s="1"/>
    </row>
    <row r="37" spans="1:20">
      <c r="A37" s="81">
        <v>35</v>
      </c>
      <c r="B37" s="84">
        <v>18</v>
      </c>
      <c r="C37" s="85">
        <v>48</v>
      </c>
      <c r="D37" s="83">
        <f t="shared" si="0"/>
        <v>10</v>
      </c>
      <c r="E37" s="83">
        <f t="shared" si="2"/>
        <v>9.6</v>
      </c>
      <c r="F37" s="53">
        <f t="shared" si="3"/>
        <v>19.600000000000001</v>
      </c>
      <c r="G37" s="16">
        <f t="shared" si="5"/>
        <v>20</v>
      </c>
      <c r="H37" s="16">
        <f t="shared" si="5"/>
        <v>20</v>
      </c>
      <c r="I37" s="16">
        <f t="shared" si="5"/>
        <v>20</v>
      </c>
      <c r="J37" s="16">
        <f t="shared" si="5"/>
        <v>20</v>
      </c>
      <c r="K37" s="1"/>
      <c r="L37" s="1"/>
      <c r="M37" s="1"/>
      <c r="N37" s="1"/>
      <c r="O37" s="1"/>
      <c r="P37" s="1"/>
      <c r="Q37" s="1"/>
      <c r="R37" s="1"/>
      <c r="S37" s="1"/>
    </row>
    <row r="38" spans="1:20">
      <c r="A38" s="81">
        <v>36</v>
      </c>
      <c r="B38" s="84">
        <v>17</v>
      </c>
      <c r="C38" s="85">
        <v>48</v>
      </c>
      <c r="D38" s="83">
        <f t="shared" si="0"/>
        <v>9.4444444444444446</v>
      </c>
      <c r="E38" s="83">
        <f t="shared" si="2"/>
        <v>9.6</v>
      </c>
      <c r="F38" s="53">
        <f t="shared" si="3"/>
        <v>19.044444444444444</v>
      </c>
      <c r="G38" s="16">
        <f t="shared" si="5"/>
        <v>20</v>
      </c>
      <c r="H38" s="16">
        <f t="shared" si="5"/>
        <v>20</v>
      </c>
      <c r="I38" s="16">
        <f t="shared" si="5"/>
        <v>20</v>
      </c>
      <c r="J38" s="16">
        <f t="shared" si="5"/>
        <v>20</v>
      </c>
      <c r="K38" s="1"/>
      <c r="L38" s="1"/>
      <c r="M38" s="1"/>
      <c r="N38" s="1"/>
      <c r="O38" s="1"/>
      <c r="P38" s="1"/>
      <c r="Q38" s="1"/>
      <c r="R38" s="1"/>
      <c r="S38" s="1"/>
    </row>
    <row r="39" spans="1:20">
      <c r="A39" s="81">
        <v>37</v>
      </c>
      <c r="B39" s="84">
        <v>18</v>
      </c>
      <c r="C39" s="85">
        <v>44</v>
      </c>
      <c r="D39" s="83">
        <f t="shared" si="0"/>
        <v>10</v>
      </c>
      <c r="E39" s="83">
        <f t="shared" si="2"/>
        <v>8.8000000000000007</v>
      </c>
      <c r="F39" s="53">
        <f t="shared" si="3"/>
        <v>18.8</v>
      </c>
      <c r="G39" s="16">
        <f t="shared" si="5"/>
        <v>19</v>
      </c>
      <c r="H39" s="16">
        <f t="shared" si="5"/>
        <v>19</v>
      </c>
      <c r="I39" s="16">
        <f t="shared" si="5"/>
        <v>19</v>
      </c>
      <c r="J39" s="16">
        <f t="shared" si="5"/>
        <v>19</v>
      </c>
      <c r="K39" s="1"/>
      <c r="L39" s="1"/>
      <c r="M39" s="1"/>
      <c r="N39" s="1"/>
      <c r="O39" s="1"/>
      <c r="P39" s="1"/>
      <c r="Q39" s="1"/>
      <c r="R39" s="1"/>
      <c r="S39" s="1"/>
    </row>
    <row r="40" spans="1:20">
      <c r="A40" s="81">
        <v>38</v>
      </c>
      <c r="B40" s="84">
        <v>18</v>
      </c>
      <c r="C40" s="85">
        <v>47</v>
      </c>
      <c r="D40" s="83">
        <f t="shared" si="0"/>
        <v>10</v>
      </c>
      <c r="E40" s="83">
        <f t="shared" si="2"/>
        <v>9.4</v>
      </c>
      <c r="F40" s="53">
        <f t="shared" si="3"/>
        <v>19.399999999999999</v>
      </c>
      <c r="G40" s="16">
        <f t="shared" si="5"/>
        <v>20</v>
      </c>
      <c r="H40" s="16">
        <f t="shared" si="5"/>
        <v>20</v>
      </c>
      <c r="I40" s="16">
        <f t="shared" si="5"/>
        <v>20</v>
      </c>
      <c r="J40" s="16">
        <f t="shared" si="5"/>
        <v>20</v>
      </c>
      <c r="K40" s="1"/>
      <c r="L40" s="1"/>
      <c r="M40" s="1"/>
      <c r="N40" s="1"/>
      <c r="O40" s="1"/>
      <c r="P40" s="1"/>
      <c r="Q40" s="1"/>
      <c r="R40" s="1"/>
      <c r="S40" s="1"/>
    </row>
    <row r="41" spans="1:20">
      <c r="A41" s="81">
        <v>39</v>
      </c>
      <c r="B41" s="84">
        <v>18</v>
      </c>
      <c r="C41" s="85">
        <v>49</v>
      </c>
      <c r="D41" s="83">
        <f t="shared" si="0"/>
        <v>10</v>
      </c>
      <c r="E41" s="83">
        <f t="shared" si="2"/>
        <v>9.8000000000000007</v>
      </c>
      <c r="F41" s="53">
        <f t="shared" si="3"/>
        <v>19.8</v>
      </c>
      <c r="G41" s="16">
        <f t="shared" si="5"/>
        <v>20</v>
      </c>
      <c r="H41" s="16">
        <f t="shared" si="5"/>
        <v>20</v>
      </c>
      <c r="I41" s="16">
        <f t="shared" si="5"/>
        <v>20</v>
      </c>
      <c r="J41" s="16">
        <f t="shared" si="5"/>
        <v>20</v>
      </c>
      <c r="K41" s="1"/>
      <c r="L41" s="1"/>
      <c r="M41" s="1"/>
      <c r="N41" s="1"/>
      <c r="O41" s="1"/>
      <c r="P41" s="1"/>
      <c r="Q41" s="1"/>
      <c r="R41" s="1"/>
      <c r="S41" s="1"/>
    </row>
    <row r="42" spans="1:20">
      <c r="A42" s="81">
        <v>40</v>
      </c>
      <c r="B42" s="84">
        <v>18</v>
      </c>
      <c r="C42" s="85">
        <v>47</v>
      </c>
      <c r="D42" s="83">
        <f t="shared" si="0"/>
        <v>10</v>
      </c>
      <c r="E42" s="83">
        <f t="shared" si="2"/>
        <v>9.4</v>
      </c>
      <c r="F42" s="53">
        <f t="shared" si="3"/>
        <v>19.399999999999999</v>
      </c>
      <c r="G42" s="16">
        <f t="shared" si="5"/>
        <v>20</v>
      </c>
      <c r="H42" s="16">
        <f t="shared" si="5"/>
        <v>20</v>
      </c>
      <c r="I42" s="16">
        <f t="shared" si="5"/>
        <v>20</v>
      </c>
      <c r="J42" s="16">
        <f t="shared" si="5"/>
        <v>20</v>
      </c>
      <c r="K42" s="1"/>
      <c r="L42" s="1"/>
      <c r="M42" s="1"/>
      <c r="N42" s="1"/>
      <c r="O42" s="1"/>
      <c r="P42" s="1"/>
      <c r="Q42" s="1"/>
      <c r="R42" s="1"/>
      <c r="S42" s="1"/>
    </row>
    <row r="43" spans="1:20">
      <c r="A43" s="81">
        <v>41</v>
      </c>
      <c r="B43" s="84">
        <v>18</v>
      </c>
      <c r="C43" s="85">
        <v>47</v>
      </c>
      <c r="D43" s="83">
        <f t="shared" si="0"/>
        <v>10</v>
      </c>
      <c r="E43" s="83">
        <f t="shared" si="2"/>
        <v>9.4</v>
      </c>
      <c r="F43" s="53">
        <f t="shared" si="3"/>
        <v>19.399999999999999</v>
      </c>
      <c r="G43" s="16">
        <f t="shared" si="5"/>
        <v>20</v>
      </c>
      <c r="H43" s="16">
        <f t="shared" si="5"/>
        <v>20</v>
      </c>
      <c r="I43" s="16">
        <f t="shared" si="5"/>
        <v>20</v>
      </c>
      <c r="J43" s="16">
        <f t="shared" si="5"/>
        <v>20</v>
      </c>
      <c r="K43" s="1"/>
      <c r="L43" s="1"/>
      <c r="M43" s="1"/>
      <c r="N43" s="1"/>
      <c r="O43" s="1"/>
      <c r="P43" s="1"/>
      <c r="Q43" s="1"/>
      <c r="R43" s="1"/>
      <c r="S43" s="1"/>
    </row>
    <row r="44" spans="1:20">
      <c r="A44" s="81">
        <v>42</v>
      </c>
      <c r="B44" s="84">
        <v>18</v>
      </c>
      <c r="C44" s="85">
        <v>45</v>
      </c>
      <c r="D44" s="83">
        <f t="shared" si="0"/>
        <v>10</v>
      </c>
      <c r="E44" s="83">
        <f t="shared" si="2"/>
        <v>9</v>
      </c>
      <c r="F44" s="53">
        <f t="shared" si="3"/>
        <v>19</v>
      </c>
      <c r="G44" s="16">
        <f t="shared" si="5"/>
        <v>19</v>
      </c>
      <c r="H44" s="16">
        <f t="shared" si="5"/>
        <v>19</v>
      </c>
      <c r="I44" s="16">
        <f t="shared" si="5"/>
        <v>19</v>
      </c>
      <c r="J44" s="16">
        <f t="shared" si="5"/>
        <v>19</v>
      </c>
      <c r="K44" s="1"/>
      <c r="L44" s="1"/>
      <c r="M44" s="1"/>
      <c r="N44" s="1"/>
      <c r="O44" s="1"/>
      <c r="P44" s="1"/>
      <c r="Q44" s="1"/>
      <c r="R44" s="1"/>
      <c r="S44" s="1"/>
    </row>
    <row r="45" spans="1:20">
      <c r="A45" s="81">
        <v>43</v>
      </c>
      <c r="B45" s="84">
        <v>18</v>
      </c>
      <c r="C45" s="85">
        <v>49</v>
      </c>
      <c r="D45" s="83">
        <f t="shared" si="0"/>
        <v>10</v>
      </c>
      <c r="E45" s="83">
        <f t="shared" si="2"/>
        <v>9.8000000000000007</v>
      </c>
      <c r="F45" s="53">
        <f t="shared" si="3"/>
        <v>19.8</v>
      </c>
      <c r="G45" s="16">
        <f t="shared" si="5"/>
        <v>20</v>
      </c>
      <c r="H45" s="16">
        <f t="shared" si="5"/>
        <v>20</v>
      </c>
      <c r="I45" s="16">
        <f t="shared" si="5"/>
        <v>20</v>
      </c>
      <c r="J45" s="16">
        <f t="shared" si="5"/>
        <v>20</v>
      </c>
      <c r="K45" s="1"/>
      <c r="L45" s="1"/>
      <c r="M45" s="1"/>
      <c r="N45" s="1"/>
      <c r="O45" s="1"/>
      <c r="P45" s="1"/>
      <c r="Q45" s="1"/>
      <c r="R45" s="1"/>
      <c r="S45" s="1"/>
    </row>
    <row r="46" spans="1:20">
      <c r="A46" s="81">
        <v>44</v>
      </c>
      <c r="B46" s="84">
        <v>18</v>
      </c>
      <c r="C46" s="85">
        <v>47</v>
      </c>
      <c r="D46" s="83">
        <f t="shared" si="0"/>
        <v>10</v>
      </c>
      <c r="E46" s="83">
        <f t="shared" si="2"/>
        <v>9.4</v>
      </c>
      <c r="F46" s="53">
        <f t="shared" si="3"/>
        <v>19.399999999999999</v>
      </c>
      <c r="G46" s="16">
        <f t="shared" si="5"/>
        <v>20</v>
      </c>
      <c r="H46" s="16">
        <f t="shared" si="5"/>
        <v>20</v>
      </c>
      <c r="I46" s="16">
        <f t="shared" si="5"/>
        <v>20</v>
      </c>
      <c r="J46" s="16">
        <f t="shared" si="5"/>
        <v>20</v>
      </c>
      <c r="K46" s="1"/>
      <c r="L46" s="1"/>
      <c r="M46" s="1"/>
      <c r="N46" s="1"/>
      <c r="O46" s="1"/>
      <c r="P46" s="1"/>
      <c r="Q46" s="1"/>
      <c r="R46" s="1"/>
      <c r="S46" s="1"/>
    </row>
    <row r="47" spans="1:20">
      <c r="A47" s="81">
        <v>45</v>
      </c>
      <c r="B47" s="84">
        <v>18</v>
      </c>
      <c r="C47" s="85">
        <v>45</v>
      </c>
      <c r="D47" s="83">
        <f t="shared" si="0"/>
        <v>10</v>
      </c>
      <c r="E47" s="83">
        <f t="shared" si="2"/>
        <v>9</v>
      </c>
      <c r="F47" s="53">
        <f t="shared" si="3"/>
        <v>19</v>
      </c>
      <c r="G47" s="16">
        <f t="shared" si="5"/>
        <v>19</v>
      </c>
      <c r="H47" s="16">
        <f t="shared" si="5"/>
        <v>19</v>
      </c>
      <c r="I47" s="16">
        <f t="shared" si="5"/>
        <v>19</v>
      </c>
      <c r="J47" s="16">
        <f t="shared" si="5"/>
        <v>19</v>
      </c>
      <c r="K47" s="1"/>
      <c r="L47" s="1"/>
      <c r="M47" s="1"/>
      <c r="N47" s="1"/>
      <c r="O47" s="1"/>
      <c r="P47" s="1"/>
      <c r="Q47" s="1"/>
      <c r="R47" s="1"/>
      <c r="S47" s="1"/>
    </row>
    <row r="48" spans="1:20">
      <c r="A48" s="81">
        <v>46</v>
      </c>
      <c r="B48" s="84">
        <v>18</v>
      </c>
      <c r="C48" s="85">
        <v>48</v>
      </c>
      <c r="D48" s="83">
        <f t="shared" si="0"/>
        <v>10</v>
      </c>
      <c r="E48" s="83">
        <f t="shared" si="2"/>
        <v>9.6</v>
      </c>
      <c r="F48" s="53">
        <f t="shared" si="3"/>
        <v>19.600000000000001</v>
      </c>
      <c r="G48" s="16">
        <f t="shared" si="5"/>
        <v>20</v>
      </c>
      <c r="H48" s="16">
        <f t="shared" si="5"/>
        <v>20</v>
      </c>
      <c r="I48" s="16">
        <f t="shared" si="5"/>
        <v>20</v>
      </c>
      <c r="J48" s="16">
        <f t="shared" si="5"/>
        <v>20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81">
        <v>47</v>
      </c>
      <c r="B49" s="84">
        <v>18</v>
      </c>
      <c r="C49" s="85">
        <v>48</v>
      </c>
      <c r="D49" s="83">
        <f t="shared" si="0"/>
        <v>10</v>
      </c>
      <c r="E49" s="83">
        <f t="shared" si="2"/>
        <v>9.6</v>
      </c>
      <c r="F49" s="53">
        <f t="shared" si="3"/>
        <v>19.600000000000001</v>
      </c>
      <c r="G49" s="16">
        <f t="shared" si="5"/>
        <v>20</v>
      </c>
      <c r="H49" s="16">
        <f t="shared" si="5"/>
        <v>20</v>
      </c>
      <c r="I49" s="16">
        <f t="shared" si="5"/>
        <v>20</v>
      </c>
      <c r="J49" s="16">
        <f t="shared" si="5"/>
        <v>20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81">
        <v>48</v>
      </c>
      <c r="B50" s="84">
        <v>18</v>
      </c>
      <c r="C50" s="85">
        <v>46</v>
      </c>
      <c r="D50" s="83">
        <f t="shared" si="0"/>
        <v>10</v>
      </c>
      <c r="E50" s="83">
        <f t="shared" si="2"/>
        <v>9.1999999999999993</v>
      </c>
      <c r="F50" s="53">
        <f t="shared" si="3"/>
        <v>19.2</v>
      </c>
      <c r="G50" s="16">
        <f t="shared" si="5"/>
        <v>20</v>
      </c>
      <c r="H50" s="16">
        <f t="shared" si="5"/>
        <v>20</v>
      </c>
      <c r="I50" s="16">
        <f t="shared" si="5"/>
        <v>20</v>
      </c>
      <c r="J50" s="16">
        <f t="shared" si="5"/>
        <v>20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81">
        <v>49</v>
      </c>
      <c r="B51" s="84">
        <v>12</v>
      </c>
      <c r="C51" s="85">
        <v>38</v>
      </c>
      <c r="D51" s="83">
        <f t="shared" si="0"/>
        <v>6.666666666666667</v>
      </c>
      <c r="E51" s="83">
        <f t="shared" si="2"/>
        <v>7.6</v>
      </c>
      <c r="F51" s="53">
        <f t="shared" si="3"/>
        <v>14.266666666666666</v>
      </c>
      <c r="G51" s="16">
        <f t="shared" si="5"/>
        <v>15</v>
      </c>
      <c r="H51" s="16">
        <f t="shared" si="5"/>
        <v>15</v>
      </c>
      <c r="I51" s="16">
        <f t="shared" si="5"/>
        <v>15</v>
      </c>
      <c r="J51" s="16">
        <f t="shared" si="5"/>
        <v>15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86" t="s">
        <v>228</v>
      </c>
      <c r="B52" s="87">
        <f t="shared" ref="B52:J52" si="6">AVERAGE(B3:B51)</f>
        <v>15.979591836734693</v>
      </c>
      <c r="C52" s="87">
        <f t="shared" si="6"/>
        <v>44.591836734693878</v>
      </c>
      <c r="D52" s="87">
        <f t="shared" si="6"/>
        <v>8.8775510204081645</v>
      </c>
      <c r="E52" s="87">
        <f t="shared" si="6"/>
        <v>8.9183673469387799</v>
      </c>
      <c r="F52" s="87">
        <f t="shared" si="6"/>
        <v>17.795918367346935</v>
      </c>
      <c r="G52" s="87">
        <f t="shared" si="6"/>
        <v>18.26530612244898</v>
      </c>
      <c r="H52" s="87">
        <f t="shared" si="6"/>
        <v>18.26530612244898</v>
      </c>
      <c r="I52" s="87">
        <f t="shared" si="6"/>
        <v>18.26530612244898</v>
      </c>
      <c r="J52" s="87">
        <f t="shared" si="6"/>
        <v>18.26530612244898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41" t="s">
        <v>57</v>
      </c>
      <c r="B53" s="142"/>
      <c r="C53" s="142"/>
      <c r="D53" s="142"/>
      <c r="E53" s="142"/>
      <c r="F53" s="143"/>
      <c r="G53" s="30">
        <f>AVERAGEIFS(G3:G51,$F3:F51, "&gt;=10")</f>
        <v>18.26530612244898</v>
      </c>
      <c r="H53" s="30">
        <f>AVERAGEIFS(H3:H51,$F3:F51, "&gt;=10")</f>
        <v>18.26530612244898</v>
      </c>
      <c r="I53" s="30">
        <f>AVERAGEIFS(I1:I51,$F1:F51, "&gt;=10")</f>
        <v>18.26530612244898</v>
      </c>
      <c r="J53" s="30">
        <f>AVERAGEIFS(J1:J51,$F1:F51, "&gt;=10")</f>
        <v>18.26530612244898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44" t="s">
        <v>56</v>
      </c>
      <c r="B54" s="144"/>
      <c r="C54" s="144"/>
      <c r="D54" s="144"/>
      <c r="E54" s="144"/>
      <c r="F54" s="144"/>
      <c r="G54" s="24">
        <f>AVERAGEIFS(G3:G51,D3:D51, "&gt;0",E3:E51, "&gt;0")</f>
        <v>18.26530612244898</v>
      </c>
      <c r="H54" s="24">
        <f>AVERAGEIFS(H3:H51,D3:D51, "&gt;0",E3:E51, "&gt;0")</f>
        <v>18.26530612244898</v>
      </c>
      <c r="I54" s="24">
        <f>AVERAGEIFS(I3:I51,D3:D51, "&gt;0",E3:E51, "&gt;0")</f>
        <v>18.26530612244898</v>
      </c>
      <c r="J54" s="24">
        <f>AVERAGEIFS(J3:J51,D3:D51, "&gt;0",E3:E51, "&gt;0")</f>
        <v>18.26530612244898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45" t="s">
        <v>233</v>
      </c>
      <c r="B55" s="145"/>
      <c r="C55" s="145"/>
      <c r="D55" s="145"/>
      <c r="E55" s="145"/>
      <c r="F55" s="145"/>
      <c r="G55" s="4">
        <f>ROUND((G54/100)*5,2)</f>
        <v>0.91</v>
      </c>
      <c r="H55" s="4">
        <f t="shared" ref="H55:J55" si="7">ROUND((H54/100)*5,2)</f>
        <v>0.91</v>
      </c>
      <c r="I55" s="4">
        <f t="shared" si="7"/>
        <v>0.91</v>
      </c>
      <c r="J55" s="4">
        <f t="shared" si="7"/>
        <v>0.91</v>
      </c>
    </row>
  </sheetData>
  <mergeCells count="9">
    <mergeCell ref="A54:F54"/>
    <mergeCell ref="A55:F55"/>
    <mergeCell ref="A1:E1"/>
    <mergeCell ref="G1:J1"/>
    <mergeCell ref="L10:T10"/>
    <mergeCell ref="O12:Q12"/>
    <mergeCell ref="R12:T12"/>
    <mergeCell ref="M33:T33"/>
    <mergeCell ref="A53:F53"/>
  </mergeCells>
  <conditionalFormatting sqref="B3:E54 F52:J52">
    <cfRule type="containsText" priority="1" operator="containsText" text="A">
      <formula>NOT(ISERROR(SEARCH("A",B3)))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2F58-76CF-486E-A1D4-2F008A02F613}">
  <dimension ref="A1:AC96"/>
  <sheetViews>
    <sheetView topLeftCell="C1" workbookViewId="0">
      <selection activeCell="J76" sqref="J76"/>
    </sheetView>
  </sheetViews>
  <sheetFormatPr defaultRowHeight="15"/>
  <cols>
    <col min="6" max="6" width="8.42578125" bestFit="1" customWidth="1"/>
    <col min="13" max="13" width="27.85546875" bestFit="1" customWidth="1"/>
    <col min="14" max="14" width="8.140625" bestFit="1" customWidth="1"/>
  </cols>
  <sheetData>
    <row r="1" spans="1:20">
      <c r="A1" s="25"/>
      <c r="B1" s="25"/>
      <c r="C1" s="25"/>
      <c r="D1" s="25"/>
      <c r="E1" s="25"/>
      <c r="F1" s="23"/>
      <c r="G1" s="124" t="s">
        <v>42</v>
      </c>
      <c r="H1" s="124"/>
      <c r="I1" s="124"/>
      <c r="J1" s="124"/>
      <c r="K1" s="2"/>
      <c r="L1" s="2"/>
      <c r="M1" s="2"/>
      <c r="N1" s="2"/>
      <c r="O1" s="2"/>
      <c r="P1" s="2"/>
      <c r="Q1" s="2"/>
      <c r="R1" s="2"/>
      <c r="S1" s="2"/>
    </row>
    <row r="2" spans="1:20" ht="39">
      <c r="A2" s="19" t="s">
        <v>1</v>
      </c>
      <c r="B2" s="20" t="s">
        <v>138</v>
      </c>
      <c r="C2" s="20" t="s">
        <v>139</v>
      </c>
      <c r="D2" s="20" t="s">
        <v>140</v>
      </c>
      <c r="E2" s="20" t="s">
        <v>141</v>
      </c>
      <c r="F2" s="20" t="s">
        <v>142</v>
      </c>
      <c r="G2" s="19" t="s">
        <v>2</v>
      </c>
      <c r="H2" s="19" t="s">
        <v>3</v>
      </c>
      <c r="I2" s="19" t="s">
        <v>4</v>
      </c>
      <c r="J2" s="19" t="s">
        <v>7</v>
      </c>
      <c r="K2" s="5"/>
      <c r="L2" s="15"/>
      <c r="M2" s="15" t="s">
        <v>143</v>
      </c>
      <c r="N2" s="15"/>
      <c r="O2" s="15"/>
      <c r="P2" s="15"/>
      <c r="Q2" s="15"/>
      <c r="R2" s="15"/>
      <c r="S2" s="15"/>
    </row>
    <row r="3" spans="1:20">
      <c r="A3" s="4" t="s">
        <v>144</v>
      </c>
      <c r="B3" s="73">
        <v>12</v>
      </c>
      <c r="C3" s="74">
        <v>8</v>
      </c>
      <c r="D3" s="75">
        <v>12</v>
      </c>
      <c r="E3" s="75">
        <v>7</v>
      </c>
      <c r="F3" s="4">
        <v>41</v>
      </c>
      <c r="G3" s="16">
        <f>CEILING(((N$5*B3/$T$5)+(N$6*C3/$T$6)+(N$7*D3/$T$7)+(N$8*E3/$T$8))/N$9,1)</f>
        <v>40</v>
      </c>
      <c r="H3" s="16">
        <f>CEILING(((O$5*B3/$T$5)+(O$6*C3/$T$6)+(O$8*D3/$T$8)++(O$7*E3/$T$7))/O$9,1)</f>
        <v>38</v>
      </c>
      <c r="I3" s="16">
        <f>CEILING(((P$5*B3/$T$5)+(P$6*C3/$T$6)+(P$7*D3/$T$7)+(P$8*E3/$T$8))/P$9,1)</f>
        <v>39</v>
      </c>
      <c r="J3" s="16">
        <f>CEILING(((Q$5*B3/$T$5)+(Q$6*C3/$T$6)+(Q$7*D3/$T$7)+(Q$8*E3/$T$8))/Q$9,1)</f>
        <v>39</v>
      </c>
      <c r="K3" s="1"/>
      <c r="L3" s="7"/>
      <c r="M3" s="7"/>
      <c r="N3" s="7"/>
      <c r="O3" s="7"/>
      <c r="P3" s="7"/>
      <c r="Q3" s="7"/>
      <c r="R3" s="7"/>
      <c r="S3" s="7"/>
    </row>
    <row r="4" spans="1:20" ht="15.75" thickBot="1">
      <c r="A4" s="4" t="s">
        <v>145</v>
      </c>
      <c r="B4" s="73">
        <v>11</v>
      </c>
      <c r="C4" s="74">
        <v>7</v>
      </c>
      <c r="D4" s="75">
        <v>11</v>
      </c>
      <c r="E4" s="75">
        <v>8</v>
      </c>
      <c r="F4" s="4">
        <v>37</v>
      </c>
      <c r="G4" s="16">
        <f t="shared" ref="G4:G67" si="0">CEILING(((N$5*B4/$T$5)+(N$6*C4/$T$6)+(N$7*D4/$T$7)+(N$8*E4/$T$8))/N$9,1)</f>
        <v>37</v>
      </c>
      <c r="H4" s="16">
        <f t="shared" ref="H4:H67" si="1">CEILING(((O$5*B4/$T$5)+(O$6*C4/$T$6)+(O$8*D4/$T$8)++(O$7*E4/$T$7))/O$9,1)</f>
        <v>36</v>
      </c>
      <c r="I4" s="16">
        <f t="shared" ref="I4:I67" si="2">CEILING(((P$5*B4/$T$5)+(P$6*C4/$T$6)+(P$7*D4/$T$7)+(P$8*E4/$T$8))/P$9,1)</f>
        <v>38</v>
      </c>
      <c r="J4" s="16">
        <f t="shared" ref="J4:J67" si="3">CEILING(((Q$5*B4/$T$5)+(Q$6*C4/$T$6)+(Q$7*D4/$T$7)+(Q$8*E4/$T$8))/Q$9,1)</f>
        <v>38</v>
      </c>
      <c r="K4" s="42"/>
      <c r="L4" s="21" t="s">
        <v>6</v>
      </c>
      <c r="M4" s="33"/>
      <c r="N4" s="28" t="s">
        <v>2</v>
      </c>
      <c r="O4" s="28" t="s">
        <v>3</v>
      </c>
      <c r="P4" s="28" t="s">
        <v>4</v>
      </c>
      <c r="Q4" s="28" t="s">
        <v>146</v>
      </c>
      <c r="R4" s="28"/>
      <c r="S4" s="28"/>
      <c r="T4" s="28" t="s">
        <v>8</v>
      </c>
    </row>
    <row r="5" spans="1:20" ht="15.75" thickBot="1">
      <c r="A5" s="4" t="s">
        <v>147</v>
      </c>
      <c r="B5" s="73">
        <v>12</v>
      </c>
      <c r="C5" s="74">
        <v>7</v>
      </c>
      <c r="D5" s="75">
        <v>12</v>
      </c>
      <c r="E5" s="75">
        <v>8</v>
      </c>
      <c r="F5" s="4">
        <v>41</v>
      </c>
      <c r="G5" s="16">
        <f t="shared" si="0"/>
        <v>39</v>
      </c>
      <c r="H5" s="16">
        <f t="shared" si="1"/>
        <v>37</v>
      </c>
      <c r="I5" s="16">
        <f t="shared" si="2"/>
        <v>40</v>
      </c>
      <c r="J5" s="16">
        <f t="shared" si="3"/>
        <v>39</v>
      </c>
      <c r="K5" s="1"/>
      <c r="L5" s="34">
        <v>1</v>
      </c>
      <c r="M5" s="20" t="s">
        <v>138</v>
      </c>
      <c r="N5" s="76">
        <v>0.09</v>
      </c>
      <c r="O5" s="77">
        <v>0.25</v>
      </c>
      <c r="P5" s="77">
        <v>0.41</v>
      </c>
      <c r="Q5" s="77">
        <v>0.25</v>
      </c>
      <c r="R5" s="34"/>
      <c r="S5" s="34"/>
      <c r="T5" s="34">
        <v>0.3</v>
      </c>
    </row>
    <row r="6" spans="1:20">
      <c r="A6" s="4" t="s">
        <v>148</v>
      </c>
      <c r="B6" s="73">
        <v>14</v>
      </c>
      <c r="C6" s="74">
        <v>10</v>
      </c>
      <c r="D6" s="75">
        <v>14</v>
      </c>
      <c r="E6" s="75">
        <v>10</v>
      </c>
      <c r="F6" s="4">
        <v>48</v>
      </c>
      <c r="G6" s="16">
        <f t="shared" si="0"/>
        <v>49</v>
      </c>
      <c r="H6" s="16">
        <f t="shared" si="1"/>
        <v>47</v>
      </c>
      <c r="I6" s="16">
        <f t="shared" si="2"/>
        <v>49</v>
      </c>
      <c r="J6" s="16">
        <f t="shared" si="3"/>
        <v>49</v>
      </c>
      <c r="K6" s="1"/>
      <c r="L6" s="34">
        <v>2</v>
      </c>
      <c r="M6" s="20" t="s">
        <v>139</v>
      </c>
      <c r="N6" s="34">
        <v>0.25</v>
      </c>
      <c r="O6" s="34">
        <v>0.25</v>
      </c>
      <c r="P6" s="34">
        <v>0.25</v>
      </c>
      <c r="Q6" s="34">
        <v>0.25</v>
      </c>
      <c r="R6" s="34"/>
      <c r="S6" s="34"/>
      <c r="T6" s="34">
        <v>0.2</v>
      </c>
    </row>
    <row r="7" spans="1:20">
      <c r="A7" s="4" t="s">
        <v>149</v>
      </c>
      <c r="B7" s="73">
        <v>11</v>
      </c>
      <c r="C7" s="74">
        <v>8</v>
      </c>
      <c r="D7" s="75">
        <v>11</v>
      </c>
      <c r="E7" s="75">
        <v>7</v>
      </c>
      <c r="F7" s="4">
        <v>37</v>
      </c>
      <c r="G7" s="16">
        <f t="shared" si="0"/>
        <v>38</v>
      </c>
      <c r="H7" s="16">
        <f t="shared" si="1"/>
        <v>36</v>
      </c>
      <c r="I7" s="16">
        <f t="shared" si="2"/>
        <v>37</v>
      </c>
      <c r="J7" s="16">
        <f t="shared" si="3"/>
        <v>37</v>
      </c>
      <c r="K7" s="1"/>
      <c r="L7" s="34">
        <v>3</v>
      </c>
      <c r="M7" s="20" t="s">
        <v>140</v>
      </c>
      <c r="N7" s="34">
        <v>0.25</v>
      </c>
      <c r="O7" s="34">
        <v>0.25</v>
      </c>
      <c r="P7" s="34">
        <v>0.25</v>
      </c>
      <c r="Q7" s="34">
        <v>0.25</v>
      </c>
      <c r="R7" s="34"/>
      <c r="S7" s="34"/>
      <c r="T7" s="34">
        <v>0.3</v>
      </c>
    </row>
    <row r="8" spans="1:20">
      <c r="A8" s="4" t="s">
        <v>150</v>
      </c>
      <c r="B8" s="73">
        <v>13</v>
      </c>
      <c r="C8" s="74">
        <v>9</v>
      </c>
      <c r="D8" s="75">
        <v>13</v>
      </c>
      <c r="E8" s="75">
        <v>9</v>
      </c>
      <c r="F8" s="4">
        <v>44</v>
      </c>
      <c r="G8" s="16">
        <f t="shared" si="0"/>
        <v>45</v>
      </c>
      <c r="H8" s="16">
        <f t="shared" si="1"/>
        <v>43</v>
      </c>
      <c r="I8" s="16">
        <f t="shared" si="2"/>
        <v>45</v>
      </c>
      <c r="J8" s="16">
        <f t="shared" si="3"/>
        <v>45</v>
      </c>
      <c r="K8" s="1"/>
      <c r="L8" s="34">
        <v>4</v>
      </c>
      <c r="M8" s="20" t="s">
        <v>141</v>
      </c>
      <c r="N8" s="78">
        <v>0.1</v>
      </c>
      <c r="O8" s="34">
        <v>0.1</v>
      </c>
      <c r="P8" s="34">
        <v>0.4</v>
      </c>
      <c r="Q8" s="34">
        <v>0.4</v>
      </c>
      <c r="R8" s="34"/>
      <c r="S8" s="34"/>
      <c r="T8" s="34">
        <v>0.2</v>
      </c>
    </row>
    <row r="9" spans="1:20">
      <c r="A9" s="4" t="s">
        <v>151</v>
      </c>
      <c r="B9" s="73">
        <v>13</v>
      </c>
      <c r="C9" s="74">
        <v>8</v>
      </c>
      <c r="D9" s="75">
        <v>13</v>
      </c>
      <c r="E9" s="75">
        <v>8</v>
      </c>
      <c r="F9" s="4">
        <v>42</v>
      </c>
      <c r="G9" s="16">
        <f t="shared" si="0"/>
        <v>42</v>
      </c>
      <c r="H9" s="16">
        <f t="shared" si="1"/>
        <v>40</v>
      </c>
      <c r="I9" s="16">
        <f t="shared" si="2"/>
        <v>42</v>
      </c>
      <c r="J9" s="16">
        <f t="shared" si="3"/>
        <v>42</v>
      </c>
      <c r="K9" s="1"/>
      <c r="L9" s="34"/>
      <c r="M9" s="34" t="s">
        <v>9</v>
      </c>
      <c r="N9" s="34">
        <f>SUM(N5:N8)</f>
        <v>0.69</v>
      </c>
      <c r="O9" s="34">
        <f>SUM(O5:O8)</f>
        <v>0.85</v>
      </c>
      <c r="P9" s="34">
        <f>SUM(P5:P8)</f>
        <v>1.31</v>
      </c>
      <c r="Q9" s="34">
        <f>SUM(Q5:Q8)</f>
        <v>1.1499999999999999</v>
      </c>
      <c r="R9" s="34"/>
      <c r="S9" s="34"/>
      <c r="T9" s="34"/>
    </row>
    <row r="10" spans="1:20">
      <c r="A10" s="4" t="s">
        <v>152</v>
      </c>
      <c r="B10" s="73">
        <v>14</v>
      </c>
      <c r="C10" s="74">
        <v>10</v>
      </c>
      <c r="D10" s="75">
        <v>15</v>
      </c>
      <c r="E10" s="75">
        <v>10</v>
      </c>
      <c r="F10" s="4">
        <v>49</v>
      </c>
      <c r="G10" s="16">
        <f t="shared" si="0"/>
        <v>50</v>
      </c>
      <c r="H10" s="16">
        <f t="shared" si="1"/>
        <v>48</v>
      </c>
      <c r="I10" s="16">
        <f t="shared" si="2"/>
        <v>49</v>
      </c>
      <c r="J10" s="16">
        <f t="shared" si="3"/>
        <v>50</v>
      </c>
      <c r="K10" s="1"/>
      <c r="L10" s="125" t="s">
        <v>10</v>
      </c>
      <c r="M10" s="126"/>
      <c r="N10" s="126"/>
      <c r="O10" s="126"/>
      <c r="P10" s="126"/>
      <c r="Q10" s="126"/>
      <c r="R10" s="126"/>
      <c r="S10" s="126"/>
      <c r="T10" s="127"/>
    </row>
    <row r="11" spans="1:20">
      <c r="A11" s="4" t="s">
        <v>153</v>
      </c>
      <c r="B11" s="73">
        <v>15</v>
      </c>
      <c r="C11" s="74">
        <v>10</v>
      </c>
      <c r="D11" s="75">
        <v>15</v>
      </c>
      <c r="E11" s="75">
        <v>9</v>
      </c>
      <c r="F11" s="4">
        <v>49</v>
      </c>
      <c r="G11" s="16">
        <f t="shared" si="0"/>
        <v>50</v>
      </c>
      <c r="H11" s="16">
        <f t="shared" si="1"/>
        <v>48</v>
      </c>
      <c r="I11" s="16">
        <f t="shared" si="2"/>
        <v>49</v>
      </c>
      <c r="J11" s="16">
        <f t="shared" si="3"/>
        <v>49</v>
      </c>
      <c r="K11" s="1"/>
      <c r="L11" s="18"/>
      <c r="Q11" s="15"/>
      <c r="R11" s="15"/>
      <c r="S11" s="7"/>
    </row>
    <row r="12" spans="1:20" ht="45">
      <c r="A12" s="4" t="s">
        <v>154</v>
      </c>
      <c r="B12" s="73">
        <v>15</v>
      </c>
      <c r="C12" s="74">
        <v>10</v>
      </c>
      <c r="D12" s="75">
        <v>15</v>
      </c>
      <c r="E12" s="75">
        <v>10</v>
      </c>
      <c r="F12" s="4">
        <v>50</v>
      </c>
      <c r="G12" s="16">
        <f t="shared" si="0"/>
        <v>50</v>
      </c>
      <c r="H12" s="16">
        <f t="shared" si="1"/>
        <v>49</v>
      </c>
      <c r="I12" s="16">
        <f t="shared" si="2"/>
        <v>50</v>
      </c>
      <c r="J12" s="16">
        <f t="shared" si="3"/>
        <v>50</v>
      </c>
      <c r="K12" s="1"/>
      <c r="M12" s="22"/>
      <c r="N12" s="36" t="s">
        <v>43</v>
      </c>
      <c r="O12" s="131" t="s">
        <v>40</v>
      </c>
      <c r="P12" s="132"/>
      <c r="Q12" s="133"/>
      <c r="R12" s="128" t="s">
        <v>41</v>
      </c>
      <c r="S12" s="129"/>
      <c r="T12" s="130"/>
    </row>
    <row r="13" spans="1:20" ht="72">
      <c r="A13" s="4" t="s">
        <v>155</v>
      </c>
      <c r="B13" s="73">
        <v>12</v>
      </c>
      <c r="C13" s="74">
        <v>9</v>
      </c>
      <c r="D13" s="75">
        <v>12</v>
      </c>
      <c r="E13" s="75">
        <v>8</v>
      </c>
      <c r="F13" s="4">
        <v>41</v>
      </c>
      <c r="G13" s="16">
        <f t="shared" si="0"/>
        <v>42</v>
      </c>
      <c r="H13" s="16">
        <f t="shared" si="1"/>
        <v>40</v>
      </c>
      <c r="I13" s="16">
        <f t="shared" si="2"/>
        <v>41</v>
      </c>
      <c r="J13" s="16">
        <f t="shared" si="3"/>
        <v>42</v>
      </c>
      <c r="K13" s="1"/>
      <c r="M13" s="17"/>
      <c r="N13" s="12"/>
      <c r="O13" s="12" t="s">
        <v>52</v>
      </c>
      <c r="P13" s="41" t="s">
        <v>156</v>
      </c>
      <c r="Q13" s="13" t="s">
        <v>44</v>
      </c>
      <c r="R13" s="14" t="s">
        <v>54</v>
      </c>
      <c r="S13" s="31" t="s">
        <v>51</v>
      </c>
      <c r="T13" s="13" t="s">
        <v>44</v>
      </c>
    </row>
    <row r="14" spans="1:20">
      <c r="A14" s="4" t="s">
        <v>157</v>
      </c>
      <c r="B14" s="73">
        <v>13</v>
      </c>
      <c r="C14" s="74">
        <v>9</v>
      </c>
      <c r="D14" s="75">
        <v>13</v>
      </c>
      <c r="E14" s="75">
        <v>9</v>
      </c>
      <c r="F14" s="4">
        <v>44</v>
      </c>
      <c r="G14" s="16">
        <f t="shared" si="0"/>
        <v>45</v>
      </c>
      <c r="H14" s="16">
        <f t="shared" si="1"/>
        <v>43</v>
      </c>
      <c r="I14" s="16">
        <f t="shared" si="2"/>
        <v>45</v>
      </c>
      <c r="J14" s="16">
        <f t="shared" si="3"/>
        <v>45</v>
      </c>
      <c r="K14" s="1"/>
      <c r="M14" s="16">
        <v>1</v>
      </c>
      <c r="N14" s="6" t="s">
        <v>2</v>
      </c>
      <c r="O14" s="29">
        <f>ROUND(G77*2,0)</f>
        <v>86</v>
      </c>
      <c r="P14" s="29">
        <f>ROUND(G$76*2,0)</f>
        <v>86</v>
      </c>
      <c r="Q14" s="32" t="s">
        <v>55</v>
      </c>
      <c r="R14" s="95">
        <f>Indirect!R14</f>
        <v>91</v>
      </c>
      <c r="S14" s="95">
        <f>Indirect!S14</f>
        <v>91</v>
      </c>
      <c r="T14" s="95" t="str">
        <f>Indirect!T14</f>
        <v xml:space="preserve">Attained </v>
      </c>
    </row>
    <row r="15" spans="1:20">
      <c r="A15" s="4" t="s">
        <v>158</v>
      </c>
      <c r="B15" s="73">
        <v>14</v>
      </c>
      <c r="C15" s="74">
        <v>10</v>
      </c>
      <c r="D15" s="75">
        <v>14</v>
      </c>
      <c r="E15" s="75">
        <v>10</v>
      </c>
      <c r="F15" s="4">
        <v>48</v>
      </c>
      <c r="G15" s="16">
        <f t="shared" si="0"/>
        <v>49</v>
      </c>
      <c r="H15" s="16">
        <f t="shared" si="1"/>
        <v>47</v>
      </c>
      <c r="I15" s="16">
        <f t="shared" si="2"/>
        <v>49</v>
      </c>
      <c r="J15" s="16">
        <f t="shared" si="3"/>
        <v>49</v>
      </c>
      <c r="K15" s="1"/>
      <c r="M15" s="16">
        <v>2</v>
      </c>
      <c r="N15" s="6" t="s">
        <v>3</v>
      </c>
      <c r="O15" s="29">
        <f>ROUND(H77*2,0)</f>
        <v>82</v>
      </c>
      <c r="P15" s="29">
        <f>ROUND(H$76*2,0)</f>
        <v>82</v>
      </c>
      <c r="Q15" s="32" t="s">
        <v>159</v>
      </c>
      <c r="R15" s="95">
        <f>Indirect!R15</f>
        <v>91</v>
      </c>
      <c r="S15" s="95">
        <f>Indirect!S15</f>
        <v>91</v>
      </c>
      <c r="T15" s="95" t="str">
        <f>Indirect!T15</f>
        <v xml:space="preserve">Attained </v>
      </c>
    </row>
    <row r="16" spans="1:20">
      <c r="A16" s="4" t="s">
        <v>160</v>
      </c>
      <c r="B16" s="73">
        <v>12</v>
      </c>
      <c r="C16" s="74">
        <v>8</v>
      </c>
      <c r="D16" s="75">
        <v>12</v>
      </c>
      <c r="E16" s="75">
        <v>8</v>
      </c>
      <c r="F16" s="4">
        <v>40</v>
      </c>
      <c r="G16" s="16">
        <f t="shared" si="0"/>
        <v>40</v>
      </c>
      <c r="H16" s="16">
        <f t="shared" si="1"/>
        <v>39</v>
      </c>
      <c r="I16" s="16">
        <f t="shared" si="2"/>
        <v>40</v>
      </c>
      <c r="J16" s="16">
        <f t="shared" si="3"/>
        <v>40</v>
      </c>
      <c r="K16" s="1"/>
      <c r="M16" s="16">
        <v>3</v>
      </c>
      <c r="N16" s="6" t="s">
        <v>4</v>
      </c>
      <c r="O16" s="29">
        <f>ROUND(I77*2,0)</f>
        <v>86</v>
      </c>
      <c r="P16" s="29">
        <f>ROUND(I$76*2,0)</f>
        <v>86</v>
      </c>
      <c r="Q16" s="32" t="s">
        <v>55</v>
      </c>
      <c r="R16" s="95">
        <f>Indirect!R16</f>
        <v>91</v>
      </c>
      <c r="S16" s="95">
        <f>Indirect!S16</f>
        <v>91</v>
      </c>
      <c r="T16" s="95" t="str">
        <f>Indirect!T16</f>
        <v xml:space="preserve">Attained </v>
      </c>
    </row>
    <row r="17" spans="1:26">
      <c r="A17" s="4" t="s">
        <v>161</v>
      </c>
      <c r="B17" s="73">
        <v>13</v>
      </c>
      <c r="C17" s="74">
        <v>8</v>
      </c>
      <c r="D17" s="75">
        <v>13</v>
      </c>
      <c r="E17" s="75">
        <v>8</v>
      </c>
      <c r="F17" s="4">
        <v>42</v>
      </c>
      <c r="G17" s="16">
        <f t="shared" si="0"/>
        <v>42</v>
      </c>
      <c r="H17" s="16">
        <f t="shared" si="1"/>
        <v>40</v>
      </c>
      <c r="I17" s="16">
        <f t="shared" si="2"/>
        <v>42</v>
      </c>
      <c r="J17" s="16">
        <f t="shared" si="3"/>
        <v>42</v>
      </c>
      <c r="K17" s="1"/>
      <c r="M17" s="16">
        <v>4</v>
      </c>
      <c r="N17" s="6" t="s">
        <v>7</v>
      </c>
      <c r="O17" s="29">
        <f>ROUND(J77*2,0)</f>
        <v>86</v>
      </c>
      <c r="P17" s="29">
        <f>ROUND(J$76*2,0)</f>
        <v>86</v>
      </c>
      <c r="Q17" s="32" t="s">
        <v>219</v>
      </c>
      <c r="R17" s="95">
        <f>Indirect!R17</f>
        <v>91</v>
      </c>
      <c r="S17" s="95">
        <f>Indirect!S17</f>
        <v>91</v>
      </c>
      <c r="T17" s="95" t="str">
        <f>Indirect!T17</f>
        <v xml:space="preserve">Attained </v>
      </c>
    </row>
    <row r="18" spans="1:26">
      <c r="A18" s="4" t="s">
        <v>162</v>
      </c>
      <c r="B18" s="73">
        <v>13</v>
      </c>
      <c r="C18" s="74">
        <v>8</v>
      </c>
      <c r="D18" s="75">
        <v>13</v>
      </c>
      <c r="E18" s="75">
        <v>8</v>
      </c>
      <c r="F18" s="4">
        <v>42</v>
      </c>
      <c r="G18" s="16">
        <f t="shared" si="0"/>
        <v>42</v>
      </c>
      <c r="H18" s="16">
        <f t="shared" si="1"/>
        <v>40</v>
      </c>
      <c r="I18" s="16">
        <f t="shared" si="2"/>
        <v>42</v>
      </c>
      <c r="J18" s="16">
        <f t="shared" si="3"/>
        <v>42</v>
      </c>
      <c r="K18" s="1"/>
      <c r="M18" s="16"/>
      <c r="N18" s="6"/>
      <c r="R18" s="29"/>
      <c r="S18" s="29"/>
      <c r="T18" s="32"/>
    </row>
    <row r="19" spans="1:26">
      <c r="A19" s="4" t="s">
        <v>163</v>
      </c>
      <c r="B19" s="73">
        <v>14</v>
      </c>
      <c r="C19" s="74">
        <v>8</v>
      </c>
      <c r="D19" s="75">
        <v>14</v>
      </c>
      <c r="E19" s="75">
        <v>9</v>
      </c>
      <c r="F19" s="4">
        <v>45</v>
      </c>
      <c r="G19" s="16">
        <f t="shared" si="0"/>
        <v>45</v>
      </c>
      <c r="H19" s="16">
        <f t="shared" si="1"/>
        <v>43</v>
      </c>
      <c r="I19" s="16">
        <f t="shared" si="2"/>
        <v>45</v>
      </c>
      <c r="J19" s="16">
        <f t="shared" si="3"/>
        <v>45</v>
      </c>
      <c r="K19" s="1"/>
      <c r="M19" s="16"/>
      <c r="N19" s="6"/>
      <c r="O19" s="29"/>
      <c r="P19" s="29"/>
      <c r="Q19" s="32"/>
      <c r="R19" s="4"/>
      <c r="S19" s="4"/>
      <c r="T19" s="4"/>
    </row>
    <row r="20" spans="1:26">
      <c r="A20" s="4" t="s">
        <v>164</v>
      </c>
      <c r="B20" s="73">
        <v>13</v>
      </c>
      <c r="C20" s="74">
        <v>8</v>
      </c>
      <c r="D20" s="75">
        <v>13</v>
      </c>
      <c r="E20" s="75">
        <v>8</v>
      </c>
      <c r="F20" s="4">
        <v>42</v>
      </c>
      <c r="G20" s="16">
        <f t="shared" si="0"/>
        <v>42</v>
      </c>
      <c r="H20" s="16">
        <f t="shared" si="1"/>
        <v>40</v>
      </c>
      <c r="I20" s="16">
        <f t="shared" si="2"/>
        <v>42</v>
      </c>
      <c r="J20" s="16">
        <f t="shared" si="3"/>
        <v>42</v>
      </c>
      <c r="K20" s="1"/>
      <c r="S20" s="7"/>
    </row>
    <row r="21" spans="1:26">
      <c r="A21" s="4" t="s">
        <v>165</v>
      </c>
      <c r="B21" s="73">
        <v>13</v>
      </c>
      <c r="C21" s="74">
        <v>9</v>
      </c>
      <c r="D21" s="75">
        <v>13</v>
      </c>
      <c r="E21" s="75">
        <v>9</v>
      </c>
      <c r="F21" s="4">
        <v>44</v>
      </c>
      <c r="G21" s="16">
        <f t="shared" si="0"/>
        <v>45</v>
      </c>
      <c r="H21" s="16">
        <f t="shared" si="1"/>
        <v>43</v>
      </c>
      <c r="I21" s="16">
        <f t="shared" si="2"/>
        <v>45</v>
      </c>
      <c r="J21" s="16">
        <f t="shared" si="3"/>
        <v>45</v>
      </c>
      <c r="M21" s="96" t="s">
        <v>32</v>
      </c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spans="1:26" ht="15.75">
      <c r="A22" s="4" t="s">
        <v>166</v>
      </c>
      <c r="B22" s="73">
        <v>13</v>
      </c>
      <c r="C22" s="74">
        <v>9</v>
      </c>
      <c r="D22" s="75">
        <v>14</v>
      </c>
      <c r="E22" s="75">
        <v>9</v>
      </c>
      <c r="F22" s="4">
        <v>45</v>
      </c>
      <c r="G22" s="16">
        <f t="shared" si="0"/>
        <v>46</v>
      </c>
      <c r="H22" s="16">
        <f t="shared" si="1"/>
        <v>44</v>
      </c>
      <c r="I22" s="16">
        <f t="shared" si="2"/>
        <v>45</v>
      </c>
      <c r="J22" s="16">
        <f t="shared" si="3"/>
        <v>45</v>
      </c>
      <c r="M22" s="97" t="s">
        <v>2</v>
      </c>
      <c r="N22" s="98" t="s">
        <v>236</v>
      </c>
      <c r="O22" s="98"/>
      <c r="P22" s="98"/>
      <c r="Q22" s="98"/>
      <c r="R22" s="98"/>
      <c r="S22" s="98"/>
      <c r="T22" s="99"/>
      <c r="U22" s="4"/>
      <c r="V22" s="4"/>
      <c r="W22" s="4"/>
      <c r="X22" s="4"/>
      <c r="Y22" s="4"/>
      <c r="Z22" s="4"/>
    </row>
    <row r="23" spans="1:26" ht="15.75">
      <c r="A23" s="4" t="s">
        <v>167</v>
      </c>
      <c r="B23" s="73">
        <v>12</v>
      </c>
      <c r="C23" s="74">
        <v>7</v>
      </c>
      <c r="D23" s="75">
        <v>12</v>
      </c>
      <c r="E23" s="75">
        <v>8</v>
      </c>
      <c r="F23" s="4">
        <v>41</v>
      </c>
      <c r="G23" s="16">
        <f t="shared" si="0"/>
        <v>39</v>
      </c>
      <c r="H23" s="16">
        <f t="shared" si="1"/>
        <v>37</v>
      </c>
      <c r="I23" s="16">
        <f t="shared" si="2"/>
        <v>40</v>
      </c>
      <c r="J23" s="16">
        <f t="shared" si="3"/>
        <v>39</v>
      </c>
      <c r="M23" s="97" t="s">
        <v>3</v>
      </c>
      <c r="N23" s="153" t="s">
        <v>237</v>
      </c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5.75">
      <c r="A24" s="4" t="s">
        <v>168</v>
      </c>
      <c r="B24" s="73">
        <v>11</v>
      </c>
      <c r="C24" s="74">
        <v>8</v>
      </c>
      <c r="D24" s="75">
        <v>11</v>
      </c>
      <c r="E24" s="75">
        <v>8</v>
      </c>
      <c r="F24" s="4">
        <v>38</v>
      </c>
      <c r="G24" s="16">
        <f t="shared" si="0"/>
        <v>39</v>
      </c>
      <c r="H24" s="16">
        <f t="shared" si="1"/>
        <v>37</v>
      </c>
      <c r="I24" s="16">
        <f t="shared" si="2"/>
        <v>39</v>
      </c>
      <c r="J24" s="16">
        <f t="shared" si="3"/>
        <v>39</v>
      </c>
      <c r="M24" s="97" t="s">
        <v>4</v>
      </c>
      <c r="N24" s="98" t="s">
        <v>240</v>
      </c>
      <c r="O24" s="98"/>
      <c r="P24" s="98"/>
      <c r="Q24" s="98"/>
      <c r="R24" s="98"/>
      <c r="S24" s="98"/>
      <c r="T24" s="98" t="s">
        <v>238</v>
      </c>
      <c r="U24" s="98"/>
      <c r="V24" s="98"/>
      <c r="W24" s="98"/>
      <c r="X24" s="98"/>
      <c r="Y24" s="98"/>
      <c r="Z24" s="4"/>
    </row>
    <row r="25" spans="1:26" ht="15.75">
      <c r="A25" s="4" t="s">
        <v>169</v>
      </c>
      <c r="B25" s="73">
        <v>10</v>
      </c>
      <c r="C25" s="74">
        <v>6</v>
      </c>
      <c r="D25" s="75">
        <v>10</v>
      </c>
      <c r="E25" s="75">
        <v>7</v>
      </c>
      <c r="F25" s="4">
        <v>33</v>
      </c>
      <c r="G25" s="16">
        <f t="shared" si="0"/>
        <v>33</v>
      </c>
      <c r="H25" s="16">
        <f t="shared" si="1"/>
        <v>32</v>
      </c>
      <c r="I25" s="16">
        <f t="shared" si="2"/>
        <v>34</v>
      </c>
      <c r="J25" s="16">
        <f t="shared" si="3"/>
        <v>34</v>
      </c>
      <c r="M25" s="97" t="s">
        <v>7</v>
      </c>
      <c r="N25" s="152" t="s">
        <v>239</v>
      </c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5.75">
      <c r="A26" s="4" t="s">
        <v>170</v>
      </c>
      <c r="B26" s="73">
        <v>14</v>
      </c>
      <c r="C26" s="74">
        <v>9</v>
      </c>
      <c r="D26" s="75">
        <v>14</v>
      </c>
      <c r="E26" s="75">
        <v>9</v>
      </c>
      <c r="F26" s="4">
        <v>46</v>
      </c>
      <c r="G26" s="16">
        <f t="shared" si="0"/>
        <v>46</v>
      </c>
      <c r="H26" s="16">
        <f t="shared" si="1"/>
        <v>45</v>
      </c>
      <c r="I26" s="16">
        <f t="shared" si="2"/>
        <v>46</v>
      </c>
      <c r="J26" s="16">
        <f t="shared" si="3"/>
        <v>46</v>
      </c>
      <c r="M26" s="35"/>
      <c r="N26" s="100"/>
      <c r="O26" s="35"/>
      <c r="P26" s="35"/>
      <c r="Q26" s="35"/>
      <c r="R26" s="35"/>
      <c r="S26" s="35"/>
      <c r="T26" s="35"/>
      <c r="U26" s="49"/>
      <c r="V26" s="49"/>
    </row>
    <row r="27" spans="1:26">
      <c r="A27" s="4" t="s">
        <v>171</v>
      </c>
      <c r="B27" s="73">
        <v>14</v>
      </c>
      <c r="C27" s="74">
        <v>8</v>
      </c>
      <c r="D27" s="75">
        <v>14</v>
      </c>
      <c r="E27" s="75">
        <v>9</v>
      </c>
      <c r="F27" s="4">
        <v>45</v>
      </c>
      <c r="G27" s="16">
        <f t="shared" si="0"/>
        <v>45</v>
      </c>
      <c r="H27" s="16">
        <f t="shared" si="1"/>
        <v>43</v>
      </c>
      <c r="I27" s="16">
        <f t="shared" si="2"/>
        <v>45</v>
      </c>
      <c r="J27" s="16">
        <f t="shared" si="3"/>
        <v>45</v>
      </c>
      <c r="K27" s="1"/>
      <c r="M27" s="35"/>
      <c r="N27" s="35"/>
      <c r="O27" s="35"/>
      <c r="P27" s="35"/>
      <c r="Q27" s="35"/>
      <c r="R27" s="35"/>
      <c r="S27" s="35"/>
      <c r="T27" s="35"/>
      <c r="U27" s="49"/>
      <c r="V27" s="49"/>
    </row>
    <row r="28" spans="1:26">
      <c r="A28" s="4" t="s">
        <v>172</v>
      </c>
      <c r="B28" s="73">
        <v>11</v>
      </c>
      <c r="C28" s="74">
        <v>6</v>
      </c>
      <c r="D28" s="75">
        <v>11</v>
      </c>
      <c r="E28" s="75">
        <v>7</v>
      </c>
      <c r="F28" s="4">
        <v>35</v>
      </c>
      <c r="G28" s="16">
        <f t="shared" si="0"/>
        <v>35</v>
      </c>
      <c r="H28" s="16">
        <f t="shared" si="1"/>
        <v>33</v>
      </c>
      <c r="I28" s="16">
        <f t="shared" si="2"/>
        <v>35</v>
      </c>
      <c r="J28" s="16">
        <f t="shared" si="3"/>
        <v>35</v>
      </c>
      <c r="K28" s="1"/>
      <c r="S28" s="1"/>
    </row>
    <row r="29" spans="1:26">
      <c r="A29" s="4" t="s">
        <v>173</v>
      </c>
      <c r="B29" s="73">
        <v>13</v>
      </c>
      <c r="C29" s="74">
        <v>9</v>
      </c>
      <c r="D29" s="75">
        <v>12</v>
      </c>
      <c r="E29" s="75">
        <v>9</v>
      </c>
      <c r="F29" s="4">
        <v>43</v>
      </c>
      <c r="G29" s="16">
        <f t="shared" si="0"/>
        <v>43</v>
      </c>
      <c r="H29" s="16">
        <f t="shared" si="1"/>
        <v>42</v>
      </c>
      <c r="I29" s="16">
        <f t="shared" si="2"/>
        <v>44</v>
      </c>
      <c r="J29" s="16">
        <f t="shared" si="3"/>
        <v>44</v>
      </c>
      <c r="K29" s="1"/>
      <c r="M29" s="37"/>
      <c r="N29" s="38"/>
      <c r="O29" s="37"/>
      <c r="P29" s="37"/>
      <c r="Q29" s="37"/>
      <c r="R29" s="37"/>
      <c r="S29" s="37"/>
      <c r="T29" s="1"/>
    </row>
    <row r="30" spans="1:26">
      <c r="A30" s="4" t="s">
        <v>174</v>
      </c>
      <c r="B30" s="73">
        <v>14</v>
      </c>
      <c r="C30" s="74">
        <v>9</v>
      </c>
      <c r="D30" s="75">
        <v>14</v>
      </c>
      <c r="E30" s="75">
        <v>9</v>
      </c>
      <c r="F30" s="4">
        <v>46</v>
      </c>
      <c r="G30" s="16">
        <f t="shared" si="0"/>
        <v>46</v>
      </c>
      <c r="H30" s="16">
        <f t="shared" si="1"/>
        <v>45</v>
      </c>
      <c r="I30" s="16">
        <f t="shared" si="2"/>
        <v>46</v>
      </c>
      <c r="J30" s="16">
        <f t="shared" si="3"/>
        <v>46</v>
      </c>
      <c r="K30" s="1"/>
      <c r="M30" s="37"/>
      <c r="N30" s="39"/>
      <c r="O30" s="150" t="s">
        <v>60</v>
      </c>
      <c r="P30" s="150"/>
      <c r="Q30" s="150"/>
      <c r="R30" s="150"/>
      <c r="S30" s="150"/>
      <c r="T30" s="1"/>
    </row>
    <row r="31" spans="1:26">
      <c r="A31" s="4" t="s">
        <v>175</v>
      </c>
      <c r="B31" s="73">
        <v>14</v>
      </c>
      <c r="C31" s="74">
        <v>10</v>
      </c>
      <c r="D31" s="75">
        <v>14</v>
      </c>
      <c r="E31" s="75">
        <v>10</v>
      </c>
      <c r="F31" s="4">
        <v>48</v>
      </c>
      <c r="G31" s="16">
        <f t="shared" si="0"/>
        <v>49</v>
      </c>
      <c r="H31" s="16">
        <f t="shared" si="1"/>
        <v>47</v>
      </c>
      <c r="I31" s="16">
        <f t="shared" si="2"/>
        <v>49</v>
      </c>
      <c r="J31" s="16">
        <f t="shared" si="3"/>
        <v>49</v>
      </c>
      <c r="K31" s="1"/>
      <c r="M31" s="37"/>
      <c r="N31" s="39"/>
      <c r="O31" s="3" t="s">
        <v>2</v>
      </c>
      <c r="P31" s="3" t="s">
        <v>3</v>
      </c>
      <c r="Q31" s="3" t="s">
        <v>4</v>
      </c>
      <c r="R31" s="3" t="s">
        <v>7</v>
      </c>
      <c r="S31" s="37"/>
      <c r="T31" s="1"/>
    </row>
    <row r="32" spans="1:26">
      <c r="A32" s="4" t="s">
        <v>176</v>
      </c>
      <c r="B32" s="73">
        <v>11</v>
      </c>
      <c r="C32" s="74">
        <v>8</v>
      </c>
      <c r="D32" s="75">
        <v>12</v>
      </c>
      <c r="E32" s="75">
        <v>8</v>
      </c>
      <c r="F32" s="4">
        <v>41</v>
      </c>
      <c r="G32" s="16">
        <f t="shared" si="0"/>
        <v>40</v>
      </c>
      <c r="H32" s="16">
        <f t="shared" si="1"/>
        <v>38</v>
      </c>
      <c r="I32" s="16">
        <f t="shared" si="2"/>
        <v>39</v>
      </c>
      <c r="J32" s="16">
        <f t="shared" si="3"/>
        <v>40</v>
      </c>
      <c r="K32" s="1"/>
      <c r="L32" s="1"/>
      <c r="M32" s="37"/>
      <c r="N32" s="39"/>
      <c r="O32" s="113">
        <f t="shared" ref="O32:R32" si="4">G78</f>
        <v>0.86</v>
      </c>
      <c r="P32" s="113">
        <f t="shared" si="4"/>
        <v>0.82</v>
      </c>
      <c r="Q32" s="113">
        <f t="shared" si="4"/>
        <v>0.86</v>
      </c>
      <c r="R32" s="113">
        <f t="shared" si="4"/>
        <v>0.86</v>
      </c>
      <c r="S32" s="37"/>
      <c r="T32" s="1"/>
    </row>
    <row r="33" spans="1:28">
      <c r="A33" s="4" t="s">
        <v>177</v>
      </c>
      <c r="B33" s="73">
        <v>12</v>
      </c>
      <c r="C33" s="74">
        <v>7</v>
      </c>
      <c r="D33" s="75">
        <v>12</v>
      </c>
      <c r="E33" s="75">
        <v>8</v>
      </c>
      <c r="F33" s="4">
        <v>39</v>
      </c>
      <c r="G33" s="16">
        <f t="shared" si="0"/>
        <v>39</v>
      </c>
      <c r="H33" s="16">
        <f t="shared" si="1"/>
        <v>37</v>
      </c>
      <c r="I33" s="16">
        <f t="shared" si="2"/>
        <v>40</v>
      </c>
      <c r="J33" s="16">
        <f t="shared" si="3"/>
        <v>39</v>
      </c>
      <c r="K33" s="1"/>
      <c r="M33" s="149"/>
      <c r="N33" s="149"/>
      <c r="O33" s="149"/>
      <c r="P33" s="149"/>
      <c r="Q33" s="149"/>
      <c r="R33" s="149"/>
      <c r="S33" s="149"/>
      <c r="T33" s="149"/>
    </row>
    <row r="34" spans="1:28">
      <c r="A34" s="4" t="s">
        <v>178</v>
      </c>
      <c r="B34" s="73">
        <v>15</v>
      </c>
      <c r="C34" s="74">
        <v>10</v>
      </c>
      <c r="D34" s="75">
        <v>14</v>
      </c>
      <c r="E34" s="75">
        <v>10</v>
      </c>
      <c r="F34" s="4">
        <v>49</v>
      </c>
      <c r="G34" s="16">
        <f t="shared" si="0"/>
        <v>49</v>
      </c>
      <c r="H34" s="16">
        <f t="shared" si="1"/>
        <v>48</v>
      </c>
      <c r="I34" s="16">
        <f t="shared" si="2"/>
        <v>50</v>
      </c>
      <c r="J34" s="16">
        <f t="shared" si="3"/>
        <v>50</v>
      </c>
      <c r="K34" s="1"/>
      <c r="N34" s="150" t="s">
        <v>39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</row>
    <row r="35" spans="1:28">
      <c r="A35" s="4" t="s">
        <v>179</v>
      </c>
      <c r="B35" s="73">
        <v>13</v>
      </c>
      <c r="C35" s="74">
        <v>8</v>
      </c>
      <c r="D35" s="75">
        <v>13</v>
      </c>
      <c r="E35" s="75">
        <v>8</v>
      </c>
      <c r="F35" s="4">
        <v>42</v>
      </c>
      <c r="G35" s="16">
        <f t="shared" si="0"/>
        <v>42</v>
      </c>
      <c r="H35" s="16">
        <f t="shared" si="1"/>
        <v>40</v>
      </c>
      <c r="I35" s="16">
        <f t="shared" si="2"/>
        <v>42</v>
      </c>
      <c r="J35" s="16">
        <f t="shared" si="3"/>
        <v>42</v>
      </c>
      <c r="K35" s="1"/>
      <c r="N35" s="88"/>
      <c r="O35" s="102" t="s">
        <v>243</v>
      </c>
      <c r="P35" s="102" t="s">
        <v>18</v>
      </c>
      <c r="Q35" s="102" t="s">
        <v>19</v>
      </c>
      <c r="R35" s="102" t="s">
        <v>20</v>
      </c>
      <c r="S35" s="102" t="s">
        <v>21</v>
      </c>
      <c r="T35" s="102" t="s">
        <v>22</v>
      </c>
      <c r="U35" s="102" t="s">
        <v>23</v>
      </c>
      <c r="V35" s="102" t="s">
        <v>24</v>
      </c>
      <c r="W35" s="102" t="s">
        <v>25</v>
      </c>
      <c r="X35" s="103" t="s">
        <v>26</v>
      </c>
      <c r="Y35" s="103" t="s">
        <v>27</v>
      </c>
      <c r="Z35" s="103" t="s">
        <v>28</v>
      </c>
      <c r="AA35" s="103" t="s">
        <v>33</v>
      </c>
      <c r="AB35" s="103" t="s">
        <v>232</v>
      </c>
    </row>
    <row r="36" spans="1:28">
      <c r="A36" s="4" t="s">
        <v>180</v>
      </c>
      <c r="B36" s="73">
        <v>15</v>
      </c>
      <c r="C36" s="74">
        <v>10</v>
      </c>
      <c r="D36" s="75">
        <v>15</v>
      </c>
      <c r="E36" s="75">
        <v>10</v>
      </c>
      <c r="F36" s="4">
        <v>50</v>
      </c>
      <c r="G36" s="16">
        <f t="shared" si="0"/>
        <v>50</v>
      </c>
      <c r="H36" s="16">
        <f t="shared" si="1"/>
        <v>49</v>
      </c>
      <c r="I36" s="16">
        <f t="shared" si="2"/>
        <v>50</v>
      </c>
      <c r="J36" s="16">
        <f t="shared" si="3"/>
        <v>50</v>
      </c>
      <c r="K36" s="1"/>
      <c r="N36" s="102" t="s">
        <v>29</v>
      </c>
      <c r="O36" s="112">
        <v>3</v>
      </c>
      <c r="P36" s="112">
        <v>3</v>
      </c>
      <c r="Q36" s="112">
        <v>1</v>
      </c>
      <c r="R36" s="112">
        <v>0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v>0</v>
      </c>
      <c r="AA36" s="112">
        <v>1</v>
      </c>
      <c r="AB36" s="112">
        <v>0</v>
      </c>
    </row>
    <row r="37" spans="1:28">
      <c r="A37" s="4" t="s">
        <v>181</v>
      </c>
      <c r="B37" s="73">
        <v>14</v>
      </c>
      <c r="C37" s="74">
        <v>9</v>
      </c>
      <c r="D37" s="75">
        <v>14</v>
      </c>
      <c r="E37" s="75">
        <v>9</v>
      </c>
      <c r="F37" s="4">
        <v>46</v>
      </c>
      <c r="G37" s="16">
        <f t="shared" si="0"/>
        <v>46</v>
      </c>
      <c r="H37" s="16">
        <f t="shared" si="1"/>
        <v>45</v>
      </c>
      <c r="I37" s="16">
        <f t="shared" si="2"/>
        <v>46</v>
      </c>
      <c r="J37" s="16">
        <f t="shared" si="3"/>
        <v>46</v>
      </c>
      <c r="K37" s="1"/>
      <c r="L37" s="1"/>
      <c r="M37" s="1"/>
      <c r="N37" s="102" t="s">
        <v>14</v>
      </c>
      <c r="O37" s="112">
        <v>3</v>
      </c>
      <c r="P37" s="112">
        <v>1</v>
      </c>
      <c r="Q37" s="112">
        <v>1</v>
      </c>
      <c r="R37" s="112">
        <v>0</v>
      </c>
      <c r="S37" s="112">
        <v>2</v>
      </c>
      <c r="T37" s="112">
        <v>0</v>
      </c>
      <c r="U37" s="112">
        <v>1</v>
      </c>
      <c r="V37" s="112">
        <v>0</v>
      </c>
      <c r="W37" s="112">
        <v>0</v>
      </c>
      <c r="X37" s="112">
        <v>0</v>
      </c>
      <c r="Y37" s="112">
        <v>0</v>
      </c>
      <c r="Z37" s="112">
        <v>0</v>
      </c>
      <c r="AA37" s="112">
        <v>1</v>
      </c>
      <c r="AB37" s="112">
        <v>0</v>
      </c>
    </row>
    <row r="38" spans="1:28">
      <c r="A38" s="4" t="s">
        <v>182</v>
      </c>
      <c r="B38" s="73">
        <v>10</v>
      </c>
      <c r="C38" s="74">
        <v>7</v>
      </c>
      <c r="D38" s="75">
        <v>11</v>
      </c>
      <c r="E38" s="75">
        <v>7</v>
      </c>
      <c r="F38" s="4">
        <v>37</v>
      </c>
      <c r="G38" s="16">
        <f t="shared" si="0"/>
        <v>36</v>
      </c>
      <c r="H38" s="16">
        <f t="shared" si="1"/>
        <v>34</v>
      </c>
      <c r="I38" s="16">
        <f t="shared" si="2"/>
        <v>35</v>
      </c>
      <c r="J38" s="16">
        <f t="shared" si="3"/>
        <v>35</v>
      </c>
      <c r="K38" s="1"/>
      <c r="L38" s="1"/>
      <c r="M38" s="1"/>
      <c r="N38" s="102" t="s">
        <v>15</v>
      </c>
      <c r="O38" s="112">
        <v>2</v>
      </c>
      <c r="P38" s="112">
        <v>0</v>
      </c>
      <c r="Q38" s="112">
        <v>3</v>
      </c>
      <c r="R38" s="112">
        <v>3</v>
      </c>
      <c r="S38" s="112">
        <v>3</v>
      </c>
      <c r="T38" s="112">
        <v>2</v>
      </c>
      <c r="U38" s="112">
        <v>1</v>
      </c>
      <c r="V38" s="112">
        <v>0</v>
      </c>
      <c r="W38" s="112">
        <v>3</v>
      </c>
      <c r="X38" s="112">
        <v>0</v>
      </c>
      <c r="Y38" s="112">
        <v>2</v>
      </c>
      <c r="Z38" s="112">
        <v>0</v>
      </c>
      <c r="AA38" s="112">
        <v>2</v>
      </c>
      <c r="AB38" s="112">
        <v>1</v>
      </c>
    </row>
    <row r="39" spans="1:28">
      <c r="A39" s="4" t="s">
        <v>183</v>
      </c>
      <c r="B39" s="73">
        <v>11</v>
      </c>
      <c r="C39" s="74">
        <v>8</v>
      </c>
      <c r="D39" s="75">
        <v>12</v>
      </c>
      <c r="E39" s="75">
        <v>8</v>
      </c>
      <c r="F39" s="4">
        <v>41</v>
      </c>
      <c r="G39" s="16">
        <f t="shared" si="0"/>
        <v>40</v>
      </c>
      <c r="H39" s="16">
        <f t="shared" si="1"/>
        <v>38</v>
      </c>
      <c r="I39" s="16">
        <f t="shared" si="2"/>
        <v>39</v>
      </c>
      <c r="J39" s="16">
        <f t="shared" si="3"/>
        <v>40</v>
      </c>
      <c r="K39" s="1"/>
      <c r="L39" s="1"/>
      <c r="M39" s="1"/>
      <c r="N39" s="102" t="s">
        <v>16</v>
      </c>
      <c r="O39" s="112">
        <v>2</v>
      </c>
      <c r="P39" s="112">
        <v>0</v>
      </c>
      <c r="Q39" s="112">
        <v>3</v>
      </c>
      <c r="R39" s="112">
        <v>3</v>
      </c>
      <c r="S39" s="112">
        <v>3</v>
      </c>
      <c r="T39" s="112">
        <v>2</v>
      </c>
      <c r="U39" s="112">
        <v>3</v>
      </c>
      <c r="V39" s="112">
        <v>1</v>
      </c>
      <c r="W39" s="112">
        <v>3</v>
      </c>
      <c r="X39" s="112">
        <v>3</v>
      </c>
      <c r="Y39" s="112">
        <v>3</v>
      </c>
      <c r="Z39" s="112">
        <v>0</v>
      </c>
      <c r="AA39" s="112">
        <v>3</v>
      </c>
      <c r="AB39" s="112">
        <v>2</v>
      </c>
    </row>
    <row r="40" spans="1:28">
      <c r="A40" s="4" t="s">
        <v>184</v>
      </c>
      <c r="B40" s="73">
        <v>13</v>
      </c>
      <c r="C40" s="74">
        <v>9</v>
      </c>
      <c r="D40" s="75">
        <v>14</v>
      </c>
      <c r="E40" s="75">
        <v>9</v>
      </c>
      <c r="F40" s="4">
        <v>47</v>
      </c>
      <c r="G40" s="16">
        <f t="shared" si="0"/>
        <v>46</v>
      </c>
      <c r="H40" s="16">
        <f t="shared" si="1"/>
        <v>44</v>
      </c>
      <c r="I40" s="16">
        <f t="shared" si="2"/>
        <v>45</v>
      </c>
      <c r="J40" s="16">
        <f t="shared" si="3"/>
        <v>45</v>
      </c>
      <c r="K40" s="1"/>
      <c r="L40" s="1"/>
      <c r="M40" s="1"/>
      <c r="N40" s="1"/>
      <c r="O40" s="1"/>
      <c r="P40" s="1"/>
      <c r="Q40" s="1"/>
      <c r="R40" s="1"/>
      <c r="S40" s="1"/>
    </row>
    <row r="41" spans="1:28">
      <c r="A41" s="4" t="s">
        <v>185</v>
      </c>
      <c r="B41" s="73">
        <v>11</v>
      </c>
      <c r="C41" s="74">
        <v>7</v>
      </c>
      <c r="D41" s="75">
        <v>11</v>
      </c>
      <c r="E41" s="75">
        <v>7</v>
      </c>
      <c r="F41" s="4">
        <v>36</v>
      </c>
      <c r="G41" s="16">
        <f t="shared" si="0"/>
        <v>36</v>
      </c>
      <c r="H41" s="16">
        <f t="shared" si="1"/>
        <v>35</v>
      </c>
      <c r="I41" s="16">
        <f t="shared" si="2"/>
        <v>36</v>
      </c>
      <c r="J41" s="16">
        <f t="shared" si="3"/>
        <v>36</v>
      </c>
      <c r="K41" s="1"/>
      <c r="L41" s="1"/>
      <c r="M41" s="1"/>
      <c r="N41" s="1"/>
      <c r="O41" s="1"/>
      <c r="P41" s="1"/>
      <c r="Q41" s="1"/>
      <c r="R41" s="1"/>
      <c r="S41" s="1"/>
    </row>
    <row r="42" spans="1:28">
      <c r="A42" s="4" t="s">
        <v>186</v>
      </c>
      <c r="B42" s="73">
        <v>14</v>
      </c>
      <c r="C42" s="74">
        <v>10</v>
      </c>
      <c r="D42" s="75">
        <v>15</v>
      </c>
      <c r="E42" s="75">
        <v>10</v>
      </c>
      <c r="F42" s="4">
        <v>49</v>
      </c>
      <c r="G42" s="16">
        <f t="shared" si="0"/>
        <v>50</v>
      </c>
      <c r="H42" s="16">
        <f t="shared" si="1"/>
        <v>48</v>
      </c>
      <c r="I42" s="16">
        <f t="shared" si="2"/>
        <v>49</v>
      </c>
      <c r="J42" s="16">
        <f t="shared" si="3"/>
        <v>50</v>
      </c>
      <c r="K42" s="1"/>
      <c r="L42" s="1"/>
      <c r="M42" s="1"/>
      <c r="N42" s="151" t="s">
        <v>244</v>
      </c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</row>
    <row r="43" spans="1:28">
      <c r="A43" s="4" t="s">
        <v>187</v>
      </c>
      <c r="B43" s="73">
        <v>13</v>
      </c>
      <c r="C43" s="74">
        <v>9</v>
      </c>
      <c r="D43" s="75">
        <v>13</v>
      </c>
      <c r="E43" s="75">
        <v>9</v>
      </c>
      <c r="F43" s="4">
        <v>44</v>
      </c>
      <c r="G43" s="16">
        <f t="shared" si="0"/>
        <v>45</v>
      </c>
      <c r="H43" s="16">
        <f t="shared" si="1"/>
        <v>43</v>
      </c>
      <c r="I43" s="16">
        <f t="shared" si="2"/>
        <v>45</v>
      </c>
      <c r="J43" s="16">
        <f t="shared" si="3"/>
        <v>45</v>
      </c>
      <c r="K43" s="1"/>
      <c r="L43" s="1"/>
      <c r="M43" s="1"/>
      <c r="N43" s="4"/>
      <c r="O43" s="102" t="s">
        <v>243</v>
      </c>
      <c r="P43" s="102" t="s">
        <v>18</v>
      </c>
      <c r="Q43" s="102" t="s">
        <v>19</v>
      </c>
      <c r="R43" s="102" t="s">
        <v>20</v>
      </c>
      <c r="S43" s="102" t="s">
        <v>21</v>
      </c>
      <c r="T43" s="102" t="s">
        <v>22</v>
      </c>
      <c r="U43" s="102" t="s">
        <v>23</v>
      </c>
      <c r="V43" s="102" t="s">
        <v>24</v>
      </c>
      <c r="W43" s="102" t="s">
        <v>25</v>
      </c>
      <c r="X43" s="103" t="s">
        <v>26</v>
      </c>
      <c r="Y43" s="103" t="s">
        <v>27</v>
      </c>
      <c r="Z43" s="103" t="s">
        <v>28</v>
      </c>
      <c r="AA43" s="103" t="s">
        <v>33</v>
      </c>
      <c r="AB43" s="103" t="s">
        <v>232</v>
      </c>
    </row>
    <row r="44" spans="1:28">
      <c r="A44" s="4" t="s">
        <v>188</v>
      </c>
      <c r="B44" s="73">
        <v>12</v>
      </c>
      <c r="C44" s="74">
        <v>9</v>
      </c>
      <c r="D44" s="75">
        <v>13</v>
      </c>
      <c r="E44" s="75">
        <v>9</v>
      </c>
      <c r="F44" s="4">
        <v>43</v>
      </c>
      <c r="G44" s="16">
        <f t="shared" si="0"/>
        <v>44</v>
      </c>
      <c r="H44" s="16">
        <f t="shared" si="1"/>
        <v>42</v>
      </c>
      <c r="I44" s="16">
        <f t="shared" si="2"/>
        <v>44</v>
      </c>
      <c r="J44" s="16">
        <f t="shared" si="3"/>
        <v>44</v>
      </c>
      <c r="K44" s="1"/>
      <c r="L44" s="1"/>
      <c r="M44" s="1"/>
      <c r="N44" s="102" t="s">
        <v>29</v>
      </c>
      <c r="O44" s="4">
        <f>O36*0.86</f>
        <v>2.58</v>
      </c>
      <c r="P44" s="4">
        <f t="shared" ref="P44:AB44" si="5">P36*0.86</f>
        <v>2.58</v>
      </c>
      <c r="Q44" s="4">
        <f t="shared" si="5"/>
        <v>0.86</v>
      </c>
      <c r="R44" s="4">
        <f t="shared" si="5"/>
        <v>0</v>
      </c>
      <c r="S44" s="4">
        <f t="shared" si="5"/>
        <v>0</v>
      </c>
      <c r="T44" s="4">
        <f t="shared" si="5"/>
        <v>0</v>
      </c>
      <c r="U44" s="4">
        <f t="shared" si="5"/>
        <v>0</v>
      </c>
      <c r="V44" s="4">
        <f t="shared" si="5"/>
        <v>0</v>
      </c>
      <c r="W44" s="4">
        <f t="shared" si="5"/>
        <v>0</v>
      </c>
      <c r="X44" s="4">
        <f t="shared" si="5"/>
        <v>0</v>
      </c>
      <c r="Y44" s="4">
        <f t="shared" si="5"/>
        <v>0</v>
      </c>
      <c r="Z44" s="4">
        <f t="shared" si="5"/>
        <v>0</v>
      </c>
      <c r="AA44" s="4">
        <f t="shared" si="5"/>
        <v>0.86</v>
      </c>
      <c r="AB44" s="4">
        <f t="shared" si="5"/>
        <v>0</v>
      </c>
    </row>
    <row r="45" spans="1:28">
      <c r="A45" s="4" t="s">
        <v>189</v>
      </c>
      <c r="B45" s="73">
        <v>13</v>
      </c>
      <c r="C45" s="74">
        <v>9</v>
      </c>
      <c r="D45" s="75">
        <v>13</v>
      </c>
      <c r="E45" s="75">
        <v>9</v>
      </c>
      <c r="F45" s="4">
        <v>42</v>
      </c>
      <c r="G45" s="16">
        <f t="shared" si="0"/>
        <v>45</v>
      </c>
      <c r="H45" s="16">
        <f t="shared" si="1"/>
        <v>43</v>
      </c>
      <c r="I45" s="16">
        <f t="shared" si="2"/>
        <v>45</v>
      </c>
      <c r="J45" s="16">
        <f t="shared" si="3"/>
        <v>45</v>
      </c>
      <c r="K45" s="1"/>
      <c r="L45" s="1"/>
      <c r="M45" s="1"/>
      <c r="N45" s="102" t="s">
        <v>14</v>
      </c>
      <c r="O45" s="4">
        <f>O37*0.82</f>
        <v>2.46</v>
      </c>
      <c r="P45" s="4">
        <f t="shared" ref="P45:AB45" si="6">P37*0.82</f>
        <v>0.82</v>
      </c>
      <c r="Q45" s="4">
        <f t="shared" si="6"/>
        <v>0.82</v>
      </c>
      <c r="R45" s="4">
        <f t="shared" si="6"/>
        <v>0</v>
      </c>
      <c r="S45" s="4">
        <f t="shared" si="6"/>
        <v>1.64</v>
      </c>
      <c r="T45" s="4">
        <f t="shared" si="6"/>
        <v>0</v>
      </c>
      <c r="U45" s="4">
        <f t="shared" si="6"/>
        <v>0.82</v>
      </c>
      <c r="V45" s="4">
        <f t="shared" si="6"/>
        <v>0</v>
      </c>
      <c r="W45" s="4">
        <f t="shared" si="6"/>
        <v>0</v>
      </c>
      <c r="X45" s="4">
        <f t="shared" si="6"/>
        <v>0</v>
      </c>
      <c r="Y45" s="4">
        <f t="shared" si="6"/>
        <v>0</v>
      </c>
      <c r="Z45" s="4">
        <f t="shared" si="6"/>
        <v>0</v>
      </c>
      <c r="AA45" s="4">
        <f t="shared" si="6"/>
        <v>0.82</v>
      </c>
      <c r="AB45" s="4">
        <f t="shared" si="6"/>
        <v>0</v>
      </c>
    </row>
    <row r="46" spans="1:28">
      <c r="A46" s="4" t="s">
        <v>190</v>
      </c>
      <c r="B46" s="73">
        <v>12</v>
      </c>
      <c r="C46" s="74">
        <v>8</v>
      </c>
      <c r="D46" s="75">
        <v>12</v>
      </c>
      <c r="E46" s="75">
        <v>8</v>
      </c>
      <c r="F46" s="4">
        <v>40</v>
      </c>
      <c r="G46" s="16">
        <f t="shared" si="0"/>
        <v>40</v>
      </c>
      <c r="H46" s="16">
        <f t="shared" si="1"/>
        <v>39</v>
      </c>
      <c r="I46" s="16">
        <f t="shared" si="2"/>
        <v>40</v>
      </c>
      <c r="J46" s="16">
        <f t="shared" si="3"/>
        <v>40</v>
      </c>
      <c r="K46" s="1"/>
      <c r="L46" s="1"/>
      <c r="M46" s="1"/>
      <c r="N46" s="102" t="s">
        <v>15</v>
      </c>
      <c r="O46" s="4">
        <f>O38*0.86</f>
        <v>1.72</v>
      </c>
      <c r="P46" s="4">
        <f t="shared" ref="P46:AB46" si="7">P38*0.86</f>
        <v>0</v>
      </c>
      <c r="Q46" s="4">
        <f t="shared" si="7"/>
        <v>2.58</v>
      </c>
      <c r="R46" s="4">
        <f t="shared" si="7"/>
        <v>2.58</v>
      </c>
      <c r="S46" s="4">
        <f t="shared" si="7"/>
        <v>2.58</v>
      </c>
      <c r="T46" s="4">
        <f t="shared" si="7"/>
        <v>1.72</v>
      </c>
      <c r="U46" s="4">
        <f t="shared" si="7"/>
        <v>0.86</v>
      </c>
      <c r="V46" s="4">
        <f t="shared" si="7"/>
        <v>0</v>
      </c>
      <c r="W46" s="4">
        <f t="shared" si="7"/>
        <v>2.58</v>
      </c>
      <c r="X46" s="4">
        <f t="shared" si="7"/>
        <v>0</v>
      </c>
      <c r="Y46" s="4">
        <f t="shared" si="7"/>
        <v>1.72</v>
      </c>
      <c r="Z46" s="4">
        <f t="shared" si="7"/>
        <v>0</v>
      </c>
      <c r="AA46" s="4">
        <f t="shared" si="7"/>
        <v>1.72</v>
      </c>
      <c r="AB46" s="4">
        <f t="shared" si="7"/>
        <v>0.86</v>
      </c>
    </row>
    <row r="47" spans="1:28">
      <c r="A47" s="4" t="s">
        <v>191</v>
      </c>
      <c r="B47" s="73">
        <v>14</v>
      </c>
      <c r="C47" s="74">
        <v>10</v>
      </c>
      <c r="D47" s="75">
        <v>15</v>
      </c>
      <c r="E47" s="75">
        <v>10</v>
      </c>
      <c r="F47" s="4">
        <v>49</v>
      </c>
      <c r="G47" s="16">
        <f t="shared" si="0"/>
        <v>50</v>
      </c>
      <c r="H47" s="16">
        <f t="shared" si="1"/>
        <v>48</v>
      </c>
      <c r="I47" s="16">
        <f t="shared" si="2"/>
        <v>49</v>
      </c>
      <c r="J47" s="16">
        <f t="shared" si="3"/>
        <v>50</v>
      </c>
      <c r="K47" s="1"/>
      <c r="L47" s="1"/>
      <c r="M47" s="1"/>
      <c r="N47" s="102" t="s">
        <v>16</v>
      </c>
      <c r="O47" s="4">
        <f>O39*0.86</f>
        <v>1.72</v>
      </c>
      <c r="P47" s="4">
        <f t="shared" ref="P47:AB47" si="8">P39*0.86</f>
        <v>0</v>
      </c>
      <c r="Q47" s="4">
        <f t="shared" si="8"/>
        <v>2.58</v>
      </c>
      <c r="R47" s="4">
        <f t="shared" si="8"/>
        <v>2.58</v>
      </c>
      <c r="S47" s="4">
        <f t="shared" si="8"/>
        <v>2.58</v>
      </c>
      <c r="T47" s="4">
        <f t="shared" si="8"/>
        <v>1.72</v>
      </c>
      <c r="U47" s="4">
        <f t="shared" si="8"/>
        <v>2.58</v>
      </c>
      <c r="V47" s="4">
        <f t="shared" si="8"/>
        <v>0.86</v>
      </c>
      <c r="W47" s="4">
        <f t="shared" si="8"/>
        <v>2.58</v>
      </c>
      <c r="X47" s="4">
        <f t="shared" si="8"/>
        <v>2.58</v>
      </c>
      <c r="Y47" s="4">
        <f t="shared" si="8"/>
        <v>2.58</v>
      </c>
      <c r="Z47" s="4">
        <f t="shared" si="8"/>
        <v>0</v>
      </c>
      <c r="AA47" s="4">
        <f t="shared" si="8"/>
        <v>2.58</v>
      </c>
      <c r="AB47" s="4">
        <f t="shared" si="8"/>
        <v>1.72</v>
      </c>
    </row>
    <row r="48" spans="1:28">
      <c r="A48" s="4" t="s">
        <v>192</v>
      </c>
      <c r="B48" s="73">
        <v>13</v>
      </c>
      <c r="C48" s="74">
        <v>9</v>
      </c>
      <c r="D48" s="75">
        <v>14</v>
      </c>
      <c r="E48" s="75">
        <v>9</v>
      </c>
      <c r="F48" s="4">
        <v>45</v>
      </c>
      <c r="G48" s="16">
        <f t="shared" si="0"/>
        <v>46</v>
      </c>
      <c r="H48" s="16">
        <f t="shared" si="1"/>
        <v>44</v>
      </c>
      <c r="I48" s="16">
        <f t="shared" si="2"/>
        <v>45</v>
      </c>
      <c r="J48" s="16">
        <f t="shared" si="3"/>
        <v>45</v>
      </c>
      <c r="K48" s="1"/>
      <c r="L48" s="1"/>
      <c r="M48" s="1"/>
      <c r="N48" s="1"/>
      <c r="O48" s="1"/>
      <c r="P48" s="1"/>
      <c r="Q48" s="1"/>
      <c r="R48" s="1"/>
      <c r="S48" s="1"/>
    </row>
    <row r="49" spans="1:28">
      <c r="A49" s="4" t="s">
        <v>193</v>
      </c>
      <c r="B49" s="73">
        <v>14</v>
      </c>
      <c r="C49" s="74">
        <v>9</v>
      </c>
      <c r="D49" s="75">
        <v>14</v>
      </c>
      <c r="E49" s="75">
        <v>9</v>
      </c>
      <c r="F49" s="4">
        <v>46</v>
      </c>
      <c r="G49" s="16">
        <f t="shared" si="0"/>
        <v>46</v>
      </c>
      <c r="H49" s="16">
        <f t="shared" si="1"/>
        <v>45</v>
      </c>
      <c r="I49" s="16">
        <f t="shared" si="2"/>
        <v>46</v>
      </c>
      <c r="J49" s="16">
        <f t="shared" si="3"/>
        <v>46</v>
      </c>
      <c r="K49" s="1"/>
      <c r="L49" s="1"/>
      <c r="M49" s="1"/>
      <c r="N49" s="155" t="s">
        <v>245</v>
      </c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</row>
    <row r="50" spans="1:28">
      <c r="A50" s="4" t="s">
        <v>194</v>
      </c>
      <c r="B50" s="73">
        <v>12</v>
      </c>
      <c r="C50" s="74">
        <v>8</v>
      </c>
      <c r="D50" s="75">
        <v>12</v>
      </c>
      <c r="E50" s="75">
        <v>8</v>
      </c>
      <c r="F50" s="4">
        <v>40</v>
      </c>
      <c r="G50" s="16">
        <f t="shared" si="0"/>
        <v>40</v>
      </c>
      <c r="H50" s="16">
        <f t="shared" si="1"/>
        <v>39</v>
      </c>
      <c r="I50" s="16">
        <f t="shared" si="2"/>
        <v>40</v>
      </c>
      <c r="J50" s="16">
        <f t="shared" si="3"/>
        <v>40</v>
      </c>
      <c r="K50" s="1"/>
      <c r="L50" s="1"/>
      <c r="M50" s="1"/>
      <c r="O50" s="102" t="s">
        <v>243</v>
      </c>
      <c r="P50" s="102" t="s">
        <v>18</v>
      </c>
      <c r="Q50" s="102" t="s">
        <v>19</v>
      </c>
      <c r="R50" s="102" t="s">
        <v>20</v>
      </c>
      <c r="S50" s="102" t="s">
        <v>21</v>
      </c>
      <c r="T50" s="102" t="s">
        <v>22</v>
      </c>
      <c r="U50" s="102" t="s">
        <v>23</v>
      </c>
      <c r="V50" s="102" t="s">
        <v>24</v>
      </c>
      <c r="W50" s="102" t="s">
        <v>25</v>
      </c>
      <c r="X50" s="103" t="s">
        <v>26</v>
      </c>
      <c r="Y50" s="103" t="s">
        <v>27</v>
      </c>
      <c r="Z50" s="103" t="s">
        <v>28</v>
      </c>
      <c r="AA50" s="103" t="s">
        <v>33</v>
      </c>
      <c r="AB50" s="103" t="s">
        <v>232</v>
      </c>
    </row>
    <row r="51" spans="1:28">
      <c r="A51" s="4" t="s">
        <v>195</v>
      </c>
      <c r="B51" s="73">
        <v>12</v>
      </c>
      <c r="C51" s="74">
        <v>9</v>
      </c>
      <c r="D51" s="75">
        <v>13</v>
      </c>
      <c r="E51" s="75">
        <v>9</v>
      </c>
      <c r="F51" s="4">
        <v>43</v>
      </c>
      <c r="G51" s="16">
        <f t="shared" si="0"/>
        <v>44</v>
      </c>
      <c r="H51" s="16">
        <f t="shared" si="1"/>
        <v>42</v>
      </c>
      <c r="I51" s="16">
        <f t="shared" si="2"/>
        <v>44</v>
      </c>
      <c r="J51" s="16">
        <f t="shared" si="3"/>
        <v>44</v>
      </c>
      <c r="K51" s="1"/>
      <c r="L51" s="1"/>
      <c r="M51" s="1"/>
      <c r="N51" s="102" t="s">
        <v>29</v>
      </c>
      <c r="O51" s="3">
        <f t="shared" ref="O51:AB51" si="9">ROUND(O44/3,2)</f>
        <v>0.86</v>
      </c>
      <c r="P51" s="3">
        <f t="shared" si="9"/>
        <v>0.86</v>
      </c>
      <c r="Q51" s="3">
        <f t="shared" si="9"/>
        <v>0.28999999999999998</v>
      </c>
      <c r="R51" s="3">
        <f t="shared" si="9"/>
        <v>0</v>
      </c>
      <c r="S51" s="3">
        <f t="shared" si="9"/>
        <v>0</v>
      </c>
      <c r="T51" s="3">
        <f t="shared" si="9"/>
        <v>0</v>
      </c>
      <c r="U51" s="3">
        <f t="shared" si="9"/>
        <v>0</v>
      </c>
      <c r="V51" s="3">
        <f t="shared" si="9"/>
        <v>0</v>
      </c>
      <c r="W51" s="3">
        <f t="shared" si="9"/>
        <v>0</v>
      </c>
      <c r="X51" s="3">
        <f t="shared" si="9"/>
        <v>0</v>
      </c>
      <c r="Y51" s="3">
        <f t="shared" si="9"/>
        <v>0</v>
      </c>
      <c r="Z51" s="3">
        <f t="shared" si="9"/>
        <v>0</v>
      </c>
      <c r="AA51" s="3">
        <f t="shared" si="9"/>
        <v>0.28999999999999998</v>
      </c>
      <c r="AB51" s="3">
        <f t="shared" si="9"/>
        <v>0</v>
      </c>
    </row>
    <row r="52" spans="1:28">
      <c r="A52" s="4" t="s">
        <v>196</v>
      </c>
      <c r="B52" s="73">
        <v>15</v>
      </c>
      <c r="C52" s="74">
        <v>9</v>
      </c>
      <c r="D52" s="75">
        <v>15</v>
      </c>
      <c r="E52" s="75">
        <v>10</v>
      </c>
      <c r="F52" s="4">
        <v>49</v>
      </c>
      <c r="G52" s="16">
        <f t="shared" si="0"/>
        <v>49</v>
      </c>
      <c r="H52" s="16">
        <f t="shared" si="1"/>
        <v>47</v>
      </c>
      <c r="I52" s="16">
        <f t="shared" si="2"/>
        <v>50</v>
      </c>
      <c r="J52" s="16">
        <f t="shared" si="3"/>
        <v>49</v>
      </c>
      <c r="K52" s="1"/>
      <c r="L52" s="1"/>
      <c r="M52" s="1"/>
      <c r="N52" s="102" t="s">
        <v>14</v>
      </c>
      <c r="O52" s="3">
        <f t="shared" ref="O52:AB52" si="10">ROUND(O45/3,2)</f>
        <v>0.82</v>
      </c>
      <c r="P52" s="3">
        <f t="shared" si="10"/>
        <v>0.27</v>
      </c>
      <c r="Q52" s="3">
        <f t="shared" si="10"/>
        <v>0.27</v>
      </c>
      <c r="R52" s="3">
        <f t="shared" si="10"/>
        <v>0</v>
      </c>
      <c r="S52" s="3">
        <f t="shared" si="10"/>
        <v>0.55000000000000004</v>
      </c>
      <c r="T52" s="3">
        <f t="shared" si="10"/>
        <v>0</v>
      </c>
      <c r="U52" s="3">
        <f t="shared" si="10"/>
        <v>0.27</v>
      </c>
      <c r="V52" s="3">
        <f t="shared" si="10"/>
        <v>0</v>
      </c>
      <c r="W52" s="3">
        <f t="shared" si="10"/>
        <v>0</v>
      </c>
      <c r="X52" s="3">
        <f t="shared" si="10"/>
        <v>0</v>
      </c>
      <c r="Y52" s="3">
        <f t="shared" si="10"/>
        <v>0</v>
      </c>
      <c r="Z52" s="3">
        <f t="shared" si="10"/>
        <v>0</v>
      </c>
      <c r="AA52" s="3">
        <f t="shared" si="10"/>
        <v>0.27</v>
      </c>
      <c r="AB52" s="3">
        <f t="shared" si="10"/>
        <v>0</v>
      </c>
    </row>
    <row r="53" spans="1:28">
      <c r="A53" s="4" t="s">
        <v>197</v>
      </c>
      <c r="B53" s="73">
        <v>11</v>
      </c>
      <c r="C53" s="74">
        <v>8</v>
      </c>
      <c r="D53" s="75">
        <v>12</v>
      </c>
      <c r="E53" s="75">
        <v>8</v>
      </c>
      <c r="F53" s="4">
        <v>41</v>
      </c>
      <c r="G53" s="16">
        <f t="shared" si="0"/>
        <v>40</v>
      </c>
      <c r="H53" s="16">
        <f t="shared" si="1"/>
        <v>38</v>
      </c>
      <c r="I53" s="16">
        <f t="shared" si="2"/>
        <v>39</v>
      </c>
      <c r="J53" s="16">
        <f t="shared" si="3"/>
        <v>40</v>
      </c>
      <c r="K53" s="1"/>
      <c r="L53" s="1"/>
      <c r="M53" s="1"/>
      <c r="N53" s="102" t="s">
        <v>15</v>
      </c>
      <c r="O53" s="3">
        <f t="shared" ref="O53:AB53" si="11">ROUND(O46/3,2)</f>
        <v>0.56999999999999995</v>
      </c>
      <c r="P53" s="3">
        <f t="shared" si="11"/>
        <v>0</v>
      </c>
      <c r="Q53" s="3">
        <f t="shared" si="11"/>
        <v>0.86</v>
      </c>
      <c r="R53" s="3">
        <f t="shared" si="11"/>
        <v>0.86</v>
      </c>
      <c r="S53" s="3">
        <f t="shared" si="11"/>
        <v>0.86</v>
      </c>
      <c r="T53" s="3">
        <f t="shared" si="11"/>
        <v>0.56999999999999995</v>
      </c>
      <c r="U53" s="3">
        <f t="shared" si="11"/>
        <v>0.28999999999999998</v>
      </c>
      <c r="V53" s="3">
        <f t="shared" si="11"/>
        <v>0</v>
      </c>
      <c r="W53" s="3">
        <f t="shared" si="11"/>
        <v>0.86</v>
      </c>
      <c r="X53" s="3">
        <f t="shared" si="11"/>
        <v>0</v>
      </c>
      <c r="Y53" s="3">
        <f t="shared" si="11"/>
        <v>0.56999999999999995</v>
      </c>
      <c r="Z53" s="3">
        <f t="shared" si="11"/>
        <v>0</v>
      </c>
      <c r="AA53" s="3">
        <f t="shared" si="11"/>
        <v>0.56999999999999995</v>
      </c>
      <c r="AB53" s="3">
        <f t="shared" si="11"/>
        <v>0.28999999999999998</v>
      </c>
    </row>
    <row r="54" spans="1:28">
      <c r="A54" s="4" t="s">
        <v>198</v>
      </c>
      <c r="B54" s="73">
        <v>13</v>
      </c>
      <c r="C54" s="74">
        <v>9</v>
      </c>
      <c r="D54" s="75">
        <v>13</v>
      </c>
      <c r="E54" s="75">
        <v>9</v>
      </c>
      <c r="F54" s="4">
        <v>44</v>
      </c>
      <c r="G54" s="16">
        <f t="shared" si="0"/>
        <v>45</v>
      </c>
      <c r="H54" s="16">
        <f t="shared" si="1"/>
        <v>43</v>
      </c>
      <c r="I54" s="16">
        <f t="shared" si="2"/>
        <v>45</v>
      </c>
      <c r="J54" s="16">
        <f t="shared" si="3"/>
        <v>45</v>
      </c>
      <c r="K54" s="1"/>
      <c r="L54" s="1"/>
      <c r="M54" s="1"/>
      <c r="N54" s="102" t="s">
        <v>16</v>
      </c>
      <c r="O54" s="3">
        <f t="shared" ref="O54:AB54" si="12">ROUND(O47/3,2)</f>
        <v>0.56999999999999995</v>
      </c>
      <c r="P54" s="3">
        <f t="shared" si="12"/>
        <v>0</v>
      </c>
      <c r="Q54" s="3">
        <f t="shared" si="12"/>
        <v>0.86</v>
      </c>
      <c r="R54" s="3">
        <f t="shared" si="12"/>
        <v>0.86</v>
      </c>
      <c r="S54" s="3">
        <f t="shared" si="12"/>
        <v>0.86</v>
      </c>
      <c r="T54" s="3">
        <f t="shared" si="12"/>
        <v>0.56999999999999995</v>
      </c>
      <c r="U54" s="3">
        <f t="shared" si="12"/>
        <v>0.86</v>
      </c>
      <c r="V54" s="3">
        <f t="shared" si="12"/>
        <v>0.28999999999999998</v>
      </c>
      <c r="W54" s="3">
        <f t="shared" si="12"/>
        <v>0.86</v>
      </c>
      <c r="X54" s="3">
        <f t="shared" si="12"/>
        <v>0.86</v>
      </c>
      <c r="Y54" s="3">
        <f t="shared" si="12"/>
        <v>0.86</v>
      </c>
      <c r="Z54" s="3">
        <f t="shared" si="12"/>
        <v>0</v>
      </c>
      <c r="AA54" s="3">
        <f t="shared" si="12"/>
        <v>0.86</v>
      </c>
      <c r="AB54" s="3">
        <f t="shared" si="12"/>
        <v>0.56999999999999995</v>
      </c>
    </row>
    <row r="55" spans="1:28">
      <c r="A55" s="4" t="s">
        <v>199</v>
      </c>
      <c r="B55" s="73">
        <v>12</v>
      </c>
      <c r="C55" s="74">
        <v>8</v>
      </c>
      <c r="D55" s="75">
        <v>12</v>
      </c>
      <c r="E55" s="75">
        <v>8</v>
      </c>
      <c r="F55" s="4">
        <v>40</v>
      </c>
      <c r="G55" s="16">
        <f t="shared" si="0"/>
        <v>40</v>
      </c>
      <c r="H55" s="16">
        <f t="shared" si="1"/>
        <v>39</v>
      </c>
      <c r="I55" s="16">
        <f t="shared" si="2"/>
        <v>40</v>
      </c>
      <c r="J55" s="16">
        <f t="shared" si="3"/>
        <v>40</v>
      </c>
      <c r="K55" s="1"/>
      <c r="L55" s="1"/>
      <c r="M55" s="1"/>
      <c r="N55" s="3" t="s">
        <v>5</v>
      </c>
      <c r="O55" s="3">
        <f>ROUND(AVERAGE(O51:O54),2)</f>
        <v>0.71</v>
      </c>
      <c r="P55" s="3">
        <f t="shared" ref="P55:AB55" si="13">ROUND(AVERAGE(P51:P54),2)</f>
        <v>0.28000000000000003</v>
      </c>
      <c r="Q55" s="3">
        <f t="shared" si="13"/>
        <v>0.56999999999999995</v>
      </c>
      <c r="R55" s="3">
        <f t="shared" si="13"/>
        <v>0.43</v>
      </c>
      <c r="S55" s="3">
        <f t="shared" si="13"/>
        <v>0.56999999999999995</v>
      </c>
      <c r="T55" s="3">
        <f t="shared" si="13"/>
        <v>0.28999999999999998</v>
      </c>
      <c r="U55" s="3">
        <f t="shared" si="13"/>
        <v>0.36</v>
      </c>
      <c r="V55" s="3">
        <f t="shared" si="13"/>
        <v>7.0000000000000007E-2</v>
      </c>
      <c r="W55" s="3">
        <f t="shared" si="13"/>
        <v>0.43</v>
      </c>
      <c r="X55" s="3">
        <f t="shared" si="13"/>
        <v>0.22</v>
      </c>
      <c r="Y55" s="3">
        <f t="shared" si="13"/>
        <v>0.36</v>
      </c>
      <c r="Z55" s="3">
        <f t="shared" si="13"/>
        <v>0</v>
      </c>
      <c r="AA55" s="3">
        <f t="shared" si="13"/>
        <v>0.5</v>
      </c>
      <c r="AB55" s="3">
        <f t="shared" si="13"/>
        <v>0.22</v>
      </c>
    </row>
    <row r="56" spans="1:28">
      <c r="A56" s="4" t="s">
        <v>200</v>
      </c>
      <c r="B56" s="73">
        <v>13</v>
      </c>
      <c r="C56" s="74">
        <v>9</v>
      </c>
      <c r="D56" s="75">
        <v>13</v>
      </c>
      <c r="E56" s="75">
        <v>9</v>
      </c>
      <c r="F56" s="4">
        <v>44</v>
      </c>
      <c r="G56" s="16">
        <f t="shared" si="0"/>
        <v>45</v>
      </c>
      <c r="H56" s="16">
        <f t="shared" si="1"/>
        <v>43</v>
      </c>
      <c r="I56" s="16">
        <f t="shared" si="2"/>
        <v>45</v>
      </c>
      <c r="J56" s="16">
        <f t="shared" si="3"/>
        <v>45</v>
      </c>
      <c r="K56" s="1"/>
      <c r="L56" s="1"/>
      <c r="M56" s="1"/>
      <c r="N56" s="1"/>
      <c r="O56" s="1"/>
      <c r="P56" s="1"/>
      <c r="Q56" s="1"/>
      <c r="R56" s="1"/>
      <c r="S56" s="1"/>
    </row>
    <row r="57" spans="1:28">
      <c r="A57" s="4" t="s">
        <v>201</v>
      </c>
      <c r="B57" s="73">
        <v>13</v>
      </c>
      <c r="C57" s="74">
        <v>8</v>
      </c>
      <c r="D57" s="75">
        <v>13</v>
      </c>
      <c r="E57" s="75">
        <v>8</v>
      </c>
      <c r="F57" s="4">
        <v>42</v>
      </c>
      <c r="G57" s="16">
        <f t="shared" si="0"/>
        <v>42</v>
      </c>
      <c r="H57" s="16">
        <f t="shared" si="1"/>
        <v>40</v>
      </c>
      <c r="I57" s="16">
        <f t="shared" si="2"/>
        <v>42</v>
      </c>
      <c r="J57" s="16">
        <f t="shared" si="3"/>
        <v>42</v>
      </c>
      <c r="K57" s="1"/>
      <c r="L57" s="1"/>
      <c r="M57" s="1"/>
      <c r="N57" s="1"/>
      <c r="O57" s="1"/>
      <c r="P57" s="1"/>
      <c r="Q57" s="1"/>
      <c r="R57" s="1"/>
      <c r="S57" s="1"/>
      <c r="T57" s="116"/>
      <c r="U57" s="117" t="s">
        <v>36</v>
      </c>
      <c r="V57" s="117"/>
    </row>
    <row r="58" spans="1:28">
      <c r="A58" s="4" t="s">
        <v>202</v>
      </c>
      <c r="B58" s="73">
        <v>14</v>
      </c>
      <c r="C58" s="74">
        <v>9</v>
      </c>
      <c r="D58" s="75">
        <v>14</v>
      </c>
      <c r="E58" s="75">
        <v>9</v>
      </c>
      <c r="F58" s="4">
        <v>46</v>
      </c>
      <c r="G58" s="16">
        <f t="shared" si="0"/>
        <v>46</v>
      </c>
      <c r="H58" s="16">
        <f t="shared" si="1"/>
        <v>45</v>
      </c>
      <c r="I58" s="16">
        <f t="shared" si="2"/>
        <v>46</v>
      </c>
      <c r="J58" s="16">
        <f t="shared" si="3"/>
        <v>46</v>
      </c>
      <c r="K58" s="1"/>
      <c r="L58" s="1"/>
      <c r="M58" s="1" t="s">
        <v>35</v>
      </c>
      <c r="N58" s="1"/>
      <c r="O58" s="1"/>
      <c r="P58" s="1"/>
      <c r="Q58" s="1"/>
      <c r="R58" s="1"/>
      <c r="S58" s="1"/>
    </row>
    <row r="59" spans="1:28">
      <c r="A59" s="4" t="s">
        <v>203</v>
      </c>
      <c r="B59" s="73">
        <v>14</v>
      </c>
      <c r="C59" s="74">
        <v>10</v>
      </c>
      <c r="D59" s="75">
        <v>15</v>
      </c>
      <c r="E59" s="75">
        <v>10</v>
      </c>
      <c r="F59" s="4">
        <v>49</v>
      </c>
      <c r="G59" s="16">
        <f t="shared" si="0"/>
        <v>50</v>
      </c>
      <c r="H59" s="16">
        <f t="shared" si="1"/>
        <v>48</v>
      </c>
      <c r="I59" s="16">
        <f t="shared" si="2"/>
        <v>49</v>
      </c>
      <c r="J59" s="16">
        <f t="shared" si="3"/>
        <v>50</v>
      </c>
      <c r="K59" s="1"/>
      <c r="L59" s="1"/>
      <c r="M59" s="1"/>
      <c r="N59" s="1"/>
      <c r="O59" s="156" t="s">
        <v>230</v>
      </c>
      <c r="P59" s="156"/>
      <c r="Q59" s="156"/>
      <c r="R59" s="156"/>
      <c r="S59" s="156"/>
    </row>
    <row r="60" spans="1:28">
      <c r="A60" s="4" t="s">
        <v>204</v>
      </c>
      <c r="B60" s="73">
        <v>12</v>
      </c>
      <c r="C60" s="74">
        <v>9</v>
      </c>
      <c r="D60" s="75">
        <v>13</v>
      </c>
      <c r="E60" s="75">
        <v>9</v>
      </c>
      <c r="F60" s="4">
        <v>43</v>
      </c>
      <c r="G60" s="16">
        <f t="shared" si="0"/>
        <v>44</v>
      </c>
      <c r="H60" s="16">
        <f t="shared" si="1"/>
        <v>42</v>
      </c>
      <c r="I60" s="16">
        <f t="shared" si="2"/>
        <v>44</v>
      </c>
      <c r="J60" s="16">
        <f t="shared" si="3"/>
        <v>44</v>
      </c>
      <c r="K60" s="1"/>
      <c r="L60" s="1"/>
      <c r="M60" s="1"/>
      <c r="N60" s="1"/>
      <c r="O60" s="1"/>
      <c r="P60" s="1"/>
      <c r="Q60" s="1"/>
      <c r="R60" s="1"/>
      <c r="S60" s="1"/>
    </row>
    <row r="61" spans="1:28">
      <c r="A61" s="4" t="s">
        <v>205</v>
      </c>
      <c r="B61" s="73">
        <v>12</v>
      </c>
      <c r="C61" s="74">
        <v>8</v>
      </c>
      <c r="D61" s="75">
        <v>12</v>
      </c>
      <c r="E61" s="75">
        <v>8</v>
      </c>
      <c r="F61" s="4">
        <v>40</v>
      </c>
      <c r="G61" s="16">
        <f t="shared" si="0"/>
        <v>40</v>
      </c>
      <c r="H61" s="16">
        <f t="shared" si="1"/>
        <v>39</v>
      </c>
      <c r="I61" s="16">
        <f t="shared" si="2"/>
        <v>40</v>
      </c>
      <c r="J61" s="16">
        <f t="shared" si="3"/>
        <v>40</v>
      </c>
      <c r="K61" s="1"/>
      <c r="L61" s="1"/>
      <c r="M61" s="1"/>
      <c r="N61" s="1"/>
      <c r="O61" s="3" t="s">
        <v>2</v>
      </c>
      <c r="P61" s="3" t="s">
        <v>3</v>
      </c>
      <c r="Q61" s="3" t="s">
        <v>4</v>
      </c>
      <c r="R61" s="3" t="s">
        <v>7</v>
      </c>
      <c r="S61" s="1"/>
    </row>
    <row r="62" spans="1:28">
      <c r="A62" s="4" t="s">
        <v>206</v>
      </c>
      <c r="B62" s="73">
        <v>12</v>
      </c>
      <c r="C62" s="74">
        <v>9</v>
      </c>
      <c r="D62" s="75">
        <v>13</v>
      </c>
      <c r="E62" s="75">
        <v>9</v>
      </c>
      <c r="F62" s="4">
        <v>43</v>
      </c>
      <c r="G62" s="16">
        <f t="shared" si="0"/>
        <v>44</v>
      </c>
      <c r="H62" s="16">
        <f t="shared" si="1"/>
        <v>42</v>
      </c>
      <c r="I62" s="16">
        <f t="shared" si="2"/>
        <v>44</v>
      </c>
      <c r="J62" s="16">
        <f t="shared" si="3"/>
        <v>44</v>
      </c>
      <c r="K62" s="1"/>
      <c r="L62" s="1"/>
      <c r="M62" s="1"/>
      <c r="N62" s="1"/>
      <c r="O62" s="3">
        <f>Indirect!G55</f>
        <v>0.91</v>
      </c>
      <c r="P62" s="3">
        <f>Indirect!H55</f>
        <v>0.91</v>
      </c>
      <c r="Q62" s="3">
        <f>Indirect!I55</f>
        <v>0.91</v>
      </c>
      <c r="R62" s="3">
        <f>Indirect!J55</f>
        <v>0.91</v>
      </c>
      <c r="S62" s="1"/>
    </row>
    <row r="63" spans="1:28">
      <c r="A63" s="4" t="s">
        <v>207</v>
      </c>
      <c r="B63" s="73">
        <v>13</v>
      </c>
      <c r="C63" s="74">
        <v>8</v>
      </c>
      <c r="D63" s="75">
        <v>13</v>
      </c>
      <c r="E63" s="75">
        <v>8</v>
      </c>
      <c r="F63" s="4">
        <v>42</v>
      </c>
      <c r="G63" s="16">
        <f t="shared" si="0"/>
        <v>42</v>
      </c>
      <c r="H63" s="16">
        <f t="shared" si="1"/>
        <v>40</v>
      </c>
      <c r="I63" s="16">
        <f t="shared" si="2"/>
        <v>42</v>
      </c>
      <c r="J63" s="16">
        <f t="shared" si="3"/>
        <v>42</v>
      </c>
      <c r="K63" s="1"/>
      <c r="L63" s="1"/>
      <c r="M63" s="1"/>
      <c r="N63" s="1"/>
      <c r="O63" s="1"/>
      <c r="P63" s="1"/>
      <c r="Q63" s="1"/>
      <c r="R63" s="1"/>
      <c r="S63" s="1"/>
    </row>
    <row r="64" spans="1:28">
      <c r="A64" s="4" t="s">
        <v>208</v>
      </c>
      <c r="B64" s="73">
        <v>10</v>
      </c>
      <c r="C64" s="74">
        <v>7</v>
      </c>
      <c r="D64" s="75">
        <v>11</v>
      </c>
      <c r="E64" s="75">
        <v>7</v>
      </c>
      <c r="F64" s="4">
        <v>35</v>
      </c>
      <c r="G64" s="16">
        <f t="shared" si="0"/>
        <v>36</v>
      </c>
      <c r="H64" s="16">
        <f t="shared" si="1"/>
        <v>34</v>
      </c>
      <c r="I64" s="16">
        <f t="shared" si="2"/>
        <v>35</v>
      </c>
      <c r="J64" s="16">
        <f t="shared" si="3"/>
        <v>35</v>
      </c>
      <c r="K64" s="1"/>
      <c r="L64" s="1"/>
      <c r="M64" s="1"/>
      <c r="N64" s="1"/>
      <c r="O64" s="1"/>
      <c r="P64" s="1"/>
      <c r="Q64" s="115"/>
      <c r="R64" s="118" t="s">
        <v>61</v>
      </c>
      <c r="S64" s="118"/>
    </row>
    <row r="65" spans="1:29">
      <c r="A65" s="4" t="s">
        <v>209</v>
      </c>
      <c r="B65" s="73">
        <v>12</v>
      </c>
      <c r="C65" s="74">
        <v>8</v>
      </c>
      <c r="D65" s="75">
        <v>12</v>
      </c>
      <c r="E65" s="75">
        <v>8</v>
      </c>
      <c r="F65" s="4">
        <v>40</v>
      </c>
      <c r="G65" s="16">
        <f t="shared" si="0"/>
        <v>40</v>
      </c>
      <c r="H65" s="16">
        <f t="shared" si="1"/>
        <v>39</v>
      </c>
      <c r="I65" s="16">
        <f t="shared" si="2"/>
        <v>40</v>
      </c>
      <c r="J65" s="16">
        <f t="shared" si="3"/>
        <v>40</v>
      </c>
      <c r="K65" s="1"/>
      <c r="L65" s="1"/>
      <c r="M65" s="1"/>
      <c r="N65" s="1"/>
      <c r="O65" s="116"/>
      <c r="P65" s="120" t="s">
        <v>62</v>
      </c>
      <c r="Q65" s="120" t="s">
        <v>18</v>
      </c>
      <c r="R65" s="120" t="s">
        <v>19</v>
      </c>
      <c r="S65" s="120" t="s">
        <v>20</v>
      </c>
      <c r="T65" s="120" t="s">
        <v>21</v>
      </c>
      <c r="U65" s="120" t="s">
        <v>22</v>
      </c>
      <c r="V65" s="120" t="s">
        <v>23</v>
      </c>
      <c r="W65" s="120" t="s">
        <v>24</v>
      </c>
      <c r="X65" s="120" t="s">
        <v>25</v>
      </c>
      <c r="Y65" s="114" t="s">
        <v>26</v>
      </c>
      <c r="Z65" s="114" t="s">
        <v>27</v>
      </c>
      <c r="AA65" s="114" t="s">
        <v>28</v>
      </c>
      <c r="AB65" s="114" t="s">
        <v>33</v>
      </c>
      <c r="AC65" s="114" t="s">
        <v>34</v>
      </c>
    </row>
    <row r="66" spans="1:29" ht="15.75" thickBot="1">
      <c r="A66" s="4" t="s">
        <v>210</v>
      </c>
      <c r="B66" s="73">
        <v>12</v>
      </c>
      <c r="C66" s="74">
        <v>8</v>
      </c>
      <c r="D66" s="75">
        <v>12</v>
      </c>
      <c r="E66" s="75">
        <v>8</v>
      </c>
      <c r="F66" s="4">
        <v>40</v>
      </c>
      <c r="G66" s="16">
        <f t="shared" si="0"/>
        <v>40</v>
      </c>
      <c r="H66" s="16">
        <f t="shared" si="1"/>
        <v>39</v>
      </c>
      <c r="I66" s="16">
        <f t="shared" si="2"/>
        <v>40</v>
      </c>
      <c r="J66" s="16">
        <f t="shared" si="3"/>
        <v>40</v>
      </c>
      <c r="K66" s="1"/>
      <c r="L66" s="1"/>
      <c r="M66" s="1"/>
      <c r="N66" s="1"/>
      <c r="O66" s="119" t="s">
        <v>29</v>
      </c>
      <c r="P66" s="90">
        <v>3</v>
      </c>
      <c r="Q66" s="90">
        <v>3</v>
      </c>
      <c r="R66" s="90">
        <v>1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89">
        <v>1</v>
      </c>
      <c r="AC66" s="90">
        <v>0</v>
      </c>
    </row>
    <row r="67" spans="1:29" ht="15.75" thickBot="1">
      <c r="A67" s="4" t="s">
        <v>211</v>
      </c>
      <c r="B67" s="73">
        <v>13</v>
      </c>
      <c r="C67" s="74">
        <v>9</v>
      </c>
      <c r="D67" s="75">
        <v>13</v>
      </c>
      <c r="E67" s="75">
        <v>9</v>
      </c>
      <c r="F67" s="4">
        <v>44</v>
      </c>
      <c r="G67" s="16">
        <f t="shared" si="0"/>
        <v>45</v>
      </c>
      <c r="H67" s="16">
        <f t="shared" si="1"/>
        <v>43</v>
      </c>
      <c r="I67" s="16">
        <f t="shared" si="2"/>
        <v>45</v>
      </c>
      <c r="J67" s="16">
        <f t="shared" si="3"/>
        <v>45</v>
      </c>
      <c r="K67" s="1"/>
      <c r="L67" s="1"/>
      <c r="M67" s="1"/>
      <c r="N67" s="1"/>
      <c r="O67" s="16" t="s">
        <v>14</v>
      </c>
      <c r="P67" s="90">
        <v>3</v>
      </c>
      <c r="Q67" s="90">
        <v>1</v>
      </c>
      <c r="R67" s="90">
        <v>1</v>
      </c>
      <c r="S67" s="90">
        <v>0</v>
      </c>
      <c r="T67" s="90">
        <v>2</v>
      </c>
      <c r="U67" s="90">
        <v>0</v>
      </c>
      <c r="V67" s="90">
        <v>1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89">
        <v>1</v>
      </c>
      <c r="AC67" s="90">
        <v>0</v>
      </c>
    </row>
    <row r="68" spans="1:29" ht="15.75" thickBot="1">
      <c r="A68" s="4" t="s">
        <v>212</v>
      </c>
      <c r="B68" s="73">
        <v>11</v>
      </c>
      <c r="C68" s="74">
        <v>8</v>
      </c>
      <c r="D68" s="75">
        <v>11</v>
      </c>
      <c r="E68" s="75">
        <v>8</v>
      </c>
      <c r="F68" s="4">
        <v>38</v>
      </c>
      <c r="G68" s="16">
        <f t="shared" ref="G68:G74" si="14">CEILING(((N$5*B68/$T$5)+(N$6*C68/$T$6)+(N$7*D68/$T$7)+(N$8*E68/$T$8))/N$9,1)</f>
        <v>39</v>
      </c>
      <c r="H68" s="16">
        <f t="shared" ref="H68:H74" si="15">CEILING(((O$5*B68/$T$5)+(O$6*C68/$T$6)+(O$8*D68/$T$8)++(O$7*E68/$T$7))/O$9,1)</f>
        <v>37</v>
      </c>
      <c r="I68" s="16">
        <f t="shared" ref="I68:I74" si="16">CEILING(((P$5*B68/$T$5)+(P$6*C68/$T$6)+(P$7*D68/$T$7)+(P$8*E68/$T$8))/P$9,1)</f>
        <v>39</v>
      </c>
      <c r="J68" s="16">
        <f t="shared" ref="J68:J74" si="17">CEILING(((Q$5*B68/$T$5)+(Q$6*C68/$T$6)+(Q$7*D68/$T$7)+(Q$8*E68/$T$8))/Q$9,1)</f>
        <v>39</v>
      </c>
      <c r="K68" s="1"/>
      <c r="L68" s="1"/>
      <c r="M68" s="1"/>
      <c r="N68" s="1"/>
      <c r="O68" s="16" t="s">
        <v>15</v>
      </c>
      <c r="P68" s="90">
        <v>2</v>
      </c>
      <c r="Q68" s="90">
        <v>0</v>
      </c>
      <c r="R68" s="90">
        <v>3</v>
      </c>
      <c r="S68" s="90">
        <v>3</v>
      </c>
      <c r="T68" s="90">
        <v>3</v>
      </c>
      <c r="U68" s="90">
        <v>2</v>
      </c>
      <c r="V68" s="90">
        <v>1</v>
      </c>
      <c r="W68" s="90">
        <v>0</v>
      </c>
      <c r="X68" s="90">
        <v>3</v>
      </c>
      <c r="Y68" s="90">
        <v>0</v>
      </c>
      <c r="Z68" s="90">
        <v>2</v>
      </c>
      <c r="AA68" s="90">
        <v>0</v>
      </c>
      <c r="AB68" s="89">
        <v>2</v>
      </c>
      <c r="AC68" s="90">
        <v>1</v>
      </c>
    </row>
    <row r="69" spans="1:29" ht="15.75" thickBot="1">
      <c r="A69" s="4" t="s">
        <v>213</v>
      </c>
      <c r="B69" s="73">
        <v>12</v>
      </c>
      <c r="C69" s="74">
        <v>8</v>
      </c>
      <c r="D69" s="75">
        <v>11</v>
      </c>
      <c r="E69" s="75">
        <v>9</v>
      </c>
      <c r="F69" s="4">
        <v>40</v>
      </c>
      <c r="G69" s="16">
        <f t="shared" si="14"/>
        <v>40</v>
      </c>
      <c r="H69" s="16">
        <f t="shared" si="15"/>
        <v>39</v>
      </c>
      <c r="I69" s="16">
        <f t="shared" si="16"/>
        <v>41</v>
      </c>
      <c r="J69" s="16">
        <f t="shared" si="17"/>
        <v>42</v>
      </c>
      <c r="K69" s="1"/>
      <c r="L69" s="1"/>
      <c r="M69" s="1"/>
      <c r="N69" s="1"/>
      <c r="O69" s="101" t="s">
        <v>7</v>
      </c>
      <c r="P69" s="90">
        <v>2</v>
      </c>
      <c r="Q69" s="90">
        <v>0</v>
      </c>
      <c r="R69" s="90">
        <v>3</v>
      </c>
      <c r="S69" s="90">
        <v>3</v>
      </c>
      <c r="T69" s="90">
        <v>3</v>
      </c>
      <c r="U69" s="90">
        <v>2</v>
      </c>
      <c r="V69" s="90">
        <v>3</v>
      </c>
      <c r="W69" s="90">
        <v>1</v>
      </c>
      <c r="X69" s="90">
        <v>3</v>
      </c>
      <c r="Y69" s="90">
        <v>3</v>
      </c>
      <c r="Z69" s="90">
        <v>3</v>
      </c>
      <c r="AA69" s="90">
        <v>0</v>
      </c>
      <c r="AB69" s="89">
        <v>3</v>
      </c>
      <c r="AC69" s="90">
        <v>2</v>
      </c>
    </row>
    <row r="70" spans="1:29">
      <c r="A70" s="4" t="s">
        <v>214</v>
      </c>
      <c r="B70" s="73">
        <v>14</v>
      </c>
      <c r="C70" s="74">
        <v>7</v>
      </c>
      <c r="D70" s="75">
        <v>14</v>
      </c>
      <c r="E70" s="75">
        <v>7</v>
      </c>
      <c r="F70" s="4">
        <v>42</v>
      </c>
      <c r="G70" s="16">
        <f t="shared" si="14"/>
        <v>41</v>
      </c>
      <c r="H70" s="16">
        <f t="shared" si="15"/>
        <v>40</v>
      </c>
      <c r="I70" s="16">
        <f t="shared" si="16"/>
        <v>41</v>
      </c>
      <c r="J70" s="16">
        <f t="shared" si="17"/>
        <v>41</v>
      </c>
      <c r="K70" s="1"/>
      <c r="L70" s="1"/>
      <c r="M70" s="1"/>
      <c r="N70" s="1"/>
      <c r="O70" s="1"/>
      <c r="P70" s="1"/>
      <c r="Q70" s="1"/>
      <c r="R70" s="1"/>
      <c r="S70" s="1"/>
    </row>
    <row r="71" spans="1:29">
      <c r="A71" s="4" t="s">
        <v>215</v>
      </c>
      <c r="B71" s="73">
        <v>12</v>
      </c>
      <c r="C71" s="74">
        <v>8</v>
      </c>
      <c r="D71" s="75">
        <v>11</v>
      </c>
      <c r="E71" s="75">
        <v>8</v>
      </c>
      <c r="F71" s="4">
        <v>41</v>
      </c>
      <c r="G71" s="16">
        <f t="shared" si="14"/>
        <v>39</v>
      </c>
      <c r="H71" s="16">
        <f t="shared" si="15"/>
        <v>38</v>
      </c>
      <c r="I71" s="16">
        <f t="shared" si="16"/>
        <v>40</v>
      </c>
      <c r="J71" s="16">
        <f t="shared" si="17"/>
        <v>40</v>
      </c>
      <c r="K71" s="1"/>
      <c r="L71" s="1"/>
      <c r="M71" s="1"/>
      <c r="N71" s="1"/>
      <c r="O71" s="101"/>
      <c r="P71" s="101"/>
      <c r="Q71" s="106"/>
      <c r="R71" s="106"/>
      <c r="S71" s="106"/>
      <c r="T71" s="88"/>
      <c r="U71" s="17" t="s">
        <v>58</v>
      </c>
      <c r="V71" s="17"/>
      <c r="W71" s="88"/>
      <c r="X71" s="88"/>
      <c r="Y71" s="4"/>
      <c r="Z71" s="4"/>
      <c r="AA71" s="4"/>
      <c r="AB71" s="4"/>
      <c r="AC71" s="4"/>
    </row>
    <row r="72" spans="1:29">
      <c r="A72" s="4" t="s">
        <v>216</v>
      </c>
      <c r="B72" s="73">
        <v>12</v>
      </c>
      <c r="C72" s="74">
        <v>8</v>
      </c>
      <c r="D72" s="75">
        <v>12</v>
      </c>
      <c r="E72" s="75">
        <v>8</v>
      </c>
      <c r="F72" s="4">
        <v>40</v>
      </c>
      <c r="G72" s="16">
        <f t="shared" si="14"/>
        <v>40</v>
      </c>
      <c r="H72" s="16">
        <f t="shared" si="15"/>
        <v>39</v>
      </c>
      <c r="I72" s="16">
        <f t="shared" si="16"/>
        <v>40</v>
      </c>
      <c r="J72" s="16">
        <f t="shared" si="17"/>
        <v>40</v>
      </c>
      <c r="K72" s="1"/>
      <c r="L72" s="1"/>
      <c r="M72" s="1"/>
      <c r="N72" s="1"/>
      <c r="O72" s="107"/>
      <c r="P72" s="117" t="s">
        <v>62</v>
      </c>
      <c r="Q72" s="117" t="s">
        <v>18</v>
      </c>
      <c r="R72" s="117" t="s">
        <v>19</v>
      </c>
      <c r="S72" s="117" t="s">
        <v>20</v>
      </c>
      <c r="T72" s="117" t="s">
        <v>21</v>
      </c>
      <c r="U72" s="117" t="s">
        <v>22</v>
      </c>
      <c r="V72" s="117" t="s">
        <v>23</v>
      </c>
      <c r="W72" s="117" t="s">
        <v>24</v>
      </c>
      <c r="X72" s="117" t="s">
        <v>25</v>
      </c>
      <c r="Y72" s="121" t="s">
        <v>26</v>
      </c>
      <c r="Z72" s="121" t="s">
        <v>27</v>
      </c>
      <c r="AA72" s="121" t="s">
        <v>28</v>
      </c>
      <c r="AB72" s="121" t="s">
        <v>33</v>
      </c>
      <c r="AC72" s="121" t="s">
        <v>34</v>
      </c>
    </row>
    <row r="73" spans="1:29">
      <c r="A73" s="4" t="s">
        <v>217</v>
      </c>
      <c r="B73" s="73">
        <v>11</v>
      </c>
      <c r="C73" s="74">
        <v>8</v>
      </c>
      <c r="D73" s="75">
        <v>12</v>
      </c>
      <c r="E73" s="75">
        <v>8</v>
      </c>
      <c r="F73" s="4">
        <v>41</v>
      </c>
      <c r="G73" s="16">
        <f t="shared" si="14"/>
        <v>40</v>
      </c>
      <c r="H73" s="16">
        <f t="shared" si="15"/>
        <v>38</v>
      </c>
      <c r="I73" s="16">
        <f t="shared" si="16"/>
        <v>39</v>
      </c>
      <c r="J73" s="16">
        <f t="shared" si="17"/>
        <v>40</v>
      </c>
      <c r="K73" s="1"/>
      <c r="L73" s="1"/>
      <c r="M73" s="1"/>
      <c r="N73" s="1"/>
      <c r="O73" s="17" t="s">
        <v>29</v>
      </c>
      <c r="P73" s="108">
        <f>P66*0.91</f>
        <v>2.73</v>
      </c>
      <c r="Q73" s="108">
        <f t="shared" ref="Q73:AC73" si="18">Q66*0.91</f>
        <v>2.73</v>
      </c>
      <c r="R73" s="108">
        <f t="shared" si="18"/>
        <v>0.91</v>
      </c>
      <c r="S73" s="108">
        <f t="shared" si="18"/>
        <v>0</v>
      </c>
      <c r="T73" s="108">
        <f t="shared" si="18"/>
        <v>0</v>
      </c>
      <c r="U73" s="108">
        <f t="shared" si="18"/>
        <v>0</v>
      </c>
      <c r="V73" s="108">
        <f t="shared" si="18"/>
        <v>0</v>
      </c>
      <c r="W73" s="108">
        <f t="shared" si="18"/>
        <v>0</v>
      </c>
      <c r="X73" s="108">
        <f t="shared" si="18"/>
        <v>0</v>
      </c>
      <c r="Y73" s="108">
        <f t="shared" si="18"/>
        <v>0</v>
      </c>
      <c r="Z73" s="108">
        <f t="shared" si="18"/>
        <v>0</v>
      </c>
      <c r="AA73" s="108">
        <f t="shared" si="18"/>
        <v>0</v>
      </c>
      <c r="AB73" s="108">
        <f t="shared" si="18"/>
        <v>0.91</v>
      </c>
      <c r="AC73" s="108">
        <f t="shared" si="18"/>
        <v>0</v>
      </c>
    </row>
    <row r="74" spans="1:29">
      <c r="A74" s="4" t="s">
        <v>218</v>
      </c>
      <c r="B74" s="73">
        <v>10</v>
      </c>
      <c r="C74" s="74">
        <v>6</v>
      </c>
      <c r="D74" s="75">
        <v>10</v>
      </c>
      <c r="E74" s="75">
        <v>7</v>
      </c>
      <c r="F74" s="80">
        <v>33</v>
      </c>
      <c r="G74" s="16">
        <f t="shared" si="14"/>
        <v>33</v>
      </c>
      <c r="H74" s="16">
        <f t="shared" si="15"/>
        <v>32</v>
      </c>
      <c r="I74" s="16">
        <f t="shared" si="16"/>
        <v>34</v>
      </c>
      <c r="J74" s="16">
        <f t="shared" si="17"/>
        <v>34</v>
      </c>
      <c r="K74" s="1"/>
      <c r="L74" s="1"/>
      <c r="M74" s="1"/>
      <c r="N74" s="1"/>
      <c r="O74" s="17" t="s">
        <v>14</v>
      </c>
      <c r="P74" s="108">
        <f>P67*0.91</f>
        <v>2.73</v>
      </c>
      <c r="Q74" s="108">
        <f t="shared" ref="Q74:AC74" si="19">Q67*0.91</f>
        <v>0.91</v>
      </c>
      <c r="R74" s="108">
        <f t="shared" si="19"/>
        <v>0.91</v>
      </c>
      <c r="S74" s="108">
        <f t="shared" si="19"/>
        <v>0</v>
      </c>
      <c r="T74" s="108">
        <f t="shared" si="19"/>
        <v>1.82</v>
      </c>
      <c r="U74" s="108">
        <f t="shared" si="19"/>
        <v>0</v>
      </c>
      <c r="V74" s="108">
        <f t="shared" si="19"/>
        <v>0.91</v>
      </c>
      <c r="W74" s="108">
        <f t="shared" si="19"/>
        <v>0</v>
      </c>
      <c r="X74" s="108">
        <f t="shared" si="19"/>
        <v>0</v>
      </c>
      <c r="Y74" s="108">
        <f t="shared" si="19"/>
        <v>0</v>
      </c>
      <c r="Z74" s="108">
        <f t="shared" si="19"/>
        <v>0</v>
      </c>
      <c r="AA74" s="108">
        <f t="shared" si="19"/>
        <v>0</v>
      </c>
      <c r="AB74" s="108">
        <f t="shared" si="19"/>
        <v>0.91</v>
      </c>
      <c r="AC74" s="108">
        <f t="shared" si="19"/>
        <v>0</v>
      </c>
    </row>
    <row r="75" spans="1:29">
      <c r="A75" s="27"/>
      <c r="B75" s="53"/>
      <c r="C75" s="53"/>
      <c r="D75" s="53"/>
      <c r="E75" s="53"/>
      <c r="F75" s="53">
        <f>AVERAGE(F3:F70)</f>
        <v>42.897058823529413</v>
      </c>
      <c r="G75" s="53">
        <f t="shared" ref="G75:J75" si="20">AVERAGE(G3:G70)</f>
        <v>43.161764705882355</v>
      </c>
      <c r="H75" s="53">
        <f t="shared" si="20"/>
        <v>41.470588235294116</v>
      </c>
      <c r="I75" s="53">
        <f t="shared" si="20"/>
        <v>43.058823529411768</v>
      </c>
      <c r="J75" s="53">
        <f t="shared" si="20"/>
        <v>43.132352941176471</v>
      </c>
      <c r="O75" s="17" t="s">
        <v>15</v>
      </c>
      <c r="P75" s="108">
        <f>P68*0.91</f>
        <v>1.82</v>
      </c>
      <c r="Q75" s="108">
        <f t="shared" ref="Q75:AC75" si="21">Q68*0.91</f>
        <v>0</v>
      </c>
      <c r="R75" s="108">
        <f t="shared" si="21"/>
        <v>2.73</v>
      </c>
      <c r="S75" s="108">
        <f t="shared" si="21"/>
        <v>2.73</v>
      </c>
      <c r="T75" s="108">
        <f t="shared" si="21"/>
        <v>2.73</v>
      </c>
      <c r="U75" s="108">
        <f t="shared" si="21"/>
        <v>1.82</v>
      </c>
      <c r="V75" s="108">
        <f t="shared" si="21"/>
        <v>0.91</v>
      </c>
      <c r="W75" s="108">
        <f t="shared" si="21"/>
        <v>0</v>
      </c>
      <c r="X75" s="108">
        <f t="shared" si="21"/>
        <v>2.73</v>
      </c>
      <c r="Y75" s="108">
        <f t="shared" si="21"/>
        <v>0</v>
      </c>
      <c r="Z75" s="108">
        <f t="shared" si="21"/>
        <v>1.82</v>
      </c>
      <c r="AA75" s="108">
        <f t="shared" si="21"/>
        <v>0</v>
      </c>
      <c r="AB75" s="108">
        <f t="shared" si="21"/>
        <v>1.82</v>
      </c>
      <c r="AC75" s="108">
        <f t="shared" si="21"/>
        <v>0.91</v>
      </c>
    </row>
    <row r="76" spans="1:29">
      <c r="A76" s="141" t="s">
        <v>57</v>
      </c>
      <c r="B76" s="142"/>
      <c r="C76" s="142"/>
      <c r="D76" s="142"/>
      <c r="E76" s="142"/>
      <c r="F76" s="143"/>
      <c r="G76" s="30">
        <f>AVERAGEIFS(G3:G74,F3:F74, "&gt;=30")</f>
        <v>42.875</v>
      </c>
      <c r="H76" s="30">
        <f>AVERAGEIFS(H3:H74,F3:F74, "&gt;=30")</f>
        <v>41.208333333333336</v>
      </c>
      <c r="I76" s="30">
        <f>AVERAGEIFS(I3:I74,F3:F74, "&gt;=30")</f>
        <v>42.791666666666664</v>
      </c>
      <c r="J76" s="30">
        <f>AVERAGEIFS(J3:J74,F3:F74, "&gt;=30")</f>
        <v>42.875</v>
      </c>
      <c r="O76" s="108" t="s">
        <v>7</v>
      </c>
      <c r="P76" s="109">
        <f>P69*0.91</f>
        <v>1.82</v>
      </c>
      <c r="Q76" s="109">
        <f t="shared" ref="Q76:AC76" si="22">Q69*0.91</f>
        <v>0</v>
      </c>
      <c r="R76" s="109">
        <f t="shared" si="22"/>
        <v>2.73</v>
      </c>
      <c r="S76" s="109">
        <f t="shared" si="22"/>
        <v>2.73</v>
      </c>
      <c r="T76" s="109">
        <f t="shared" si="22"/>
        <v>2.73</v>
      </c>
      <c r="U76" s="109">
        <f t="shared" si="22"/>
        <v>1.82</v>
      </c>
      <c r="V76" s="109">
        <f t="shared" si="22"/>
        <v>2.73</v>
      </c>
      <c r="W76" s="109">
        <f t="shared" si="22"/>
        <v>0.91</v>
      </c>
      <c r="X76" s="109">
        <f t="shared" si="22"/>
        <v>2.73</v>
      </c>
      <c r="Y76" s="109">
        <f t="shared" si="22"/>
        <v>2.73</v>
      </c>
      <c r="Z76" s="109">
        <f t="shared" si="22"/>
        <v>2.73</v>
      </c>
      <c r="AA76" s="109">
        <f t="shared" si="22"/>
        <v>0</v>
      </c>
      <c r="AB76" s="109">
        <f t="shared" si="22"/>
        <v>2.73</v>
      </c>
      <c r="AC76" s="109">
        <f t="shared" si="22"/>
        <v>1.82</v>
      </c>
    </row>
    <row r="77" spans="1:29">
      <c r="A77" s="160" t="s">
        <v>56</v>
      </c>
      <c r="B77" s="161"/>
      <c r="C77" s="161"/>
      <c r="D77" s="161"/>
      <c r="E77" s="161"/>
      <c r="F77" s="162"/>
      <c r="G77" s="24">
        <f>AVERAGEIFS(G3:G74,B3:B74, "&gt;0",C3:C74, "&gt;0",D3:D74, "&gt;0",E3:E74, "&gt;0")</f>
        <v>42.875</v>
      </c>
      <c r="H77" s="24">
        <f>AVERAGEIFS(H3:H74,B3:B74, "&gt;0",C3:C74, "&gt;0",D3:D74, "&gt;0",E3:E74, "&gt;0")</f>
        <v>41.208333333333336</v>
      </c>
      <c r="I77" s="24">
        <f>AVERAGEIFS(I3:I74,B3:B74, "&gt;0",C3:C74, "&gt;0",D3:D74, "&gt;0",E3:E74, "&gt;0")</f>
        <v>42.791666666666664</v>
      </c>
      <c r="J77" s="24">
        <f>AVERAGEIFS(J3:J74,B3:B74, "&gt;0",C3:C74, "&gt;0",D3:D74, "&gt;0",E3:E74, "&gt;0")</f>
        <v>42.875</v>
      </c>
    </row>
    <row r="78" spans="1:29">
      <c r="A78" s="145" t="s">
        <v>234</v>
      </c>
      <c r="B78" s="145"/>
      <c r="C78" s="145"/>
      <c r="D78" s="145"/>
      <c r="E78" s="145"/>
      <c r="F78" s="145"/>
      <c r="G78" s="4">
        <f>ROUND((G77/100)*2,2)</f>
        <v>0.86</v>
      </c>
      <c r="H78" s="4">
        <f t="shared" ref="H78:J78" si="23">ROUND((H77/100)*2,2)</f>
        <v>0.82</v>
      </c>
      <c r="I78" s="4">
        <f t="shared" si="23"/>
        <v>0.86</v>
      </c>
      <c r="J78" s="4">
        <f t="shared" si="23"/>
        <v>0.86</v>
      </c>
    </row>
    <row r="79" spans="1:29">
      <c r="O79" s="157" t="s">
        <v>59</v>
      </c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9"/>
    </row>
    <row r="80" spans="1:29">
      <c r="P80" s="117" t="s">
        <v>62</v>
      </c>
      <c r="Q80" s="117" t="s">
        <v>18</v>
      </c>
      <c r="R80" s="117" t="s">
        <v>19</v>
      </c>
      <c r="S80" s="117" t="s">
        <v>20</v>
      </c>
      <c r="T80" s="117" t="s">
        <v>21</v>
      </c>
      <c r="U80" s="117" t="s">
        <v>22</v>
      </c>
      <c r="V80" s="117" t="s">
        <v>23</v>
      </c>
      <c r="W80" s="117" t="s">
        <v>24</v>
      </c>
      <c r="X80" s="117" t="s">
        <v>25</v>
      </c>
      <c r="Y80" s="121" t="s">
        <v>26</v>
      </c>
      <c r="Z80" s="121" t="s">
        <v>27</v>
      </c>
      <c r="AA80" s="121" t="s">
        <v>28</v>
      </c>
      <c r="AB80" s="121" t="s">
        <v>33</v>
      </c>
      <c r="AC80" s="121" t="s">
        <v>34</v>
      </c>
    </row>
    <row r="81" spans="15:29">
      <c r="O81" s="16" t="s">
        <v>29</v>
      </c>
      <c r="P81" s="3">
        <f>ROUND(P73/3,2)</f>
        <v>0.91</v>
      </c>
      <c r="Q81" s="3">
        <f t="shared" ref="Q81:AC81" si="24">ROUND(Q73/3,2)</f>
        <v>0.91</v>
      </c>
      <c r="R81" s="3">
        <f t="shared" si="24"/>
        <v>0.3</v>
      </c>
      <c r="S81" s="3">
        <f t="shared" si="24"/>
        <v>0</v>
      </c>
      <c r="T81" s="3">
        <f t="shared" si="24"/>
        <v>0</v>
      </c>
      <c r="U81" s="3">
        <f t="shared" si="24"/>
        <v>0</v>
      </c>
      <c r="V81" s="3">
        <f t="shared" si="24"/>
        <v>0</v>
      </c>
      <c r="W81" s="3">
        <f t="shared" si="24"/>
        <v>0</v>
      </c>
      <c r="X81" s="3">
        <f t="shared" si="24"/>
        <v>0</v>
      </c>
      <c r="Y81" s="3">
        <f t="shared" si="24"/>
        <v>0</v>
      </c>
      <c r="Z81" s="3">
        <f t="shared" si="24"/>
        <v>0</v>
      </c>
      <c r="AA81" s="3">
        <f t="shared" si="24"/>
        <v>0</v>
      </c>
      <c r="AB81" s="3">
        <f t="shared" si="24"/>
        <v>0.3</v>
      </c>
      <c r="AC81" s="3">
        <f t="shared" si="24"/>
        <v>0</v>
      </c>
    </row>
    <row r="82" spans="15:29">
      <c r="O82" s="16" t="s">
        <v>14</v>
      </c>
      <c r="P82" s="3">
        <f>ROUND(P74/3,2)</f>
        <v>0.91</v>
      </c>
      <c r="Q82" s="3">
        <f t="shared" ref="Q82:AC82" si="25">ROUND(Q73/3,2)</f>
        <v>0.91</v>
      </c>
      <c r="R82" s="3">
        <f t="shared" si="25"/>
        <v>0.3</v>
      </c>
      <c r="S82" s="3">
        <f t="shared" si="25"/>
        <v>0</v>
      </c>
      <c r="T82" s="3">
        <f t="shared" si="25"/>
        <v>0</v>
      </c>
      <c r="U82" s="3">
        <f t="shared" si="25"/>
        <v>0</v>
      </c>
      <c r="V82" s="3">
        <f t="shared" si="25"/>
        <v>0</v>
      </c>
      <c r="W82" s="3">
        <f t="shared" si="25"/>
        <v>0</v>
      </c>
      <c r="X82" s="3">
        <f t="shared" si="25"/>
        <v>0</v>
      </c>
      <c r="Y82" s="3">
        <f t="shared" si="25"/>
        <v>0</v>
      </c>
      <c r="Z82" s="3">
        <f t="shared" si="25"/>
        <v>0</v>
      </c>
      <c r="AA82" s="3">
        <f t="shared" si="25"/>
        <v>0</v>
      </c>
      <c r="AB82" s="3">
        <f t="shared" si="25"/>
        <v>0.3</v>
      </c>
      <c r="AC82" s="3">
        <f t="shared" si="25"/>
        <v>0</v>
      </c>
    </row>
    <row r="83" spans="15:29">
      <c r="O83" s="16" t="s">
        <v>15</v>
      </c>
      <c r="P83" s="3">
        <f>ROUND(P75/3,2)</f>
        <v>0.61</v>
      </c>
      <c r="Q83" s="3">
        <f t="shared" ref="Q83:AC83" si="26">ROUND(Q74/3,2)</f>
        <v>0.3</v>
      </c>
      <c r="R83" s="3">
        <f t="shared" si="26"/>
        <v>0.3</v>
      </c>
      <c r="S83" s="3">
        <f t="shared" si="26"/>
        <v>0</v>
      </c>
      <c r="T83" s="3">
        <f t="shared" si="26"/>
        <v>0.61</v>
      </c>
      <c r="U83" s="3">
        <f t="shared" si="26"/>
        <v>0</v>
      </c>
      <c r="V83" s="3">
        <f t="shared" si="26"/>
        <v>0.3</v>
      </c>
      <c r="W83" s="3">
        <f t="shared" si="26"/>
        <v>0</v>
      </c>
      <c r="X83" s="3">
        <f t="shared" si="26"/>
        <v>0</v>
      </c>
      <c r="Y83" s="3">
        <f t="shared" si="26"/>
        <v>0</v>
      </c>
      <c r="Z83" s="3">
        <f t="shared" si="26"/>
        <v>0</v>
      </c>
      <c r="AA83" s="3">
        <f t="shared" si="26"/>
        <v>0</v>
      </c>
      <c r="AB83" s="3">
        <f t="shared" si="26"/>
        <v>0.3</v>
      </c>
      <c r="AC83" s="3">
        <f t="shared" si="26"/>
        <v>0</v>
      </c>
    </row>
    <row r="84" spans="15:29">
      <c r="O84" s="104" t="s">
        <v>7</v>
      </c>
      <c r="P84" s="3">
        <f>ROUND(P76/3,2)</f>
        <v>0.61</v>
      </c>
      <c r="Q84" s="3">
        <f t="shared" ref="Q84:AC84" si="27">ROUND(Q76/3,2)</f>
        <v>0</v>
      </c>
      <c r="R84" s="3">
        <f t="shared" si="27"/>
        <v>0.91</v>
      </c>
      <c r="S84" s="3">
        <f t="shared" si="27"/>
        <v>0.91</v>
      </c>
      <c r="T84" s="3">
        <f t="shared" si="27"/>
        <v>0.91</v>
      </c>
      <c r="U84" s="3">
        <f t="shared" si="27"/>
        <v>0.61</v>
      </c>
      <c r="V84" s="3">
        <f t="shared" si="27"/>
        <v>0.91</v>
      </c>
      <c r="W84" s="3">
        <f t="shared" si="27"/>
        <v>0.3</v>
      </c>
      <c r="X84" s="3">
        <f t="shared" si="27"/>
        <v>0.91</v>
      </c>
      <c r="Y84" s="3">
        <f t="shared" si="27"/>
        <v>0.91</v>
      </c>
      <c r="Z84" s="3">
        <f t="shared" si="27"/>
        <v>0.91</v>
      </c>
      <c r="AA84" s="3">
        <f t="shared" si="27"/>
        <v>0</v>
      </c>
      <c r="AB84" s="3">
        <f t="shared" si="27"/>
        <v>0.91</v>
      </c>
      <c r="AC84" s="3">
        <f t="shared" si="27"/>
        <v>0.61</v>
      </c>
    </row>
    <row r="85" spans="15:29">
      <c r="O85" s="46" t="s">
        <v>5</v>
      </c>
      <c r="P85" s="45">
        <f>ROUND(AVERAGE(P81:P84),2)</f>
        <v>0.76</v>
      </c>
      <c r="Q85" s="45">
        <f t="shared" ref="Q85:AC85" si="28">ROUND(AVERAGE(Q81:Q84),2)</f>
        <v>0.53</v>
      </c>
      <c r="R85" s="45">
        <f t="shared" si="28"/>
        <v>0.45</v>
      </c>
      <c r="S85" s="45">
        <f t="shared" si="28"/>
        <v>0.23</v>
      </c>
      <c r="T85" s="45">
        <f t="shared" si="28"/>
        <v>0.38</v>
      </c>
      <c r="U85" s="45">
        <f t="shared" si="28"/>
        <v>0.15</v>
      </c>
      <c r="V85" s="45">
        <f t="shared" si="28"/>
        <v>0.3</v>
      </c>
      <c r="W85" s="45">
        <f t="shared" si="28"/>
        <v>0.08</v>
      </c>
      <c r="X85" s="45">
        <f t="shared" si="28"/>
        <v>0.23</v>
      </c>
      <c r="Y85" s="45">
        <f t="shared" si="28"/>
        <v>0.23</v>
      </c>
      <c r="Z85" s="45">
        <f t="shared" si="28"/>
        <v>0.23</v>
      </c>
      <c r="AA85" s="45">
        <f t="shared" si="28"/>
        <v>0</v>
      </c>
      <c r="AB85" s="45">
        <f t="shared" si="28"/>
        <v>0.45</v>
      </c>
      <c r="AC85" s="45">
        <f t="shared" si="28"/>
        <v>0.15</v>
      </c>
    </row>
    <row r="88" spans="15:29">
      <c r="U88" s="9" t="s">
        <v>37</v>
      </c>
      <c r="V88" s="9"/>
      <c r="W88" s="9"/>
    </row>
    <row r="89" spans="15:29">
      <c r="U89" t="s">
        <v>38</v>
      </c>
    </row>
    <row r="90" spans="15:29">
      <c r="P90" s="117" t="s">
        <v>62</v>
      </c>
      <c r="Q90" s="117" t="s">
        <v>18</v>
      </c>
      <c r="R90" s="117" t="s">
        <v>19</v>
      </c>
      <c r="S90" s="117" t="s">
        <v>20</v>
      </c>
      <c r="T90" s="117" t="s">
        <v>21</v>
      </c>
      <c r="U90" s="117" t="s">
        <v>22</v>
      </c>
      <c r="V90" s="117" t="s">
        <v>23</v>
      </c>
      <c r="W90" s="117" t="s">
        <v>24</v>
      </c>
      <c r="X90" s="117" t="s">
        <v>25</v>
      </c>
      <c r="Y90" s="121" t="s">
        <v>26</v>
      </c>
      <c r="Z90" s="121" t="s">
        <v>27</v>
      </c>
      <c r="AA90" s="121" t="s">
        <v>28</v>
      </c>
      <c r="AB90" s="121" t="s">
        <v>33</v>
      </c>
      <c r="AC90" s="121" t="s">
        <v>34</v>
      </c>
    </row>
    <row r="91" spans="15:29">
      <c r="P91" s="4">
        <f t="shared" ref="P91:AC91" si="29">ROUND(O55*0.8+P85*0.2,2)</f>
        <v>0.72</v>
      </c>
      <c r="Q91" s="4">
        <f t="shared" si="29"/>
        <v>0.33</v>
      </c>
      <c r="R91" s="4">
        <f t="shared" si="29"/>
        <v>0.55000000000000004</v>
      </c>
      <c r="S91" s="4">
        <f t="shared" si="29"/>
        <v>0.39</v>
      </c>
      <c r="T91" s="4">
        <f t="shared" si="29"/>
        <v>0.53</v>
      </c>
      <c r="U91" s="4">
        <f t="shared" si="29"/>
        <v>0.26</v>
      </c>
      <c r="V91" s="4">
        <f t="shared" si="29"/>
        <v>0.35</v>
      </c>
      <c r="W91" s="4">
        <f t="shared" si="29"/>
        <v>7.0000000000000007E-2</v>
      </c>
      <c r="X91" s="4">
        <f t="shared" si="29"/>
        <v>0.39</v>
      </c>
      <c r="Y91" s="4">
        <f t="shared" si="29"/>
        <v>0.22</v>
      </c>
      <c r="Z91" s="4">
        <f t="shared" si="29"/>
        <v>0.33</v>
      </c>
      <c r="AA91" s="4">
        <f t="shared" si="29"/>
        <v>0</v>
      </c>
      <c r="AB91" s="4">
        <f t="shared" si="29"/>
        <v>0.49</v>
      </c>
      <c r="AC91" s="4">
        <f t="shared" si="29"/>
        <v>0.21</v>
      </c>
    </row>
    <row r="95" spans="15:29">
      <c r="P95" s="3" t="s">
        <v>2</v>
      </c>
      <c r="Q95" s="3" t="s">
        <v>3</v>
      </c>
      <c r="R95" s="3" t="s">
        <v>4</v>
      </c>
      <c r="S95" s="3" t="s">
        <v>7</v>
      </c>
    </row>
    <row r="96" spans="15:29">
      <c r="P96" s="3">
        <f>O32*0.8+O62*0.2</f>
        <v>0.87000000000000011</v>
      </c>
      <c r="Q96" s="3">
        <f t="shared" ref="Q96:S96" si="30">P32*0.8+P62*0.2</f>
        <v>0.83800000000000008</v>
      </c>
      <c r="R96" s="3">
        <f t="shared" si="30"/>
        <v>0.87000000000000011</v>
      </c>
      <c r="S96" s="3">
        <f t="shared" si="30"/>
        <v>0.87000000000000011</v>
      </c>
    </row>
  </sheetData>
  <mergeCells count="17">
    <mergeCell ref="N49:AB49"/>
    <mergeCell ref="O59:S59"/>
    <mergeCell ref="O79:AC79"/>
    <mergeCell ref="A77:F77"/>
    <mergeCell ref="A78:F78"/>
    <mergeCell ref="A76:F76"/>
    <mergeCell ref="N34:AB34"/>
    <mergeCell ref="N42:AB42"/>
    <mergeCell ref="G1:J1"/>
    <mergeCell ref="L10:T10"/>
    <mergeCell ref="O12:Q12"/>
    <mergeCell ref="R12:T12"/>
    <mergeCell ref="M33:T33"/>
    <mergeCell ref="N25:Z25"/>
    <mergeCell ref="N23:Z23"/>
    <mergeCell ref="N21:Z21"/>
    <mergeCell ref="O30:S30"/>
  </mergeCells>
  <phoneticPr fontId="28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new overlapping COs</vt:lpstr>
      <vt:lpstr>Indirect</vt:lpstr>
      <vt:lpstr>Lab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Aggarwal</dc:creator>
  <cp:lastModifiedBy>Japan Gandhi</cp:lastModifiedBy>
  <cp:lastPrinted>2022-05-20T12:06:45Z</cp:lastPrinted>
  <dcterms:created xsi:type="dcterms:W3CDTF">2015-05-01T05:21:44Z</dcterms:created>
  <dcterms:modified xsi:type="dcterms:W3CDTF">2024-03-01T12:08:48Z</dcterms:modified>
</cp:coreProperties>
</file>