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KazApi_document\"/>
    </mc:Choice>
  </mc:AlternateContent>
  <xr:revisionPtr revIDLastSave="0" documentId="13_ncr:1_{13035212-5E6D-4F44-8F9F-E3CCD2FF3A17}" xr6:coauthVersionLast="47" xr6:coauthVersionMax="47" xr10:uidLastSave="{00000000-0000-0000-0000-000000000000}"/>
  <bookViews>
    <workbookView xWindow="-120" yWindow="-120" windowWidth="29040" windowHeight="15720" activeTab="6" xr2:uid="{23010AEC-8D3D-48D3-938D-B3932852B25B}"/>
  </bookViews>
  <sheets>
    <sheet name="オブジェクト" sheetId="1" r:id="rId1"/>
    <sheet name="バトルフロー" sheetId="2" r:id="rId2"/>
    <sheet name="コード" sheetId="5" r:id="rId3"/>
    <sheet name="モンスター" sheetId="4" r:id="rId4"/>
    <sheet name="スキル" sheetId="3" r:id="rId5"/>
    <sheet name="モンスタースキル" sheetId="6" r:id="rId6"/>
    <sheet name="戦績レポート" sheetId="7" r:id="rId7"/>
    <sheet name="Sheet8" sheetId="8" r:id="rId8"/>
    <sheet name="Sheet9" sheetId="9" r:id="rId9"/>
  </sheets>
  <definedNames>
    <definedName name="_xlnm._FilterDatabase" localSheetId="4" hidden="1">スキル!$C$3:$N$3</definedName>
    <definedName name="_xlnm._FilterDatabase" localSheetId="5" hidden="1">モンスタースキル!$C$4:$C$11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2" i="3" l="1"/>
  <c r="P71" i="3"/>
  <c r="T5" i="6"/>
  <c r="P509" i="6"/>
  <c r="O509" i="6"/>
  <c r="N509" i="6"/>
  <c r="P508" i="6"/>
  <c r="O508" i="6"/>
  <c r="N508" i="6"/>
  <c r="P507" i="6"/>
  <c r="O507" i="6"/>
  <c r="N507" i="6"/>
  <c r="P506" i="6"/>
  <c r="O506" i="6"/>
  <c r="N506" i="6"/>
  <c r="P505" i="6"/>
  <c r="O505" i="6"/>
  <c r="N505" i="6"/>
  <c r="P504" i="6"/>
  <c r="O504" i="6"/>
  <c r="N504" i="6"/>
  <c r="P503" i="6"/>
  <c r="O503" i="6"/>
  <c r="N503" i="6"/>
  <c r="P502" i="6"/>
  <c r="O502" i="6"/>
  <c r="N502" i="6"/>
  <c r="P501" i="6"/>
  <c r="O501" i="6"/>
  <c r="N501" i="6"/>
  <c r="P500" i="6"/>
  <c r="O500" i="6"/>
  <c r="N500" i="6"/>
  <c r="P499" i="6"/>
  <c r="O499" i="6"/>
  <c r="N499" i="6"/>
  <c r="P498" i="6"/>
  <c r="O498" i="6"/>
  <c r="N498" i="6"/>
  <c r="P497" i="6"/>
  <c r="O497" i="6"/>
  <c r="N497" i="6"/>
  <c r="P496" i="6"/>
  <c r="O496" i="6"/>
  <c r="N496" i="6"/>
  <c r="P495" i="6"/>
  <c r="O495" i="6"/>
  <c r="N495" i="6"/>
  <c r="P494" i="6"/>
  <c r="O494" i="6"/>
  <c r="N494" i="6"/>
  <c r="P493" i="6"/>
  <c r="O493" i="6"/>
  <c r="N493" i="6"/>
  <c r="P492" i="6"/>
  <c r="O492" i="6"/>
  <c r="N492" i="6"/>
  <c r="P491" i="6"/>
  <c r="O491" i="6"/>
  <c r="N491" i="6"/>
  <c r="P490" i="6"/>
  <c r="O490" i="6"/>
  <c r="N490" i="6"/>
  <c r="P489" i="6"/>
  <c r="O489" i="6"/>
  <c r="N489" i="6"/>
  <c r="P488" i="6"/>
  <c r="O488" i="6"/>
  <c r="N488" i="6"/>
  <c r="P487" i="6"/>
  <c r="O487" i="6"/>
  <c r="N487" i="6"/>
  <c r="P486" i="6"/>
  <c r="O486" i="6"/>
  <c r="N486" i="6"/>
  <c r="P485" i="6"/>
  <c r="O485" i="6"/>
  <c r="N485" i="6"/>
  <c r="P484" i="6"/>
  <c r="O484" i="6"/>
  <c r="N484" i="6"/>
  <c r="P483" i="6"/>
  <c r="O483" i="6"/>
  <c r="N483" i="6"/>
  <c r="P482" i="6"/>
  <c r="O482" i="6"/>
  <c r="N482" i="6"/>
  <c r="P481" i="6"/>
  <c r="O481" i="6"/>
  <c r="N481" i="6"/>
  <c r="P480" i="6"/>
  <c r="O480" i="6"/>
  <c r="N480" i="6"/>
  <c r="P479" i="6"/>
  <c r="O479" i="6"/>
  <c r="N479" i="6"/>
  <c r="P478" i="6"/>
  <c r="O478" i="6"/>
  <c r="N478" i="6"/>
  <c r="P477" i="6"/>
  <c r="O477" i="6"/>
  <c r="N477" i="6"/>
  <c r="P476" i="6"/>
  <c r="O476" i="6"/>
  <c r="N476" i="6"/>
  <c r="P475" i="6"/>
  <c r="O475" i="6"/>
  <c r="N475" i="6"/>
  <c r="P474" i="6"/>
  <c r="O474" i="6"/>
  <c r="N474" i="6"/>
  <c r="P473" i="6"/>
  <c r="O473" i="6"/>
  <c r="N473" i="6"/>
  <c r="P472" i="6"/>
  <c r="O472" i="6"/>
  <c r="N472" i="6"/>
  <c r="P471" i="6"/>
  <c r="O471" i="6"/>
  <c r="N471" i="6"/>
  <c r="P470" i="6"/>
  <c r="O470" i="6"/>
  <c r="N470" i="6"/>
  <c r="P469" i="6"/>
  <c r="O469" i="6"/>
  <c r="N469" i="6"/>
  <c r="P468" i="6"/>
  <c r="O468" i="6"/>
  <c r="N468" i="6"/>
  <c r="P467" i="6"/>
  <c r="O467" i="6"/>
  <c r="N467" i="6"/>
  <c r="P466" i="6"/>
  <c r="O466" i="6"/>
  <c r="N466" i="6"/>
  <c r="P465" i="6"/>
  <c r="O465" i="6"/>
  <c r="N465" i="6"/>
  <c r="P464" i="6"/>
  <c r="O464" i="6"/>
  <c r="N464" i="6"/>
  <c r="P463" i="6"/>
  <c r="O463" i="6"/>
  <c r="N463" i="6"/>
  <c r="P462" i="6"/>
  <c r="O462" i="6"/>
  <c r="N462" i="6"/>
  <c r="P461" i="6"/>
  <c r="O461" i="6"/>
  <c r="N461" i="6"/>
  <c r="P460" i="6"/>
  <c r="O460" i="6"/>
  <c r="N460" i="6"/>
  <c r="P459" i="6"/>
  <c r="O459" i="6"/>
  <c r="N459" i="6"/>
  <c r="P458" i="6"/>
  <c r="O458" i="6"/>
  <c r="N458" i="6"/>
  <c r="P457" i="6"/>
  <c r="O457" i="6"/>
  <c r="N457" i="6"/>
  <c r="P456" i="6"/>
  <c r="O456" i="6"/>
  <c r="N456" i="6"/>
  <c r="P455" i="6"/>
  <c r="O455" i="6"/>
  <c r="N455" i="6"/>
  <c r="P454" i="6"/>
  <c r="O454" i="6"/>
  <c r="N454" i="6"/>
  <c r="P453" i="6"/>
  <c r="O453" i="6"/>
  <c r="N453" i="6"/>
  <c r="P452" i="6"/>
  <c r="O452" i="6"/>
  <c r="N452" i="6"/>
  <c r="P451" i="6"/>
  <c r="O451" i="6"/>
  <c r="N451" i="6"/>
  <c r="P450" i="6"/>
  <c r="O450" i="6"/>
  <c r="N450" i="6"/>
  <c r="P449" i="6"/>
  <c r="O449" i="6"/>
  <c r="N449" i="6"/>
  <c r="P448" i="6"/>
  <c r="O448" i="6"/>
  <c r="N448" i="6"/>
  <c r="P447" i="6"/>
  <c r="O447" i="6"/>
  <c r="N447" i="6"/>
  <c r="P446" i="6"/>
  <c r="O446" i="6"/>
  <c r="N446" i="6"/>
  <c r="P445" i="6"/>
  <c r="O445" i="6"/>
  <c r="N445" i="6"/>
  <c r="P444" i="6"/>
  <c r="O444" i="6"/>
  <c r="N444" i="6"/>
  <c r="P443" i="6"/>
  <c r="O443" i="6"/>
  <c r="N443" i="6"/>
  <c r="P442" i="6"/>
  <c r="O442" i="6"/>
  <c r="N442" i="6"/>
  <c r="P441" i="6"/>
  <c r="O441" i="6"/>
  <c r="N441" i="6"/>
  <c r="P440" i="6"/>
  <c r="O440" i="6"/>
  <c r="N440" i="6"/>
  <c r="P439" i="6"/>
  <c r="O439" i="6"/>
  <c r="N439" i="6"/>
  <c r="P438" i="6"/>
  <c r="O438" i="6"/>
  <c r="N438" i="6"/>
  <c r="P437" i="6"/>
  <c r="O437" i="6"/>
  <c r="N437" i="6"/>
  <c r="P436" i="6"/>
  <c r="O436" i="6"/>
  <c r="N436" i="6"/>
  <c r="P435" i="6"/>
  <c r="O435" i="6"/>
  <c r="N435" i="6"/>
  <c r="P434" i="6"/>
  <c r="O434" i="6"/>
  <c r="N434" i="6"/>
  <c r="P433" i="6"/>
  <c r="O433" i="6"/>
  <c r="N433" i="6"/>
  <c r="P432" i="6"/>
  <c r="O432" i="6"/>
  <c r="N432" i="6"/>
  <c r="P431" i="6"/>
  <c r="O431" i="6"/>
  <c r="N431" i="6"/>
  <c r="P430" i="6"/>
  <c r="O430" i="6"/>
  <c r="N430" i="6"/>
  <c r="P429" i="6"/>
  <c r="O429" i="6"/>
  <c r="N429" i="6"/>
  <c r="P428" i="6"/>
  <c r="O428" i="6"/>
  <c r="N428" i="6"/>
  <c r="P427" i="6"/>
  <c r="O427" i="6"/>
  <c r="N427" i="6"/>
  <c r="P426" i="6"/>
  <c r="O426" i="6"/>
  <c r="N426" i="6"/>
  <c r="P425" i="6"/>
  <c r="O425" i="6"/>
  <c r="N425" i="6"/>
  <c r="P424" i="6"/>
  <c r="O424" i="6"/>
  <c r="N424" i="6"/>
  <c r="P423" i="6"/>
  <c r="O423" i="6"/>
  <c r="N423" i="6"/>
  <c r="P422" i="6"/>
  <c r="O422" i="6"/>
  <c r="N422" i="6"/>
  <c r="P421" i="6"/>
  <c r="O421" i="6"/>
  <c r="N421" i="6"/>
  <c r="P420" i="6"/>
  <c r="O420" i="6"/>
  <c r="N420" i="6"/>
  <c r="P419" i="6"/>
  <c r="O419" i="6"/>
  <c r="N419" i="6"/>
  <c r="P418" i="6"/>
  <c r="O418" i="6"/>
  <c r="N418" i="6"/>
  <c r="P417" i="6"/>
  <c r="O417" i="6"/>
  <c r="N417" i="6"/>
  <c r="P416" i="6"/>
  <c r="O416" i="6"/>
  <c r="N416" i="6"/>
  <c r="P415" i="6"/>
  <c r="O415" i="6"/>
  <c r="N415" i="6"/>
  <c r="P414" i="6"/>
  <c r="O414" i="6"/>
  <c r="N414" i="6"/>
  <c r="P413" i="6"/>
  <c r="O413" i="6"/>
  <c r="N413" i="6"/>
  <c r="P412" i="6"/>
  <c r="O412" i="6"/>
  <c r="N412" i="6"/>
  <c r="P411" i="6"/>
  <c r="O411" i="6"/>
  <c r="N411" i="6"/>
  <c r="P410" i="6"/>
  <c r="O410" i="6"/>
  <c r="N410" i="6"/>
  <c r="P409" i="6"/>
  <c r="O409" i="6"/>
  <c r="N409" i="6"/>
  <c r="P408" i="6"/>
  <c r="O408" i="6"/>
  <c r="N408" i="6"/>
  <c r="P407" i="6"/>
  <c r="O407" i="6"/>
  <c r="N407" i="6"/>
  <c r="P406" i="6"/>
  <c r="O406" i="6"/>
  <c r="N406" i="6"/>
  <c r="P405" i="6"/>
  <c r="O405" i="6"/>
  <c r="N405" i="6"/>
  <c r="P404" i="6"/>
  <c r="O404" i="6"/>
  <c r="N404" i="6"/>
  <c r="P403" i="6"/>
  <c r="O403" i="6"/>
  <c r="N403" i="6"/>
  <c r="P402" i="6"/>
  <c r="O402" i="6"/>
  <c r="N402" i="6"/>
  <c r="P401" i="6"/>
  <c r="O401" i="6"/>
  <c r="N401" i="6"/>
  <c r="P400" i="6"/>
  <c r="O400" i="6"/>
  <c r="N400" i="6"/>
  <c r="P399" i="6"/>
  <c r="O399" i="6"/>
  <c r="N399" i="6"/>
  <c r="P398" i="6"/>
  <c r="O398" i="6"/>
  <c r="N398" i="6"/>
  <c r="P397" i="6"/>
  <c r="O397" i="6"/>
  <c r="N397" i="6"/>
  <c r="P396" i="6"/>
  <c r="O396" i="6"/>
  <c r="N396" i="6"/>
  <c r="P395" i="6"/>
  <c r="O395" i="6"/>
  <c r="N395" i="6"/>
  <c r="P394" i="6"/>
  <c r="O394" i="6"/>
  <c r="N394" i="6"/>
  <c r="P393" i="6"/>
  <c r="O393" i="6"/>
  <c r="N393" i="6"/>
  <c r="P392" i="6"/>
  <c r="O392" i="6"/>
  <c r="N392" i="6"/>
  <c r="P391" i="6"/>
  <c r="O391" i="6"/>
  <c r="N391" i="6"/>
  <c r="P390" i="6"/>
  <c r="O390" i="6"/>
  <c r="N390" i="6"/>
  <c r="P389" i="6"/>
  <c r="O389" i="6"/>
  <c r="N389" i="6"/>
  <c r="P388" i="6"/>
  <c r="O388" i="6"/>
  <c r="N388" i="6"/>
  <c r="P387" i="6"/>
  <c r="O387" i="6"/>
  <c r="N387" i="6"/>
  <c r="P386" i="6"/>
  <c r="O386" i="6"/>
  <c r="N386" i="6"/>
  <c r="P385" i="6"/>
  <c r="O385" i="6"/>
  <c r="N385" i="6"/>
  <c r="P384" i="6"/>
  <c r="O384" i="6"/>
  <c r="N384" i="6"/>
  <c r="P383" i="6"/>
  <c r="O383" i="6"/>
  <c r="N383" i="6"/>
  <c r="P382" i="6"/>
  <c r="O382" i="6"/>
  <c r="N382" i="6"/>
  <c r="P381" i="6"/>
  <c r="O381" i="6"/>
  <c r="N381" i="6"/>
  <c r="P380" i="6"/>
  <c r="O380" i="6"/>
  <c r="N380" i="6"/>
  <c r="P379" i="6"/>
  <c r="O379" i="6"/>
  <c r="N379" i="6"/>
  <c r="P378" i="6"/>
  <c r="O378" i="6"/>
  <c r="N378" i="6"/>
  <c r="P377" i="6"/>
  <c r="O377" i="6"/>
  <c r="N377" i="6"/>
  <c r="P376" i="6"/>
  <c r="O376" i="6"/>
  <c r="N376" i="6"/>
  <c r="P375" i="6"/>
  <c r="O375" i="6"/>
  <c r="N375" i="6"/>
  <c r="P374" i="6"/>
  <c r="O374" i="6"/>
  <c r="N374" i="6"/>
  <c r="P373" i="6"/>
  <c r="O373" i="6"/>
  <c r="N373" i="6"/>
  <c r="P372" i="6"/>
  <c r="O372" i="6"/>
  <c r="N372" i="6"/>
  <c r="P371" i="6"/>
  <c r="O371" i="6"/>
  <c r="N371" i="6"/>
  <c r="P370" i="6"/>
  <c r="O370" i="6"/>
  <c r="N370" i="6"/>
  <c r="P369" i="6"/>
  <c r="O369" i="6"/>
  <c r="N369" i="6"/>
  <c r="P368" i="6"/>
  <c r="O368" i="6"/>
  <c r="N368" i="6"/>
  <c r="P367" i="6"/>
  <c r="O367" i="6"/>
  <c r="N367" i="6"/>
  <c r="P366" i="6"/>
  <c r="O366" i="6"/>
  <c r="N366" i="6"/>
  <c r="P365" i="6"/>
  <c r="O365" i="6"/>
  <c r="N365" i="6"/>
  <c r="P364" i="6"/>
  <c r="O364" i="6"/>
  <c r="N364" i="6"/>
  <c r="P363" i="6"/>
  <c r="O363" i="6"/>
  <c r="N363" i="6"/>
  <c r="P362" i="6"/>
  <c r="O362" i="6"/>
  <c r="N362" i="6"/>
  <c r="P361" i="6"/>
  <c r="O361" i="6"/>
  <c r="N361" i="6"/>
  <c r="P360" i="6"/>
  <c r="O360" i="6"/>
  <c r="N360" i="6"/>
  <c r="P359" i="6"/>
  <c r="O359" i="6"/>
  <c r="N359" i="6"/>
  <c r="P358" i="6"/>
  <c r="O358" i="6"/>
  <c r="N358" i="6"/>
  <c r="P357" i="6"/>
  <c r="O357" i="6"/>
  <c r="N357" i="6"/>
  <c r="P356" i="6"/>
  <c r="O356" i="6"/>
  <c r="N356" i="6"/>
  <c r="P355" i="6"/>
  <c r="O355" i="6"/>
  <c r="N355" i="6"/>
  <c r="P354" i="6"/>
  <c r="O354" i="6"/>
  <c r="N354" i="6"/>
  <c r="P353" i="6"/>
  <c r="O353" i="6"/>
  <c r="N353" i="6"/>
  <c r="P352" i="6"/>
  <c r="O352" i="6"/>
  <c r="N352" i="6"/>
  <c r="P351" i="6"/>
  <c r="O351" i="6"/>
  <c r="N351" i="6"/>
  <c r="P350" i="6"/>
  <c r="O350" i="6"/>
  <c r="N350" i="6"/>
  <c r="P349" i="6"/>
  <c r="O349" i="6"/>
  <c r="N349" i="6"/>
  <c r="P348" i="6"/>
  <c r="O348" i="6"/>
  <c r="N348" i="6"/>
  <c r="P347" i="6"/>
  <c r="O347" i="6"/>
  <c r="N347" i="6"/>
  <c r="P346" i="6"/>
  <c r="O346" i="6"/>
  <c r="N346" i="6"/>
  <c r="P345" i="6"/>
  <c r="O345" i="6"/>
  <c r="N345" i="6"/>
  <c r="P344" i="6"/>
  <c r="O344" i="6"/>
  <c r="N344" i="6"/>
  <c r="P343" i="6"/>
  <c r="O343" i="6"/>
  <c r="N343" i="6"/>
  <c r="P342" i="6"/>
  <c r="O342" i="6"/>
  <c r="N342" i="6"/>
  <c r="P341" i="6"/>
  <c r="O341" i="6"/>
  <c r="N341" i="6"/>
  <c r="P340" i="6"/>
  <c r="O340" i="6"/>
  <c r="N340" i="6"/>
  <c r="P339" i="6"/>
  <c r="O339" i="6"/>
  <c r="N339" i="6"/>
  <c r="P338" i="6"/>
  <c r="O338" i="6"/>
  <c r="N338" i="6"/>
  <c r="P337" i="6"/>
  <c r="O337" i="6"/>
  <c r="N337" i="6"/>
  <c r="P336" i="6"/>
  <c r="O336" i="6"/>
  <c r="N336" i="6"/>
  <c r="P335" i="6"/>
  <c r="O335" i="6"/>
  <c r="N335" i="6"/>
  <c r="P334" i="6"/>
  <c r="O334" i="6"/>
  <c r="N334" i="6"/>
  <c r="P333" i="6"/>
  <c r="O333" i="6"/>
  <c r="N333" i="6"/>
  <c r="P332" i="6"/>
  <c r="O332" i="6"/>
  <c r="N332" i="6"/>
  <c r="P331" i="6"/>
  <c r="O331" i="6"/>
  <c r="N331" i="6"/>
  <c r="P330" i="6"/>
  <c r="O330" i="6"/>
  <c r="N330" i="6"/>
  <c r="P329" i="6"/>
  <c r="O329" i="6"/>
  <c r="N329" i="6"/>
  <c r="P328" i="6"/>
  <c r="O328" i="6"/>
  <c r="N328" i="6"/>
  <c r="P327" i="6"/>
  <c r="O327" i="6"/>
  <c r="N327" i="6"/>
  <c r="P326" i="6"/>
  <c r="O326" i="6"/>
  <c r="N326" i="6"/>
  <c r="P325" i="6"/>
  <c r="O325" i="6"/>
  <c r="N325" i="6"/>
  <c r="P324" i="6"/>
  <c r="O324" i="6"/>
  <c r="N324" i="6"/>
  <c r="P323" i="6"/>
  <c r="O323" i="6"/>
  <c r="N323" i="6"/>
  <c r="P322" i="6"/>
  <c r="O322" i="6"/>
  <c r="N322" i="6"/>
  <c r="P321" i="6"/>
  <c r="O321" i="6"/>
  <c r="N321" i="6"/>
  <c r="P320" i="6"/>
  <c r="O320" i="6"/>
  <c r="N320" i="6"/>
  <c r="P319" i="6"/>
  <c r="O319" i="6"/>
  <c r="N319" i="6"/>
  <c r="P318" i="6"/>
  <c r="O318" i="6"/>
  <c r="N318" i="6"/>
  <c r="P317" i="6"/>
  <c r="O317" i="6"/>
  <c r="N317" i="6"/>
  <c r="P316" i="6"/>
  <c r="O316" i="6"/>
  <c r="N316" i="6"/>
  <c r="P315" i="6"/>
  <c r="O315" i="6"/>
  <c r="N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J78" i="5"/>
  <c r="J77" i="5"/>
  <c r="J76" i="5"/>
  <c r="J75" i="5"/>
  <c r="J74" i="5"/>
  <c r="J73" i="5"/>
  <c r="J72" i="5"/>
  <c r="J71" i="5"/>
  <c r="J70" i="5"/>
  <c r="J69" i="5"/>
  <c r="J68" i="5"/>
  <c r="D68" i="5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G87" i="4"/>
  <c r="F87" i="4"/>
  <c r="E87" i="4"/>
  <c r="G86" i="4"/>
  <c r="F86" i="4"/>
  <c r="E86" i="4"/>
  <c r="G84" i="4"/>
  <c r="F84" i="4"/>
  <c r="G83" i="4"/>
  <c r="F83" i="4"/>
  <c r="G69" i="4"/>
  <c r="F69" i="4"/>
  <c r="E69" i="4"/>
  <c r="G68" i="4"/>
  <c r="F68" i="4"/>
  <c r="E68" i="4"/>
  <c r="G67" i="4"/>
  <c r="F67" i="4"/>
  <c r="E67" i="4"/>
  <c r="G65" i="4"/>
  <c r="F65" i="4"/>
  <c r="E65" i="4"/>
  <c r="G64" i="4"/>
  <c r="F64" i="4"/>
  <c r="E64" i="4"/>
  <c r="G60" i="4"/>
  <c r="F60" i="4"/>
  <c r="E60" i="4"/>
  <c r="G59" i="4"/>
  <c r="F59" i="4"/>
  <c r="E59" i="4"/>
  <c r="G53" i="4"/>
  <c r="F53" i="4"/>
  <c r="E53" i="4"/>
  <c r="G52" i="4"/>
  <c r="F52" i="4"/>
  <c r="E52" i="4"/>
  <c r="L72" i="3"/>
  <c r="L71" i="3"/>
  <c r="L70" i="3"/>
  <c r="L69" i="3"/>
  <c r="L68" i="3"/>
  <c r="L67" i="3"/>
  <c r="L66" i="3"/>
  <c r="L65" i="3"/>
  <c r="L64" i="3"/>
  <c r="L63" i="3"/>
  <c r="L62" i="3"/>
  <c r="L61" i="3"/>
  <c r="R6" i="6"/>
  <c r="T6" i="6" s="1"/>
  <c r="E50" i="4"/>
  <c r="E49" i="4"/>
  <c r="E46" i="4"/>
  <c r="E44" i="4"/>
  <c r="E43" i="4"/>
  <c r="E42" i="4"/>
  <c r="E40" i="4"/>
  <c r="E39" i="4"/>
  <c r="E36" i="4"/>
  <c r="E34" i="4"/>
  <c r="E33" i="4"/>
  <c r="E32" i="4"/>
  <c r="E30" i="4"/>
  <c r="E28" i="4"/>
  <c r="E26" i="4"/>
  <c r="E25" i="4"/>
  <c r="E23" i="4"/>
  <c r="E22" i="4"/>
  <c r="E20" i="4"/>
  <c r="E17" i="4"/>
  <c r="E18" i="4" s="1"/>
  <c r="E15" i="4"/>
  <c r="E14" i="4"/>
  <c r="E12" i="4"/>
  <c r="E10" i="4"/>
  <c r="E8" i="4"/>
  <c r="E7" i="4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P3" i="4"/>
  <c r="O3" i="4"/>
  <c r="N3" i="4"/>
  <c r="M3" i="4"/>
  <c r="L3" i="4"/>
  <c r="K3" i="4"/>
  <c r="G50" i="4"/>
  <c r="F50" i="4"/>
  <c r="G49" i="4"/>
  <c r="F49" i="4"/>
  <c r="G47" i="4"/>
  <c r="F47" i="4"/>
  <c r="G46" i="4"/>
  <c r="F46" i="4"/>
  <c r="G44" i="4"/>
  <c r="F44" i="4"/>
  <c r="G43" i="4"/>
  <c r="F43" i="4"/>
  <c r="G42" i="4"/>
  <c r="F42" i="4"/>
  <c r="G40" i="4"/>
  <c r="F40" i="4"/>
  <c r="G39" i="4"/>
  <c r="F39" i="4"/>
  <c r="G37" i="4"/>
  <c r="F37" i="4"/>
  <c r="G36" i="4"/>
  <c r="F36" i="4"/>
  <c r="G34" i="4"/>
  <c r="F34" i="4"/>
  <c r="G33" i="4"/>
  <c r="F33" i="4"/>
  <c r="G32" i="4"/>
  <c r="F32" i="4"/>
  <c r="G30" i="4"/>
  <c r="F30" i="4"/>
  <c r="G28" i="4"/>
  <c r="F28" i="4"/>
  <c r="G26" i="4"/>
  <c r="F26" i="4"/>
  <c r="G25" i="4"/>
  <c r="F25" i="4"/>
  <c r="G23" i="4"/>
  <c r="F23" i="4"/>
  <c r="G22" i="4"/>
  <c r="F22" i="4"/>
  <c r="G20" i="4"/>
  <c r="F20" i="4"/>
  <c r="G18" i="4"/>
  <c r="F18" i="4"/>
  <c r="G17" i="4"/>
  <c r="F17" i="4"/>
  <c r="G15" i="4"/>
  <c r="F15" i="4"/>
  <c r="G14" i="4"/>
  <c r="F14" i="4"/>
  <c r="G12" i="4"/>
  <c r="F12" i="4"/>
  <c r="G10" i="4"/>
  <c r="F10" i="4"/>
  <c r="G8" i="4"/>
  <c r="F8" i="4"/>
  <c r="G7" i="4"/>
  <c r="F7" i="4"/>
  <c r="E47" i="4"/>
  <c r="E37" i="4"/>
  <c r="D41" i="4"/>
  <c r="J67" i="5"/>
  <c r="J66" i="5"/>
  <c r="J65" i="5"/>
  <c r="J64" i="5"/>
  <c r="J63" i="5"/>
  <c r="D63" i="5"/>
  <c r="D64" i="5" s="1"/>
  <c r="D65" i="5" s="1"/>
  <c r="D66" i="5" s="1"/>
  <c r="D67" i="5" s="1"/>
  <c r="L4" i="3"/>
  <c r="D49" i="5"/>
  <c r="D50" i="5" s="1"/>
  <c r="G5" i="6"/>
  <c r="B6" i="6"/>
  <c r="B7" i="6" s="1"/>
  <c r="G7" i="6" s="1"/>
  <c r="L5" i="3"/>
  <c r="D48" i="5"/>
  <c r="D44" i="5"/>
  <c r="J44" i="5" s="1"/>
  <c r="D34" i="5"/>
  <c r="D24" i="5"/>
  <c r="D25" i="5" s="1"/>
  <c r="D14" i="5"/>
  <c r="J14" i="5" s="1"/>
  <c r="D6" i="5"/>
  <c r="D7" i="5" s="1"/>
  <c r="J48" i="5"/>
  <c r="J47" i="5"/>
  <c r="J43" i="5"/>
  <c r="J33" i="5"/>
  <c r="J24" i="5"/>
  <c r="J23" i="5"/>
  <c r="J13" i="5"/>
  <c r="J5" i="5"/>
  <c r="R7" i="6" l="1"/>
  <c r="T7" i="6" s="1"/>
  <c r="G6" i="6"/>
  <c r="D51" i="5"/>
  <c r="J50" i="5"/>
  <c r="J6" i="5"/>
  <c r="B8" i="6"/>
  <c r="G8" i="6" s="1"/>
  <c r="D8" i="5"/>
  <c r="J7" i="5"/>
  <c r="D26" i="5"/>
  <c r="J25" i="5"/>
  <c r="D15" i="5"/>
  <c r="D35" i="5"/>
  <c r="D45" i="5"/>
  <c r="J45" i="5" s="1"/>
  <c r="J49" i="5"/>
  <c r="J34" i="5"/>
  <c r="D27" i="5"/>
  <c r="J26" i="5"/>
  <c r="R8" i="6" l="1"/>
  <c r="T8" i="6" s="1"/>
  <c r="L6" i="3"/>
  <c r="D52" i="5"/>
  <c r="J51" i="5"/>
  <c r="B9" i="6"/>
  <c r="G9" i="6" s="1"/>
  <c r="J35" i="5"/>
  <c r="J15" i="5"/>
  <c r="D16" i="5"/>
  <c r="D36" i="5"/>
  <c r="J36" i="5" s="1"/>
  <c r="D9" i="5"/>
  <c r="J8" i="5"/>
  <c r="D28" i="5"/>
  <c r="J27" i="5"/>
  <c r="R9" i="6" l="1"/>
  <c r="T9" i="6" s="1"/>
  <c r="L7" i="3"/>
  <c r="D53" i="5"/>
  <c r="J52" i="5"/>
  <c r="B10" i="6"/>
  <c r="G10" i="6" s="1"/>
  <c r="D37" i="5"/>
  <c r="D17" i="5"/>
  <c r="J16" i="5"/>
  <c r="D10" i="5"/>
  <c r="J9" i="5"/>
  <c r="D38" i="5"/>
  <c r="J37" i="5"/>
  <c r="D29" i="5"/>
  <c r="J28" i="5"/>
  <c r="R10" i="6" l="1"/>
  <c r="T10" i="6" s="1"/>
  <c r="L8" i="3"/>
  <c r="J53" i="5"/>
  <c r="D54" i="5"/>
  <c r="B11" i="6"/>
  <c r="G11" i="6" s="1"/>
  <c r="D18" i="5"/>
  <c r="J17" i="5"/>
  <c r="D11" i="5"/>
  <c r="J10" i="5"/>
  <c r="J38" i="5"/>
  <c r="D39" i="5"/>
  <c r="D30" i="5"/>
  <c r="J29" i="5"/>
  <c r="R11" i="6" l="1"/>
  <c r="T11" i="6" s="1"/>
  <c r="L9" i="3"/>
  <c r="J54" i="5"/>
  <c r="D55" i="5"/>
  <c r="B12" i="6"/>
  <c r="G12" i="6" s="1"/>
  <c r="J11" i="5"/>
  <c r="D19" i="5"/>
  <c r="J18" i="5"/>
  <c r="D40" i="5"/>
  <c r="J39" i="5"/>
  <c r="D31" i="5"/>
  <c r="J31" i="5" s="1"/>
  <c r="J30" i="5"/>
  <c r="R12" i="6" l="1"/>
  <c r="T12" i="6" s="1"/>
  <c r="L10" i="3"/>
  <c r="J55" i="5"/>
  <c r="D56" i="5"/>
  <c r="B13" i="6"/>
  <c r="G13" i="6" s="1"/>
  <c r="D20" i="5"/>
  <c r="J19" i="5"/>
  <c r="D41" i="5"/>
  <c r="J40" i="5"/>
  <c r="R13" i="6" l="1"/>
  <c r="T13" i="6" s="1"/>
  <c r="L11" i="3"/>
  <c r="D57" i="5"/>
  <c r="J56" i="5"/>
  <c r="B14" i="6"/>
  <c r="G14" i="6" s="1"/>
  <c r="D21" i="5"/>
  <c r="J20" i="5"/>
  <c r="J41" i="5"/>
  <c r="R14" i="6" l="1"/>
  <c r="T14" i="6" s="1"/>
  <c r="D58" i="5"/>
  <c r="J57" i="5"/>
  <c r="B15" i="6"/>
  <c r="G15" i="6" s="1"/>
  <c r="J21" i="5"/>
  <c r="R15" i="6" l="1"/>
  <c r="T15" i="6" s="1"/>
  <c r="D59" i="5"/>
  <c r="J58" i="5"/>
  <c r="B16" i="6"/>
  <c r="G16" i="6" s="1"/>
  <c r="R16" i="6" l="1"/>
  <c r="T16" i="6" s="1"/>
  <c r="D60" i="5"/>
  <c r="J59" i="5"/>
  <c r="B17" i="6"/>
  <c r="R17" i="6" l="1"/>
  <c r="T17" i="6" s="1"/>
  <c r="B18" i="6"/>
  <c r="G17" i="6"/>
  <c r="D61" i="5"/>
  <c r="J60" i="5"/>
  <c r="R18" i="6" l="1"/>
  <c r="T18" i="6" s="1"/>
  <c r="B19" i="6"/>
  <c r="G18" i="6"/>
  <c r="D62" i="5"/>
  <c r="J62" i="5" s="1"/>
  <c r="J61" i="5"/>
  <c r="R19" i="6" l="1"/>
  <c r="T19" i="6" s="1"/>
  <c r="B20" i="6"/>
  <c r="G19" i="6"/>
  <c r="R20" i="6" l="1"/>
  <c r="T20" i="6" s="1"/>
  <c r="B21" i="6"/>
  <c r="G20" i="6"/>
  <c r="R21" i="6" l="1"/>
  <c r="T21" i="6" s="1"/>
  <c r="B22" i="6"/>
  <c r="G21" i="6"/>
  <c r="R22" i="6" l="1"/>
  <c r="T22" i="6" s="1"/>
  <c r="B23" i="6"/>
  <c r="G22" i="6"/>
  <c r="R23" i="6" l="1"/>
  <c r="T23" i="6" s="1"/>
  <c r="B24" i="6"/>
  <c r="G23" i="6"/>
  <c r="R24" i="6" l="1"/>
  <c r="T24" i="6" s="1"/>
  <c r="B25" i="6"/>
  <c r="G24" i="6"/>
  <c r="R25" i="6" l="1"/>
  <c r="T25" i="6" s="1"/>
  <c r="B26" i="6"/>
  <c r="G25" i="6"/>
  <c r="R26" i="6" l="1"/>
  <c r="T26" i="6" s="1"/>
  <c r="B27" i="6"/>
  <c r="G26" i="6"/>
  <c r="R27" i="6" l="1"/>
  <c r="T27" i="6" s="1"/>
  <c r="B28" i="6"/>
  <c r="G27" i="6"/>
  <c r="R28" i="6" l="1"/>
  <c r="T28" i="6" s="1"/>
  <c r="B29" i="6"/>
  <c r="G28" i="6"/>
  <c r="R29" i="6" l="1"/>
  <c r="T29" i="6" s="1"/>
  <c r="B30" i="6"/>
  <c r="G29" i="6"/>
  <c r="R30" i="6" l="1"/>
  <c r="T30" i="6" s="1"/>
  <c r="B31" i="6"/>
  <c r="G30" i="6"/>
  <c r="R31" i="6" l="1"/>
  <c r="T31" i="6" s="1"/>
  <c r="B32" i="6"/>
  <c r="G31" i="6"/>
  <c r="R32" i="6" l="1"/>
  <c r="T32" i="6" s="1"/>
  <c r="B33" i="6"/>
  <c r="G32" i="6"/>
  <c r="R33" i="6" l="1"/>
  <c r="T33" i="6" s="1"/>
  <c r="B34" i="6"/>
  <c r="G33" i="6"/>
  <c r="R34" i="6" l="1"/>
  <c r="T34" i="6" s="1"/>
  <c r="B35" i="6"/>
  <c r="G34" i="6"/>
  <c r="R35" i="6" l="1"/>
  <c r="T35" i="6" s="1"/>
  <c r="B36" i="6"/>
  <c r="G35" i="6"/>
  <c r="R36" i="6" l="1"/>
  <c r="T36" i="6" s="1"/>
  <c r="B37" i="6"/>
  <c r="G36" i="6"/>
  <c r="R37" i="6" l="1"/>
  <c r="T37" i="6" s="1"/>
  <c r="B38" i="6"/>
  <c r="G37" i="6"/>
  <c r="R38" i="6" l="1"/>
  <c r="T38" i="6" s="1"/>
  <c r="B39" i="6"/>
  <c r="G38" i="6"/>
  <c r="R39" i="6" l="1"/>
  <c r="T39" i="6" s="1"/>
  <c r="B40" i="6"/>
  <c r="G39" i="6"/>
  <c r="R40" i="6" l="1"/>
  <c r="T40" i="6" s="1"/>
  <c r="B41" i="6"/>
  <c r="G40" i="6"/>
  <c r="R41" i="6" l="1"/>
  <c r="T41" i="6" s="1"/>
  <c r="G41" i="6"/>
  <c r="B42" i="6"/>
  <c r="R42" i="6" l="1"/>
  <c r="T42" i="6" s="1"/>
  <c r="B43" i="6"/>
  <c r="G42" i="6"/>
  <c r="R43" i="6" l="1"/>
  <c r="T43" i="6" s="1"/>
  <c r="B44" i="6"/>
  <c r="G43" i="6"/>
  <c r="R44" i="6" l="1"/>
  <c r="T44" i="6" s="1"/>
  <c r="B45" i="6"/>
  <c r="G44" i="6"/>
  <c r="R45" i="6" l="1"/>
  <c r="T45" i="6" s="1"/>
  <c r="B46" i="6"/>
  <c r="G45" i="6"/>
  <c r="R46" i="6" l="1"/>
  <c r="T46" i="6" s="1"/>
  <c r="B47" i="6"/>
  <c r="G46" i="6"/>
  <c r="R47" i="6" l="1"/>
  <c r="T47" i="6" s="1"/>
  <c r="B48" i="6"/>
  <c r="G47" i="6"/>
  <c r="R48" i="6" l="1"/>
  <c r="T48" i="6" s="1"/>
  <c r="B49" i="6"/>
  <c r="G48" i="6"/>
  <c r="R49" i="6" l="1"/>
  <c r="T49" i="6" s="1"/>
  <c r="B50" i="6"/>
  <c r="G49" i="6"/>
  <c r="R50" i="6" l="1"/>
  <c r="T50" i="6" s="1"/>
  <c r="B51" i="6"/>
  <c r="G50" i="6"/>
  <c r="R51" i="6" l="1"/>
  <c r="T51" i="6" s="1"/>
  <c r="B52" i="6"/>
  <c r="G51" i="6"/>
  <c r="R52" i="6" l="1"/>
  <c r="T52" i="6" s="1"/>
  <c r="B53" i="6"/>
  <c r="G52" i="6"/>
  <c r="R53" i="6" l="1"/>
  <c r="T53" i="6" s="1"/>
  <c r="B54" i="6"/>
  <c r="G53" i="6"/>
  <c r="R54" i="6" l="1"/>
  <c r="T54" i="6" s="1"/>
  <c r="B55" i="6"/>
  <c r="G54" i="6"/>
  <c r="R55" i="6" l="1"/>
  <c r="T55" i="6" s="1"/>
  <c r="B56" i="6"/>
  <c r="G55" i="6"/>
  <c r="R56" i="6" l="1"/>
  <c r="T56" i="6" s="1"/>
  <c r="B57" i="6"/>
  <c r="G56" i="6"/>
  <c r="R57" i="6" l="1"/>
  <c r="T57" i="6" s="1"/>
  <c r="B58" i="6"/>
  <c r="G57" i="6"/>
  <c r="R58" i="6" l="1"/>
  <c r="T58" i="6" s="1"/>
  <c r="B59" i="6"/>
  <c r="G58" i="6"/>
  <c r="R59" i="6" l="1"/>
  <c r="T59" i="6" s="1"/>
  <c r="B60" i="6"/>
  <c r="G59" i="6"/>
  <c r="R60" i="6" l="1"/>
  <c r="T60" i="6" s="1"/>
  <c r="B62" i="6"/>
  <c r="G60" i="6"/>
  <c r="R61" i="6" l="1"/>
  <c r="B63" i="6"/>
  <c r="G62" i="6"/>
  <c r="T61" i="6" l="1"/>
  <c r="R62" i="6"/>
  <c r="B61" i="6"/>
  <c r="G63" i="6"/>
  <c r="T62" i="6" l="1"/>
  <c r="R63" i="6"/>
  <c r="S62" i="6"/>
  <c r="B64" i="6"/>
  <c r="G61" i="6"/>
  <c r="T63" i="6" l="1"/>
  <c r="R64" i="6"/>
  <c r="S63" i="6"/>
  <c r="G64" i="6"/>
  <c r="B65" i="6"/>
  <c r="T64" i="6" l="1"/>
  <c r="R65" i="6"/>
  <c r="S64" i="6"/>
  <c r="G65" i="6"/>
  <c r="B66" i="6"/>
  <c r="T65" i="6" l="1"/>
  <c r="R66" i="6"/>
  <c r="S65" i="6"/>
  <c r="L12" i="3"/>
  <c r="B67" i="6"/>
  <c r="G66" i="6"/>
  <c r="T66" i="6" l="1"/>
  <c r="S66" i="6"/>
  <c r="R67" i="6"/>
  <c r="L13" i="3"/>
  <c r="B68" i="6"/>
  <c r="G67" i="6"/>
  <c r="T67" i="6" l="1"/>
  <c r="R68" i="6"/>
  <c r="S67" i="6"/>
  <c r="L14" i="3"/>
  <c r="B70" i="6"/>
  <c r="G68" i="6"/>
  <c r="T68" i="6" l="1"/>
  <c r="R69" i="6"/>
  <c r="S68" i="6"/>
  <c r="L15" i="3"/>
  <c r="B69" i="6"/>
  <c r="B71" i="6" s="1"/>
  <c r="B75" i="6" s="1"/>
  <c r="B72" i="6" s="1"/>
  <c r="G70" i="6"/>
  <c r="T69" i="6" l="1"/>
  <c r="S69" i="6"/>
  <c r="R70" i="6"/>
  <c r="L16" i="3"/>
  <c r="B73" i="6"/>
  <c r="B74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G69" i="6"/>
  <c r="T70" i="6" l="1"/>
  <c r="S70" i="6"/>
  <c r="R71" i="6"/>
  <c r="L17" i="3"/>
  <c r="B102" i="6"/>
  <c r="G101" i="6"/>
  <c r="G71" i="6"/>
  <c r="T71" i="6" l="1"/>
  <c r="R72" i="6"/>
  <c r="S71" i="6"/>
  <c r="L18" i="3"/>
  <c r="P64" i="3" s="1"/>
  <c r="B103" i="6"/>
  <c r="G102" i="6"/>
  <c r="G75" i="6"/>
  <c r="T72" i="6" l="1"/>
  <c r="S72" i="6"/>
  <c r="R73" i="6"/>
  <c r="L20" i="3"/>
  <c r="L19" i="3"/>
  <c r="B104" i="6"/>
  <c r="G103" i="6"/>
  <c r="G72" i="6"/>
  <c r="T73" i="6" l="1"/>
  <c r="S73" i="6"/>
  <c r="L21" i="3"/>
  <c r="B105" i="6"/>
  <c r="G104" i="6"/>
  <c r="G73" i="6"/>
  <c r="L22" i="3" l="1"/>
  <c r="B106" i="6"/>
  <c r="G105" i="6"/>
  <c r="G74" i="6"/>
  <c r="L23" i="3" l="1"/>
  <c r="B107" i="6"/>
  <c r="G106" i="6"/>
  <c r="G76" i="6"/>
  <c r="L24" i="3" l="1"/>
  <c r="B108" i="6"/>
  <c r="G107" i="6"/>
  <c r="G77" i="6"/>
  <c r="L25" i="3" l="1"/>
  <c r="B109" i="6"/>
  <c r="G108" i="6"/>
  <c r="G78" i="6"/>
  <c r="L26" i="3" l="1"/>
  <c r="P26" i="3"/>
  <c r="B110" i="6"/>
  <c r="G109" i="6"/>
  <c r="G79" i="6"/>
  <c r="L27" i="3" l="1"/>
  <c r="B111" i="6"/>
  <c r="G110" i="6"/>
  <c r="G80" i="6"/>
  <c r="L28" i="3" l="1"/>
  <c r="P28" i="3"/>
  <c r="B112" i="6"/>
  <c r="G111" i="6"/>
  <c r="G81" i="6"/>
  <c r="L29" i="3" l="1"/>
  <c r="P17" i="3" s="1"/>
  <c r="B113" i="6"/>
  <c r="G112" i="6"/>
  <c r="G82" i="6"/>
  <c r="L30" i="3" l="1"/>
  <c r="P61" i="3" s="1"/>
  <c r="B114" i="6"/>
  <c r="G113" i="6"/>
  <c r="G83" i="6"/>
  <c r="L31" i="3" l="1"/>
  <c r="B115" i="6"/>
  <c r="G114" i="6"/>
  <c r="G84" i="6"/>
  <c r="P29" i="3" l="1"/>
  <c r="L32" i="3"/>
  <c r="P32" i="3"/>
  <c r="B116" i="6"/>
  <c r="G115" i="6"/>
  <c r="G85" i="6"/>
  <c r="P20" i="3" l="1"/>
  <c r="P18" i="3"/>
  <c r="L33" i="3"/>
  <c r="P33" i="3"/>
  <c r="S30" i="6"/>
  <c r="S35" i="6"/>
  <c r="S5" i="6"/>
  <c r="S25" i="6"/>
  <c r="S12" i="6"/>
  <c r="S16" i="6"/>
  <c r="S33" i="6"/>
  <c r="S17" i="6"/>
  <c r="S8" i="6"/>
  <c r="S19" i="6"/>
  <c r="S24" i="6"/>
  <c r="S23" i="6"/>
  <c r="S34" i="6"/>
  <c r="S26" i="6"/>
  <c r="S27" i="6"/>
  <c r="S6" i="6"/>
  <c r="S20" i="6"/>
  <c r="S28" i="6"/>
  <c r="S7" i="6"/>
  <c r="S29" i="6"/>
  <c r="S22" i="6"/>
  <c r="S32" i="6"/>
  <c r="S18" i="6"/>
  <c r="S15" i="6"/>
  <c r="S21" i="6"/>
  <c r="S11" i="6"/>
  <c r="S9" i="6"/>
  <c r="S10" i="6"/>
  <c r="S31" i="6"/>
  <c r="S13" i="6"/>
  <c r="S14" i="6"/>
  <c r="B117" i="6"/>
  <c r="G116" i="6"/>
  <c r="G86" i="6"/>
  <c r="P21" i="3" l="1"/>
  <c r="P62" i="3"/>
  <c r="L34" i="3"/>
  <c r="B118" i="6"/>
  <c r="G117" i="6"/>
  <c r="G87" i="6"/>
  <c r="P30" i="3" l="1"/>
  <c r="L35" i="3"/>
  <c r="P23" i="3" s="1"/>
  <c r="S36" i="6"/>
  <c r="G118" i="6"/>
  <c r="B119" i="6"/>
  <c r="G88" i="6"/>
  <c r="L36" i="3" l="1"/>
  <c r="S37" i="6"/>
  <c r="S38" i="6"/>
  <c r="B120" i="6"/>
  <c r="G119" i="6"/>
  <c r="G89" i="6"/>
  <c r="P24" i="3" l="1"/>
  <c r="P63" i="3"/>
  <c r="L37" i="3"/>
  <c r="G120" i="6"/>
  <c r="B121" i="6"/>
  <c r="G90" i="6"/>
  <c r="P31" i="3" l="1"/>
  <c r="B122" i="6"/>
  <c r="G121" i="6"/>
  <c r="G91" i="6"/>
  <c r="G122" i="6" l="1"/>
  <c r="B123" i="6"/>
  <c r="G92" i="6"/>
  <c r="G123" i="6" l="1"/>
  <c r="B124" i="6"/>
  <c r="G93" i="6"/>
  <c r="G124" i="6" l="1"/>
  <c r="B125" i="6"/>
  <c r="G94" i="6"/>
  <c r="B126" i="6" l="1"/>
  <c r="G125" i="6"/>
  <c r="G95" i="6"/>
  <c r="B127" i="6" l="1"/>
  <c r="G126" i="6"/>
  <c r="G96" i="6"/>
  <c r="B128" i="6" l="1"/>
  <c r="G127" i="6"/>
  <c r="G97" i="6"/>
  <c r="B129" i="6" l="1"/>
  <c r="G128" i="6"/>
  <c r="G98" i="6"/>
  <c r="G129" i="6" l="1"/>
  <c r="B130" i="6"/>
  <c r="G100" i="6"/>
  <c r="G99" i="6"/>
  <c r="G130" i="6" l="1"/>
  <c r="B131" i="6"/>
  <c r="B132" i="6" l="1"/>
  <c r="G131" i="6"/>
  <c r="B133" i="6" l="1"/>
  <c r="G132" i="6"/>
  <c r="G133" i="6" l="1"/>
  <c r="B134" i="6"/>
  <c r="G134" i="6" l="1"/>
  <c r="B135" i="6"/>
  <c r="G135" i="6" l="1"/>
  <c r="B136" i="6"/>
  <c r="B137" i="6" l="1"/>
  <c r="G136" i="6"/>
  <c r="G137" i="6" l="1"/>
  <c r="B138" i="6"/>
  <c r="G138" i="6" l="1"/>
  <c r="B139" i="6"/>
  <c r="B140" i="6" l="1"/>
  <c r="G139" i="6"/>
  <c r="G140" i="6" l="1"/>
  <c r="B141" i="6"/>
  <c r="B142" i="6" l="1"/>
  <c r="G141" i="6"/>
  <c r="B143" i="6" l="1"/>
  <c r="G142" i="6"/>
  <c r="G143" i="6" l="1"/>
  <c r="B144" i="6"/>
  <c r="G144" i="6" l="1"/>
  <c r="B145" i="6"/>
  <c r="G145" i="6" l="1"/>
  <c r="B146" i="6"/>
  <c r="G146" i="6" l="1"/>
  <c r="B147" i="6"/>
  <c r="B148" i="6" l="1"/>
  <c r="G147" i="6"/>
  <c r="B149" i="6" l="1"/>
  <c r="G148" i="6"/>
  <c r="B150" i="6" l="1"/>
  <c r="G149" i="6"/>
  <c r="G150" i="6" l="1"/>
  <c r="B151" i="6"/>
  <c r="G151" i="6" l="1"/>
  <c r="B152" i="6"/>
  <c r="G152" i="6" l="1"/>
  <c r="B153" i="6"/>
  <c r="B154" i="6" l="1"/>
  <c r="G153" i="6"/>
  <c r="B155" i="6" l="1"/>
  <c r="G154" i="6"/>
  <c r="B156" i="6" l="1"/>
  <c r="G155" i="6"/>
  <c r="G156" i="6" l="1"/>
  <c r="B157" i="6"/>
  <c r="G157" i="6" l="1"/>
  <c r="B158" i="6"/>
  <c r="G158" i="6" l="1"/>
  <c r="B159" i="6"/>
  <c r="G159" i="6" l="1"/>
  <c r="B160" i="6"/>
  <c r="G160" i="6" l="1"/>
  <c r="B161" i="6"/>
  <c r="B162" i="6" l="1"/>
  <c r="G161" i="6"/>
  <c r="B163" i="6" l="1"/>
  <c r="G162" i="6"/>
  <c r="B164" i="6" l="1"/>
  <c r="G163" i="6"/>
  <c r="B165" i="6" l="1"/>
  <c r="G164" i="6"/>
  <c r="B166" i="6" l="1"/>
  <c r="G165" i="6"/>
  <c r="B167" i="6" l="1"/>
  <c r="G166" i="6"/>
  <c r="B168" i="6" l="1"/>
  <c r="G167" i="6"/>
  <c r="B169" i="6" l="1"/>
  <c r="G168" i="6"/>
  <c r="B170" i="6" l="1"/>
  <c r="G169" i="6"/>
  <c r="B171" i="6" l="1"/>
  <c r="G170" i="6"/>
  <c r="B172" i="6" l="1"/>
  <c r="G171" i="6"/>
  <c r="B173" i="6" l="1"/>
  <c r="G172" i="6"/>
  <c r="B174" i="6" l="1"/>
  <c r="G173" i="6"/>
  <c r="B175" i="6" l="1"/>
  <c r="G174" i="6"/>
  <c r="B176" i="6" l="1"/>
  <c r="G175" i="6"/>
  <c r="B177" i="6" l="1"/>
  <c r="G176" i="6"/>
  <c r="B178" i="6" l="1"/>
  <c r="G177" i="6"/>
  <c r="B179" i="6" l="1"/>
  <c r="G178" i="6"/>
  <c r="B180" i="6" l="1"/>
  <c r="G179" i="6"/>
  <c r="B181" i="6" l="1"/>
  <c r="G180" i="6"/>
  <c r="B182" i="6" l="1"/>
  <c r="G181" i="6"/>
  <c r="B183" i="6" l="1"/>
  <c r="G182" i="6"/>
  <c r="B184" i="6" l="1"/>
  <c r="G183" i="6"/>
  <c r="B185" i="6" l="1"/>
  <c r="G184" i="6"/>
  <c r="B186" i="6" l="1"/>
  <c r="G185" i="6"/>
  <c r="B187" i="6" l="1"/>
  <c r="G186" i="6"/>
  <c r="B188" i="6" l="1"/>
  <c r="G187" i="6"/>
  <c r="B189" i="6" l="1"/>
  <c r="G188" i="6"/>
  <c r="B190" i="6" l="1"/>
  <c r="G189" i="6"/>
  <c r="B191" i="6" l="1"/>
  <c r="G190" i="6"/>
  <c r="B192" i="6" l="1"/>
  <c r="G191" i="6"/>
  <c r="B193" i="6" l="1"/>
  <c r="G192" i="6"/>
  <c r="B194" i="6" l="1"/>
  <c r="G193" i="6"/>
  <c r="B195" i="6" l="1"/>
  <c r="G194" i="6"/>
  <c r="B196" i="6" l="1"/>
  <c r="G195" i="6"/>
  <c r="B197" i="6" l="1"/>
  <c r="G196" i="6"/>
  <c r="B198" i="6" l="1"/>
  <c r="G197" i="6"/>
  <c r="B199" i="6" l="1"/>
  <c r="G198" i="6"/>
  <c r="B200" i="6" l="1"/>
  <c r="G199" i="6"/>
  <c r="B201" i="6" l="1"/>
  <c r="G200" i="6"/>
  <c r="B202" i="6" l="1"/>
  <c r="G201" i="6"/>
  <c r="B203" i="6" l="1"/>
  <c r="G202" i="6"/>
  <c r="B204" i="6" l="1"/>
  <c r="G203" i="6"/>
  <c r="B205" i="6" l="1"/>
  <c r="G204" i="6"/>
  <c r="B206" i="6" l="1"/>
  <c r="G205" i="6"/>
  <c r="B207" i="6" l="1"/>
  <c r="G206" i="6"/>
  <c r="B208" i="6" l="1"/>
  <c r="G207" i="6"/>
  <c r="B209" i="6" l="1"/>
  <c r="G208" i="6"/>
  <c r="B210" i="6" l="1"/>
  <c r="G209" i="6"/>
  <c r="B211" i="6" l="1"/>
  <c r="G210" i="6"/>
  <c r="B212" i="6" l="1"/>
  <c r="G211" i="6"/>
  <c r="B213" i="6" l="1"/>
  <c r="G212" i="6"/>
  <c r="B214" i="6" l="1"/>
  <c r="G213" i="6"/>
  <c r="B215" i="6" l="1"/>
  <c r="G214" i="6"/>
  <c r="B216" i="6" l="1"/>
  <c r="G215" i="6"/>
  <c r="B217" i="6" l="1"/>
  <c r="G216" i="6"/>
  <c r="B218" i="6" l="1"/>
  <c r="G217" i="6"/>
  <c r="B219" i="6" l="1"/>
  <c r="G218" i="6"/>
  <c r="B220" i="6" l="1"/>
  <c r="G219" i="6"/>
  <c r="B221" i="6" l="1"/>
  <c r="G220" i="6"/>
  <c r="B222" i="6" l="1"/>
  <c r="G221" i="6"/>
  <c r="B223" i="6" l="1"/>
  <c r="G222" i="6"/>
  <c r="B224" i="6" l="1"/>
  <c r="G223" i="6"/>
  <c r="B225" i="6" l="1"/>
  <c r="G224" i="6"/>
  <c r="B226" i="6" l="1"/>
  <c r="G225" i="6"/>
  <c r="B227" i="6" l="1"/>
  <c r="G226" i="6"/>
  <c r="B228" i="6" l="1"/>
  <c r="G227" i="6"/>
  <c r="B229" i="6" l="1"/>
  <c r="G228" i="6"/>
  <c r="B230" i="6" l="1"/>
  <c r="G229" i="6"/>
  <c r="B231" i="6" l="1"/>
  <c r="G230" i="6"/>
  <c r="B232" i="6" l="1"/>
  <c r="G231" i="6"/>
  <c r="B233" i="6" l="1"/>
  <c r="G232" i="6"/>
  <c r="B234" i="6" l="1"/>
  <c r="G233" i="6"/>
  <c r="B235" i="6" l="1"/>
  <c r="G234" i="6"/>
  <c r="B236" i="6" l="1"/>
  <c r="G235" i="6"/>
  <c r="B237" i="6" l="1"/>
  <c r="G236" i="6"/>
  <c r="B238" i="6" l="1"/>
  <c r="G237" i="6"/>
  <c r="B239" i="6" l="1"/>
  <c r="G238" i="6"/>
  <c r="B240" i="6" l="1"/>
  <c r="G239" i="6"/>
  <c r="B241" i="6" l="1"/>
  <c r="G240" i="6"/>
  <c r="B242" i="6" l="1"/>
  <c r="G241" i="6"/>
  <c r="B243" i="6" l="1"/>
  <c r="G242" i="6"/>
  <c r="B244" i="6" l="1"/>
  <c r="G243" i="6"/>
  <c r="B245" i="6" l="1"/>
  <c r="G244" i="6"/>
  <c r="B246" i="6" l="1"/>
  <c r="G245" i="6"/>
  <c r="B247" i="6" l="1"/>
  <c r="G246" i="6"/>
  <c r="B248" i="6" l="1"/>
  <c r="G247" i="6"/>
  <c r="B249" i="6" l="1"/>
  <c r="G248" i="6"/>
  <c r="B250" i="6" l="1"/>
  <c r="G249" i="6"/>
  <c r="B251" i="6" l="1"/>
  <c r="G250" i="6"/>
  <c r="B252" i="6" l="1"/>
  <c r="G251" i="6"/>
  <c r="B253" i="6" l="1"/>
  <c r="G252" i="6"/>
  <c r="G253" i="6" l="1"/>
  <c r="B254" i="6"/>
  <c r="B255" i="6" l="1"/>
  <c r="G254" i="6"/>
  <c r="G255" i="6" l="1"/>
  <c r="B256" i="6"/>
  <c r="G256" i="6" l="1"/>
  <c r="B257" i="6"/>
  <c r="G257" i="6" l="1"/>
  <c r="B258" i="6"/>
  <c r="B259" i="6" l="1"/>
  <c r="G258" i="6"/>
  <c r="B260" i="6" l="1"/>
  <c r="G259" i="6"/>
  <c r="B261" i="6" l="1"/>
  <c r="G260" i="6"/>
  <c r="B262" i="6" l="1"/>
  <c r="G261" i="6"/>
  <c r="B263" i="6" l="1"/>
  <c r="G262" i="6"/>
  <c r="B264" i="6" l="1"/>
  <c r="G263" i="6"/>
  <c r="B265" i="6" l="1"/>
  <c r="G264" i="6"/>
  <c r="G265" i="6" l="1"/>
  <c r="B266" i="6"/>
  <c r="B267" i="6" l="1"/>
  <c r="G266" i="6"/>
  <c r="G267" i="6" l="1"/>
  <c r="B268" i="6"/>
  <c r="G268" i="6" l="1"/>
  <c r="B269" i="6"/>
  <c r="B270" i="6" l="1"/>
  <c r="G269" i="6"/>
  <c r="G270" i="6" l="1"/>
  <c r="B271" i="6"/>
  <c r="G271" i="6" l="1"/>
  <c r="B272" i="6"/>
  <c r="B273" i="6" l="1"/>
  <c r="G272" i="6"/>
  <c r="B274" i="6" l="1"/>
  <c r="G273" i="6"/>
  <c r="G274" i="6" l="1"/>
  <c r="B275" i="6"/>
  <c r="L43" i="3"/>
  <c r="L55" i="3"/>
  <c r="P10" i="3" s="1"/>
  <c r="L46" i="3"/>
  <c r="L40" i="3"/>
  <c r="L59" i="3"/>
  <c r="P66" i="3" s="1"/>
  <c r="L39" i="3"/>
  <c r="L56" i="3"/>
  <c r="P11" i="3" s="1"/>
  <c r="S53" i="6"/>
  <c r="S42" i="6"/>
  <c r="S54" i="6"/>
  <c r="S56" i="6"/>
  <c r="S57" i="6"/>
  <c r="S46" i="6"/>
  <c r="S43" i="6"/>
  <c r="S39" i="6"/>
  <c r="S60" i="6"/>
  <c r="S58" i="6"/>
  <c r="S50" i="6"/>
  <c r="S48" i="6"/>
  <c r="S45" i="6"/>
  <c r="S51" i="6"/>
  <c r="S41" i="6"/>
  <c r="S47" i="6"/>
  <c r="S44" i="6"/>
  <c r="S49" i="6"/>
  <c r="S61" i="6"/>
  <c r="S40" i="6"/>
  <c r="S52" i="6"/>
  <c r="S55" i="6"/>
  <c r="S59" i="6"/>
  <c r="L38" i="3"/>
  <c r="P58" i="3" s="1"/>
  <c r="L60" i="3"/>
  <c r="P67" i="3" s="1"/>
  <c r="L57" i="3"/>
  <c r="P12" i="3" s="1"/>
  <c r="L58" i="3"/>
  <c r="L54" i="3"/>
  <c r="P9" i="3" s="1"/>
  <c r="P54" i="3"/>
  <c r="L53" i="3"/>
  <c r="P8" i="3" s="1"/>
  <c r="P53" i="3"/>
  <c r="L52" i="3"/>
  <c r="P40" i="3" s="1"/>
  <c r="P52" i="3"/>
  <c r="L50" i="3"/>
  <c r="P50" i="3" s="1"/>
  <c r="L51" i="3"/>
  <c r="P51" i="3"/>
  <c r="L49" i="3"/>
  <c r="L48" i="3"/>
  <c r="L47" i="3"/>
  <c r="P48" i="3" s="1"/>
  <c r="P47" i="3"/>
  <c r="L45" i="3"/>
  <c r="P45" i="3"/>
  <c r="L44" i="3"/>
  <c r="P5" i="3"/>
  <c r="L42" i="3"/>
  <c r="L41" i="3"/>
  <c r="B276" i="6" l="1"/>
  <c r="G275" i="6"/>
  <c r="P68" i="3"/>
  <c r="P14" i="3"/>
  <c r="P65" i="3"/>
  <c r="P60" i="3"/>
  <c r="P70" i="3"/>
  <c r="P7" i="3"/>
  <c r="P69" i="3"/>
  <c r="P35" i="3"/>
  <c r="P22" i="3"/>
  <c r="P27" i="3"/>
  <c r="P44" i="3"/>
  <c r="P55" i="3"/>
  <c r="P34" i="3"/>
  <c r="P36" i="3"/>
  <c r="P39" i="3"/>
  <c r="P43" i="3"/>
  <c r="P6" i="3"/>
  <c r="P25" i="3"/>
  <c r="P56" i="3"/>
  <c r="P15" i="3"/>
  <c r="P42" i="3"/>
  <c r="P19" i="3"/>
  <c r="P41" i="3"/>
  <c r="P13" i="3"/>
  <c r="P57" i="3"/>
  <c r="P16" i="3"/>
  <c r="P59" i="3"/>
  <c r="P4" i="3"/>
  <c r="P49" i="3"/>
  <c r="P37" i="3"/>
  <c r="P38" i="3"/>
  <c r="P46" i="3"/>
  <c r="B277" i="6" l="1"/>
  <c r="G276" i="6"/>
  <c r="B278" i="6" l="1"/>
  <c r="G277" i="6"/>
  <c r="B279" i="6" l="1"/>
  <c r="G278" i="6"/>
  <c r="B280" i="6" l="1"/>
  <c r="G279" i="6"/>
  <c r="B281" i="6" l="1"/>
  <c r="G280" i="6"/>
  <c r="B282" i="6" l="1"/>
  <c r="G281" i="6"/>
  <c r="B283" i="6" l="1"/>
  <c r="G282" i="6"/>
  <c r="B284" i="6" l="1"/>
  <c r="G283" i="6"/>
  <c r="B285" i="6" l="1"/>
  <c r="G284" i="6"/>
  <c r="B286" i="6" l="1"/>
  <c r="G285" i="6"/>
  <c r="B287" i="6" l="1"/>
  <c r="G286" i="6"/>
  <c r="B288" i="6" l="1"/>
  <c r="G287" i="6"/>
  <c r="B289" i="6" l="1"/>
  <c r="G288" i="6"/>
  <c r="B290" i="6" l="1"/>
  <c r="G289" i="6"/>
  <c r="B291" i="6" l="1"/>
  <c r="G290" i="6"/>
  <c r="B292" i="6" l="1"/>
  <c r="G291" i="6"/>
  <c r="B293" i="6" l="1"/>
  <c r="G292" i="6"/>
  <c r="B294" i="6" l="1"/>
  <c r="G293" i="6"/>
  <c r="B295" i="6" l="1"/>
  <c r="G294" i="6"/>
  <c r="B296" i="6" l="1"/>
  <c r="G295" i="6"/>
  <c r="B297" i="6" l="1"/>
  <c r="G296" i="6"/>
  <c r="B298" i="6" l="1"/>
  <c r="G297" i="6"/>
  <c r="B299" i="6" l="1"/>
  <c r="G298" i="6"/>
  <c r="B300" i="6" l="1"/>
  <c r="G299" i="6"/>
  <c r="B301" i="6" l="1"/>
  <c r="G300" i="6"/>
  <c r="B302" i="6" l="1"/>
  <c r="G301" i="6"/>
  <c r="B303" i="6" l="1"/>
  <c r="G302" i="6"/>
  <c r="B304" i="6" l="1"/>
  <c r="G303" i="6"/>
  <c r="B305" i="6" l="1"/>
  <c r="G304" i="6"/>
  <c r="B306" i="6" l="1"/>
  <c r="G305" i="6"/>
  <c r="B307" i="6" l="1"/>
  <c r="G306" i="6"/>
  <c r="B308" i="6" l="1"/>
  <c r="G307" i="6"/>
  <c r="B309" i="6" l="1"/>
  <c r="G308" i="6"/>
  <c r="B310" i="6" l="1"/>
  <c r="G309" i="6"/>
  <c r="B311" i="6" l="1"/>
  <c r="G310" i="6"/>
  <c r="B312" i="6" l="1"/>
  <c r="G311" i="6"/>
  <c r="B313" i="6" l="1"/>
  <c r="G312" i="6"/>
  <c r="B314" i="6" l="1"/>
  <c r="G313" i="6"/>
  <c r="G314" i="6" l="1"/>
  <c r="B315" i="6"/>
  <c r="B316" i="6" l="1"/>
  <c r="G315" i="6"/>
  <c r="B317" i="6" l="1"/>
  <c r="G316" i="6"/>
  <c r="B318" i="6" l="1"/>
  <c r="G317" i="6"/>
  <c r="B319" i="6" l="1"/>
  <c r="G318" i="6"/>
  <c r="B320" i="6" l="1"/>
  <c r="G319" i="6"/>
  <c r="B321" i="6" l="1"/>
  <c r="G320" i="6"/>
  <c r="B322" i="6" l="1"/>
  <c r="G321" i="6"/>
  <c r="B323" i="6" l="1"/>
  <c r="G322" i="6"/>
  <c r="B324" i="6" l="1"/>
  <c r="G323" i="6"/>
  <c r="B325" i="6" l="1"/>
  <c r="G324" i="6"/>
  <c r="B326" i="6" l="1"/>
  <c r="G325" i="6"/>
  <c r="B327" i="6" l="1"/>
  <c r="G326" i="6"/>
  <c r="B328" i="6" l="1"/>
  <c r="G327" i="6"/>
  <c r="B329" i="6" l="1"/>
  <c r="G328" i="6"/>
  <c r="B330" i="6" l="1"/>
  <c r="G329" i="6"/>
  <c r="B331" i="6" l="1"/>
  <c r="G330" i="6"/>
  <c r="B332" i="6" l="1"/>
  <c r="G331" i="6"/>
  <c r="B333" i="6" l="1"/>
  <c r="G332" i="6"/>
  <c r="B334" i="6" l="1"/>
  <c r="G333" i="6"/>
  <c r="B335" i="6" l="1"/>
  <c r="G334" i="6"/>
  <c r="B336" i="6" l="1"/>
  <c r="G335" i="6"/>
  <c r="B337" i="6" l="1"/>
  <c r="G336" i="6"/>
  <c r="B338" i="6" l="1"/>
  <c r="G337" i="6"/>
  <c r="B339" i="6" l="1"/>
  <c r="G338" i="6"/>
  <c r="B340" i="6" l="1"/>
  <c r="G339" i="6"/>
  <c r="B341" i="6" l="1"/>
  <c r="G340" i="6"/>
  <c r="B342" i="6" l="1"/>
  <c r="G341" i="6"/>
  <c r="B343" i="6" l="1"/>
  <c r="G342" i="6"/>
  <c r="B344" i="6" l="1"/>
  <c r="G343" i="6"/>
  <c r="B345" i="6" l="1"/>
  <c r="G344" i="6"/>
  <c r="B346" i="6" l="1"/>
  <c r="G345" i="6"/>
  <c r="B347" i="6" l="1"/>
  <c r="G346" i="6"/>
  <c r="B348" i="6" l="1"/>
  <c r="G347" i="6"/>
  <c r="B349" i="6" l="1"/>
  <c r="G348" i="6"/>
  <c r="G349" i="6" l="1"/>
  <c r="B350" i="6"/>
  <c r="G350" i="6" l="1"/>
  <c r="B351" i="6"/>
  <c r="B352" i="6" l="1"/>
  <c r="G351" i="6"/>
  <c r="B353" i="6" l="1"/>
  <c r="G352" i="6"/>
  <c r="B354" i="6" l="1"/>
  <c r="G353" i="6"/>
  <c r="B355" i="6" l="1"/>
  <c r="G354" i="6"/>
  <c r="B356" i="6" l="1"/>
  <c r="G355" i="6"/>
  <c r="B357" i="6" l="1"/>
  <c r="G356" i="6"/>
  <c r="B358" i="6" l="1"/>
  <c r="G357" i="6"/>
  <c r="B359" i="6" l="1"/>
  <c r="G358" i="6"/>
  <c r="B360" i="6" l="1"/>
  <c r="G359" i="6"/>
  <c r="B361" i="6" l="1"/>
  <c r="G360" i="6"/>
  <c r="B362" i="6" l="1"/>
  <c r="G361" i="6"/>
  <c r="B363" i="6" l="1"/>
  <c r="G362" i="6"/>
  <c r="B364" i="6" l="1"/>
  <c r="G363" i="6"/>
  <c r="B365" i="6" l="1"/>
  <c r="G364" i="6"/>
  <c r="B366" i="6" l="1"/>
  <c r="G365" i="6"/>
  <c r="B367" i="6" l="1"/>
  <c r="G366" i="6"/>
  <c r="B368" i="6" l="1"/>
  <c r="G367" i="6"/>
  <c r="B369" i="6" l="1"/>
  <c r="G368" i="6"/>
  <c r="B370" i="6" l="1"/>
  <c r="G369" i="6"/>
  <c r="B371" i="6" l="1"/>
  <c r="G370" i="6"/>
  <c r="B372" i="6" l="1"/>
  <c r="G371" i="6"/>
  <c r="B373" i="6" l="1"/>
  <c r="G372" i="6"/>
  <c r="B374" i="6" l="1"/>
  <c r="G373" i="6"/>
  <c r="B375" i="6" l="1"/>
  <c r="G374" i="6"/>
  <c r="B376" i="6" l="1"/>
  <c r="G375" i="6"/>
  <c r="B377" i="6" l="1"/>
  <c r="G376" i="6"/>
  <c r="B378" i="6" l="1"/>
  <c r="G377" i="6"/>
  <c r="B379" i="6" l="1"/>
  <c r="G378" i="6"/>
  <c r="B380" i="6" l="1"/>
  <c r="G379" i="6"/>
  <c r="B381" i="6" l="1"/>
  <c r="G380" i="6"/>
  <c r="B382" i="6" l="1"/>
  <c r="G381" i="6"/>
  <c r="B383" i="6" l="1"/>
  <c r="G382" i="6"/>
  <c r="B384" i="6" l="1"/>
  <c r="G383" i="6"/>
  <c r="B385" i="6" l="1"/>
  <c r="G384" i="6"/>
  <c r="B386" i="6" l="1"/>
  <c r="G385" i="6"/>
  <c r="B387" i="6" l="1"/>
  <c r="G386" i="6"/>
  <c r="B388" i="6" l="1"/>
  <c r="G387" i="6"/>
  <c r="B389" i="6" l="1"/>
  <c r="G388" i="6"/>
  <c r="B390" i="6" l="1"/>
  <c r="G389" i="6"/>
  <c r="B391" i="6" l="1"/>
  <c r="G390" i="6"/>
  <c r="B392" i="6" l="1"/>
  <c r="G391" i="6"/>
  <c r="B393" i="6" l="1"/>
  <c r="G392" i="6"/>
  <c r="B394" i="6" l="1"/>
  <c r="G393" i="6"/>
  <c r="B395" i="6" l="1"/>
  <c r="G394" i="6"/>
  <c r="B396" i="6" l="1"/>
  <c r="G395" i="6"/>
  <c r="B397" i="6" l="1"/>
  <c r="G396" i="6"/>
  <c r="B398" i="6" l="1"/>
  <c r="G397" i="6"/>
  <c r="B399" i="6" l="1"/>
  <c r="G398" i="6"/>
  <c r="B400" i="6" l="1"/>
  <c r="G399" i="6"/>
  <c r="B401" i="6" l="1"/>
  <c r="G400" i="6"/>
  <c r="B402" i="6" l="1"/>
  <c r="G401" i="6"/>
  <c r="B403" i="6" l="1"/>
  <c r="G402" i="6"/>
  <c r="B404" i="6" l="1"/>
  <c r="G403" i="6"/>
  <c r="B405" i="6" l="1"/>
  <c r="G404" i="6"/>
  <c r="B406" i="6" l="1"/>
  <c r="G405" i="6"/>
  <c r="B407" i="6" l="1"/>
  <c r="G406" i="6"/>
  <c r="B408" i="6" l="1"/>
  <c r="G407" i="6"/>
  <c r="B409" i="6" l="1"/>
  <c r="G408" i="6"/>
  <c r="B410" i="6" l="1"/>
  <c r="G409" i="6"/>
  <c r="B411" i="6" l="1"/>
  <c r="G410" i="6"/>
  <c r="B412" i="6" l="1"/>
  <c r="G411" i="6"/>
  <c r="B413" i="6" l="1"/>
  <c r="G412" i="6"/>
  <c r="B414" i="6" l="1"/>
  <c r="G413" i="6"/>
  <c r="B415" i="6" l="1"/>
  <c r="G414" i="6"/>
  <c r="B416" i="6" l="1"/>
  <c r="G415" i="6"/>
  <c r="B417" i="6" l="1"/>
  <c r="G416" i="6"/>
  <c r="B418" i="6" l="1"/>
  <c r="G417" i="6"/>
  <c r="B419" i="6" l="1"/>
  <c r="G418" i="6"/>
  <c r="B420" i="6" l="1"/>
  <c r="G419" i="6"/>
  <c r="B421" i="6" l="1"/>
  <c r="G420" i="6"/>
  <c r="B422" i="6" l="1"/>
  <c r="G421" i="6"/>
  <c r="B423" i="6" l="1"/>
  <c r="G422" i="6"/>
  <c r="B424" i="6" l="1"/>
  <c r="G423" i="6"/>
  <c r="B425" i="6" l="1"/>
  <c r="G424" i="6"/>
  <c r="B426" i="6" l="1"/>
  <c r="G425" i="6"/>
  <c r="B427" i="6" l="1"/>
  <c r="G426" i="6"/>
  <c r="B428" i="6" l="1"/>
  <c r="G427" i="6"/>
  <c r="B429" i="6" l="1"/>
  <c r="G428" i="6"/>
  <c r="B430" i="6" l="1"/>
  <c r="G429" i="6"/>
  <c r="B431" i="6" l="1"/>
  <c r="G430" i="6"/>
  <c r="B432" i="6" l="1"/>
  <c r="G431" i="6"/>
  <c r="B433" i="6" l="1"/>
  <c r="G432" i="6"/>
  <c r="B434" i="6" l="1"/>
  <c r="G433" i="6"/>
  <c r="B435" i="6" l="1"/>
  <c r="G434" i="6"/>
  <c r="B436" i="6" l="1"/>
  <c r="G435" i="6"/>
  <c r="B437" i="6" l="1"/>
  <c r="G436" i="6"/>
  <c r="B438" i="6" l="1"/>
  <c r="G437" i="6"/>
  <c r="B439" i="6" l="1"/>
  <c r="G438" i="6"/>
  <c r="B440" i="6" l="1"/>
  <c r="G439" i="6"/>
  <c r="B441" i="6" l="1"/>
  <c r="G440" i="6"/>
  <c r="B442" i="6" l="1"/>
  <c r="G441" i="6"/>
  <c r="B443" i="6" l="1"/>
  <c r="G442" i="6"/>
  <c r="B444" i="6" l="1"/>
  <c r="G443" i="6"/>
  <c r="B445" i="6" l="1"/>
  <c r="G444" i="6"/>
  <c r="B446" i="6" l="1"/>
  <c r="G445" i="6"/>
  <c r="B447" i="6" l="1"/>
  <c r="G446" i="6"/>
  <c r="B448" i="6" l="1"/>
  <c r="G447" i="6"/>
  <c r="B449" i="6" l="1"/>
  <c r="G448" i="6"/>
  <c r="B450" i="6" l="1"/>
  <c r="G449" i="6"/>
  <c r="B451" i="6" l="1"/>
  <c r="G450" i="6"/>
  <c r="B452" i="6" l="1"/>
  <c r="G451" i="6"/>
  <c r="B453" i="6" l="1"/>
  <c r="G452" i="6"/>
  <c r="B454" i="6" l="1"/>
  <c r="G453" i="6"/>
  <c r="B455" i="6" l="1"/>
  <c r="G454" i="6"/>
  <c r="B456" i="6" l="1"/>
  <c r="G455" i="6"/>
  <c r="B457" i="6" l="1"/>
  <c r="G456" i="6"/>
  <c r="B458" i="6" l="1"/>
  <c r="G457" i="6"/>
  <c r="B459" i="6" l="1"/>
  <c r="G458" i="6"/>
  <c r="B460" i="6" l="1"/>
  <c r="G459" i="6"/>
  <c r="B461" i="6" l="1"/>
  <c r="G460" i="6"/>
  <c r="B462" i="6" l="1"/>
  <c r="G461" i="6"/>
  <c r="B463" i="6" l="1"/>
  <c r="G462" i="6"/>
  <c r="B464" i="6" l="1"/>
  <c r="G463" i="6"/>
  <c r="B465" i="6" l="1"/>
  <c r="G464" i="6"/>
  <c r="B466" i="6" l="1"/>
  <c r="G465" i="6"/>
  <c r="B467" i="6" l="1"/>
  <c r="G466" i="6"/>
  <c r="B468" i="6" l="1"/>
  <c r="G467" i="6"/>
  <c r="B469" i="6" l="1"/>
  <c r="G468" i="6"/>
  <c r="B470" i="6" l="1"/>
  <c r="G469" i="6"/>
  <c r="B471" i="6" l="1"/>
  <c r="G470" i="6"/>
  <c r="B472" i="6" l="1"/>
  <c r="G471" i="6"/>
  <c r="B473" i="6" l="1"/>
  <c r="G472" i="6"/>
  <c r="B474" i="6" l="1"/>
  <c r="G473" i="6"/>
  <c r="B475" i="6" l="1"/>
  <c r="G474" i="6"/>
  <c r="B476" i="6" l="1"/>
  <c r="G475" i="6"/>
  <c r="B477" i="6" l="1"/>
  <c r="G476" i="6"/>
  <c r="B478" i="6" l="1"/>
  <c r="G477" i="6"/>
  <c r="B479" i="6" l="1"/>
  <c r="G478" i="6"/>
  <c r="B480" i="6" l="1"/>
  <c r="G479" i="6"/>
  <c r="B481" i="6" l="1"/>
  <c r="G480" i="6"/>
  <c r="B482" i="6" l="1"/>
  <c r="G481" i="6"/>
  <c r="B483" i="6" l="1"/>
  <c r="G482" i="6"/>
  <c r="B484" i="6" l="1"/>
  <c r="G483" i="6"/>
  <c r="B485" i="6" l="1"/>
  <c r="G484" i="6"/>
  <c r="B486" i="6" l="1"/>
  <c r="G485" i="6"/>
  <c r="B487" i="6" l="1"/>
  <c r="G486" i="6"/>
  <c r="B488" i="6" l="1"/>
  <c r="G487" i="6"/>
  <c r="B489" i="6" l="1"/>
  <c r="G488" i="6"/>
  <c r="B490" i="6" l="1"/>
  <c r="G489" i="6"/>
  <c r="B491" i="6" l="1"/>
  <c r="G490" i="6"/>
  <c r="B492" i="6" l="1"/>
  <c r="G491" i="6"/>
  <c r="B493" i="6" l="1"/>
  <c r="G492" i="6"/>
  <c r="B494" i="6" l="1"/>
  <c r="G493" i="6"/>
  <c r="B495" i="6" l="1"/>
  <c r="G494" i="6"/>
  <c r="B496" i="6" l="1"/>
  <c r="G495" i="6"/>
  <c r="B497" i="6" l="1"/>
  <c r="G496" i="6"/>
  <c r="B498" i="6" l="1"/>
  <c r="G497" i="6"/>
  <c r="B499" i="6" l="1"/>
  <c r="G498" i="6"/>
  <c r="B500" i="6" l="1"/>
  <c r="G499" i="6"/>
  <c r="B501" i="6" l="1"/>
  <c r="G500" i="6"/>
  <c r="B502" i="6" l="1"/>
  <c r="G501" i="6"/>
  <c r="B503" i="6" l="1"/>
  <c r="G502" i="6"/>
  <c r="B504" i="6" l="1"/>
  <c r="G503" i="6"/>
  <c r="B505" i="6" l="1"/>
  <c r="G504" i="6"/>
  <c r="B506" i="6" l="1"/>
  <c r="G505" i="6"/>
  <c r="B507" i="6" l="1"/>
  <c r="G506" i="6"/>
  <c r="B508" i="6" l="1"/>
  <c r="G507" i="6"/>
  <c r="B509" i="6" l="1"/>
  <c r="G509" i="6" s="1"/>
  <c r="G508" i="6"/>
</calcChain>
</file>

<file path=xl/sharedStrings.xml><?xml version="1.0" encoding="utf-8"?>
<sst xmlns="http://schemas.openxmlformats.org/spreadsheetml/2006/main" count="1202" uniqueCount="351">
  <si>
    <t>状態異常</t>
    <rPh sb="0" eb="2">
      <t>ジョウタイ</t>
    </rPh>
    <rPh sb="2" eb="4">
      <t>イジョウ</t>
    </rPh>
    <phoneticPr fontId="2"/>
  </si>
  <si>
    <t>状態異常に応じた行動を行う。</t>
    <rPh sb="0" eb="2">
      <t>ジョウタイ</t>
    </rPh>
    <rPh sb="2" eb="4">
      <t>イジョウ</t>
    </rPh>
    <rPh sb="5" eb="6">
      <t>オウ</t>
    </rPh>
    <rPh sb="8" eb="10">
      <t>コウドウ</t>
    </rPh>
    <rPh sb="11" eb="12">
      <t>オコナ</t>
    </rPh>
    <phoneticPr fontId="2"/>
  </si>
  <si>
    <t>スタート</t>
    <phoneticPr fontId="2"/>
  </si>
  <si>
    <t>行動順判定</t>
    <rPh sb="0" eb="2">
      <t>コウドウ</t>
    </rPh>
    <rPh sb="2" eb="3">
      <t>ジュン</t>
    </rPh>
    <rPh sb="3" eb="5">
      <t>ハンテイ</t>
    </rPh>
    <phoneticPr fontId="2"/>
  </si>
  <si>
    <t>技選択</t>
    <rPh sb="0" eb="1">
      <t>ワザ</t>
    </rPh>
    <rPh sb="1" eb="3">
      <t>センタク</t>
    </rPh>
    <phoneticPr fontId="2"/>
  </si>
  <si>
    <t>技はセットしたスキルからランダムで選択する。</t>
    <rPh sb="0" eb="1">
      <t>ワザ</t>
    </rPh>
    <rPh sb="17" eb="19">
      <t>センタク</t>
    </rPh>
    <phoneticPr fontId="2"/>
  </si>
  <si>
    <t>アイテム使用</t>
    <rPh sb="4" eb="6">
      <t>シヨウ</t>
    </rPh>
    <phoneticPr fontId="2"/>
  </si>
  <si>
    <t xml:space="preserve"> </t>
    <phoneticPr fontId="2"/>
  </si>
  <si>
    <t>使用した場合、自モンスターはそのターンは技を使用できない。状態異常の影響は受ける。</t>
    <rPh sb="0" eb="2">
      <t>シヨウ</t>
    </rPh>
    <rPh sb="4" eb="6">
      <t>バアイ</t>
    </rPh>
    <rPh sb="7" eb="8">
      <t>ジ</t>
    </rPh>
    <rPh sb="20" eb="21">
      <t>ワザ</t>
    </rPh>
    <rPh sb="22" eb="24">
      <t>シヨウ</t>
    </rPh>
    <rPh sb="29" eb="31">
      <t>ジョウタイ</t>
    </rPh>
    <rPh sb="31" eb="33">
      <t>イジョウ</t>
    </rPh>
    <rPh sb="34" eb="36">
      <t>エイキョウ</t>
    </rPh>
    <rPh sb="37" eb="38">
      <t>ウ</t>
    </rPh>
    <phoneticPr fontId="2"/>
  </si>
  <si>
    <t>使用しないことも可能。</t>
    <rPh sb="0" eb="2">
      <t>シヨウ</t>
    </rPh>
    <rPh sb="8" eb="10">
      <t>カノウ</t>
    </rPh>
    <phoneticPr fontId="2"/>
  </si>
  <si>
    <t>複数のモンスターの行動順を決定する。</t>
    <rPh sb="0" eb="2">
      <t>フクスウ</t>
    </rPh>
    <rPh sb="9" eb="12">
      <t>コウドウジュン</t>
    </rPh>
    <rPh sb="13" eb="15">
      <t>ケッテイ</t>
    </rPh>
    <phoneticPr fontId="2"/>
  </si>
  <si>
    <t>ダメージ判定</t>
    <rPh sb="4" eb="6">
      <t>ハンテイ</t>
    </rPh>
    <phoneticPr fontId="2"/>
  </si>
  <si>
    <t>攻撃力、スキル等からダメージを算出。</t>
    <rPh sb="0" eb="3">
      <t>コウゲキリョク</t>
    </rPh>
    <rPh sb="7" eb="8">
      <t>トウ</t>
    </rPh>
    <rPh sb="15" eb="17">
      <t>サンシュツ</t>
    </rPh>
    <phoneticPr fontId="2"/>
  </si>
  <si>
    <t>単体攻撃 or 全体攻撃</t>
    <rPh sb="0" eb="2">
      <t>タンタイ</t>
    </rPh>
    <rPh sb="2" eb="4">
      <t>コウゲキ</t>
    </rPh>
    <rPh sb="8" eb="10">
      <t>ゼンタイ</t>
    </rPh>
    <rPh sb="10" eb="12">
      <t>コウゲキ</t>
    </rPh>
    <phoneticPr fontId="2"/>
  </si>
  <si>
    <t>戦闘不能判定</t>
    <rPh sb="0" eb="2">
      <t>セントウ</t>
    </rPh>
    <rPh sb="2" eb="4">
      <t>フノウ</t>
    </rPh>
    <rPh sb="4" eb="6">
      <t>ハンテイ</t>
    </rPh>
    <phoneticPr fontId="2"/>
  </si>
  <si>
    <t>全ターン終了</t>
    <rPh sb="0" eb="1">
      <t>ゼン</t>
    </rPh>
    <rPh sb="4" eb="6">
      <t>シュウリョウ</t>
    </rPh>
    <phoneticPr fontId="2"/>
  </si>
  <si>
    <t>残りHPの割合で勝敗判定。</t>
    <rPh sb="0" eb="1">
      <t>ノコ</t>
    </rPh>
    <rPh sb="5" eb="7">
      <t>ワリアイ</t>
    </rPh>
    <rPh sb="8" eb="10">
      <t>ショウハイ</t>
    </rPh>
    <rPh sb="10" eb="12">
      <t>ハンテイ</t>
    </rPh>
    <phoneticPr fontId="2"/>
  </si>
  <si>
    <t>HPが０を下回れば戦闘不能、離脱。</t>
    <rPh sb="5" eb="7">
      <t>シタマワ</t>
    </rPh>
    <rPh sb="9" eb="11">
      <t>セントウ</t>
    </rPh>
    <rPh sb="11" eb="13">
      <t>フノウ</t>
    </rPh>
    <rPh sb="14" eb="16">
      <t>リダツ</t>
    </rPh>
    <phoneticPr fontId="2"/>
  </si>
  <si>
    <t>勝利</t>
    <rPh sb="0" eb="2">
      <t>ショウリ</t>
    </rPh>
    <phoneticPr fontId="2"/>
  </si>
  <si>
    <t>敗北</t>
    <rPh sb="0" eb="2">
      <t>ハイボク</t>
    </rPh>
    <phoneticPr fontId="2"/>
  </si>
  <si>
    <t>資金獲得</t>
    <rPh sb="0" eb="2">
      <t>シキン</t>
    </rPh>
    <rPh sb="2" eb="4">
      <t>カクトク</t>
    </rPh>
    <phoneticPr fontId="2"/>
  </si>
  <si>
    <t>-</t>
    <phoneticPr fontId="2"/>
  </si>
  <si>
    <t>技スロット：６</t>
    <rPh sb="0" eb="1">
      <t>ワザ</t>
    </rPh>
    <phoneticPr fontId="2"/>
  </si>
  <si>
    <t>名称</t>
    <rPh sb="0" eb="2">
      <t>メイショウ</t>
    </rPh>
    <phoneticPr fontId="2"/>
  </si>
  <si>
    <t>タイプ</t>
    <phoneticPr fontId="2"/>
  </si>
  <si>
    <t>対象</t>
    <rPh sb="0" eb="2">
      <t>タイショウ</t>
    </rPh>
    <phoneticPr fontId="2"/>
  </si>
  <si>
    <t>備考</t>
    <rPh sb="0" eb="2">
      <t>ビコウ</t>
    </rPh>
    <phoneticPr fontId="2"/>
  </si>
  <si>
    <t>敵ランダム</t>
    <rPh sb="0" eb="1">
      <t>テキ</t>
    </rPh>
    <phoneticPr fontId="2"/>
  </si>
  <si>
    <t>基礎威力</t>
    <rPh sb="0" eb="2">
      <t>キソ</t>
    </rPh>
    <rPh sb="2" eb="4">
      <t>イリョク</t>
    </rPh>
    <phoneticPr fontId="2"/>
  </si>
  <si>
    <t>斬撃</t>
    <rPh sb="0" eb="2">
      <t>ザンゲキ</t>
    </rPh>
    <phoneticPr fontId="2"/>
  </si>
  <si>
    <t>回し蹴り</t>
    <rPh sb="0" eb="1">
      <t>マワ</t>
    </rPh>
    <rPh sb="2" eb="3">
      <t>ゲ</t>
    </rPh>
    <phoneticPr fontId="2"/>
  </si>
  <si>
    <t>薙ぎ払い</t>
    <rPh sb="0" eb="1">
      <t>ナ</t>
    </rPh>
    <rPh sb="2" eb="3">
      <t>ハラ</t>
    </rPh>
    <phoneticPr fontId="2"/>
  </si>
  <si>
    <t>敵全体</t>
    <rPh sb="0" eb="1">
      <t>テキ</t>
    </rPh>
    <rPh sb="1" eb="3">
      <t>ゼンタイ</t>
    </rPh>
    <phoneticPr fontId="2"/>
  </si>
  <si>
    <t>自然属性</t>
    <rPh sb="0" eb="2">
      <t>シゼン</t>
    </rPh>
    <rPh sb="2" eb="4">
      <t>ゾクセイ</t>
    </rPh>
    <phoneticPr fontId="2"/>
  </si>
  <si>
    <t>雷</t>
    <rPh sb="0" eb="1">
      <t>カミナリ</t>
    </rPh>
    <phoneticPr fontId="2"/>
  </si>
  <si>
    <t>土</t>
    <rPh sb="0" eb="1">
      <t>ツチ</t>
    </rPh>
    <phoneticPr fontId="2"/>
  </si>
  <si>
    <t>光</t>
    <rPh sb="0" eb="1">
      <t>ヒカリ</t>
    </rPh>
    <phoneticPr fontId="2"/>
  </si>
  <si>
    <t>闇</t>
    <rPh sb="0" eb="1">
      <t>ヤミ</t>
    </rPh>
    <phoneticPr fontId="2"/>
  </si>
  <si>
    <t>サンダー</t>
    <phoneticPr fontId="2"/>
  </si>
  <si>
    <t>ファイアボール</t>
    <phoneticPr fontId="2"/>
  </si>
  <si>
    <t>エクスプロード</t>
    <phoneticPr fontId="2"/>
  </si>
  <si>
    <t>ブレイズウォール</t>
    <phoneticPr fontId="2"/>
  </si>
  <si>
    <t>アイススマッシュ</t>
    <phoneticPr fontId="2"/>
  </si>
  <si>
    <t>メガスプラッシュ</t>
    <phoneticPr fontId="2"/>
  </si>
  <si>
    <t>コールドブレイズ</t>
    <phoneticPr fontId="2"/>
  </si>
  <si>
    <t>サンダーボルト</t>
    <phoneticPr fontId="2"/>
  </si>
  <si>
    <t>サンダーストーム</t>
    <phoneticPr fontId="2"/>
  </si>
  <si>
    <t>ダイヤミサイル</t>
    <phoneticPr fontId="2"/>
  </si>
  <si>
    <t>アースクエイク</t>
    <phoneticPr fontId="2"/>
  </si>
  <si>
    <t>ホーリーボール</t>
    <phoneticPr fontId="2"/>
  </si>
  <si>
    <t>セイントビーム</t>
    <phoneticPr fontId="2"/>
  </si>
  <si>
    <t>ホーリーバースト</t>
    <phoneticPr fontId="2"/>
  </si>
  <si>
    <t>イビルゲート</t>
    <phoneticPr fontId="2"/>
  </si>
  <si>
    <t>ダークフォース</t>
    <phoneticPr fontId="2"/>
  </si>
  <si>
    <t>ブラックレイン</t>
    <phoneticPr fontId="2"/>
  </si>
  <si>
    <t>ストーンクラウド</t>
    <phoneticPr fontId="2"/>
  </si>
  <si>
    <t>正拳突き</t>
    <rPh sb="0" eb="3">
      <t>セイケンヅ</t>
    </rPh>
    <phoneticPr fontId="2"/>
  </si>
  <si>
    <t>状態</t>
    <rPh sb="0" eb="2">
      <t>ジョウタイ</t>
    </rPh>
    <phoneticPr fontId="2"/>
  </si>
  <si>
    <t>毒</t>
    <rPh sb="0" eb="1">
      <t>ドク</t>
    </rPh>
    <phoneticPr fontId="2"/>
  </si>
  <si>
    <t>魅了</t>
    <rPh sb="0" eb="2">
      <t>ミリョウ</t>
    </rPh>
    <phoneticPr fontId="2"/>
  </si>
  <si>
    <t>グラビデ</t>
    <phoneticPr fontId="2"/>
  </si>
  <si>
    <t>グラビガ</t>
    <phoneticPr fontId="2"/>
  </si>
  <si>
    <t>グラビジャ</t>
    <phoneticPr fontId="2"/>
  </si>
  <si>
    <t>スロー</t>
    <phoneticPr fontId="2"/>
  </si>
  <si>
    <t>クリティカルUP</t>
    <phoneticPr fontId="2"/>
  </si>
  <si>
    <t>デススペル</t>
    <phoneticPr fontId="2"/>
  </si>
  <si>
    <t>現HPの２５％ダメージ</t>
    <rPh sb="0" eb="1">
      <t>ゲン</t>
    </rPh>
    <phoneticPr fontId="2"/>
  </si>
  <si>
    <t>ケアル</t>
    <phoneticPr fontId="2"/>
  </si>
  <si>
    <t>ケアルラ</t>
    <phoneticPr fontId="2"/>
  </si>
  <si>
    <t>ケアルガ</t>
    <phoneticPr fontId="2"/>
  </si>
  <si>
    <t>回復</t>
    <rPh sb="0" eb="2">
      <t>カイフク</t>
    </rPh>
    <phoneticPr fontId="2"/>
  </si>
  <si>
    <t>ケアルジャ</t>
    <phoneticPr fontId="2"/>
  </si>
  <si>
    <t>味方全体</t>
    <rPh sb="0" eb="2">
      <t>ミカタ</t>
    </rPh>
    <rPh sb="2" eb="4">
      <t>ゼンタイ</t>
    </rPh>
    <phoneticPr fontId="2"/>
  </si>
  <si>
    <t>リジェネ</t>
    <phoneticPr fontId="2"/>
  </si>
  <si>
    <t>オートヒール</t>
    <phoneticPr fontId="2"/>
  </si>
  <si>
    <t>味方ランダム</t>
    <rPh sb="0" eb="2">
      <t>ミカタ</t>
    </rPh>
    <phoneticPr fontId="2"/>
  </si>
  <si>
    <t>ポイズン</t>
    <phoneticPr fontId="2"/>
  </si>
  <si>
    <t>ポイズンフラワー</t>
    <phoneticPr fontId="2"/>
  </si>
  <si>
    <t>デッドリーポイズン</t>
    <phoneticPr fontId="2"/>
  </si>
  <si>
    <t>睡眠</t>
    <rPh sb="0" eb="2">
      <t>スイミン</t>
    </rPh>
    <phoneticPr fontId="2"/>
  </si>
  <si>
    <t>スリプル</t>
    <phoneticPr fontId="2"/>
  </si>
  <si>
    <t>スリープミスト</t>
    <phoneticPr fontId="2"/>
  </si>
  <si>
    <t>チャーム</t>
    <phoneticPr fontId="2"/>
  </si>
  <si>
    <t>10</t>
    <phoneticPr fontId="2"/>
  </si>
  <si>
    <t>スロウ</t>
    <phoneticPr fontId="2"/>
  </si>
  <si>
    <t>スロウガ</t>
    <phoneticPr fontId="2"/>
  </si>
  <si>
    <t>バーサク</t>
    <phoneticPr fontId="2"/>
  </si>
  <si>
    <t>エナジーボール</t>
    <phoneticPr fontId="2"/>
  </si>
  <si>
    <t>休み</t>
    <rPh sb="0" eb="1">
      <t>ヤス</t>
    </rPh>
    <phoneticPr fontId="2"/>
  </si>
  <si>
    <t>余裕に構えている</t>
    <rPh sb="0" eb="2">
      <t>ヨユウ</t>
    </rPh>
    <rPh sb="3" eb="4">
      <t>カマ</t>
    </rPh>
    <phoneticPr fontId="2"/>
  </si>
  <si>
    <t>そのターンは行動しない</t>
    <rPh sb="6" eb="8">
      <t>コウドウ</t>
    </rPh>
    <phoneticPr fontId="2"/>
  </si>
  <si>
    <t>攻撃魔法</t>
    <rPh sb="0" eb="2">
      <t>コウゲキ</t>
    </rPh>
    <rPh sb="2" eb="4">
      <t>マホウ</t>
    </rPh>
    <phoneticPr fontId="2"/>
  </si>
  <si>
    <t>打撃攻撃</t>
    <rPh sb="0" eb="2">
      <t>ダゲキ</t>
    </rPh>
    <rPh sb="2" eb="4">
      <t>コウゲキ</t>
    </rPh>
    <phoneticPr fontId="2"/>
  </si>
  <si>
    <t>斬撃攻撃</t>
    <rPh sb="0" eb="2">
      <t>ザンゲキ</t>
    </rPh>
    <rPh sb="2" eb="4">
      <t>コウゲキ</t>
    </rPh>
    <phoneticPr fontId="2"/>
  </si>
  <si>
    <t>リアルインパクト</t>
    <phoneticPr fontId="2"/>
  </si>
  <si>
    <t>次元斬</t>
    <rPh sb="0" eb="2">
      <t>ジゲン</t>
    </rPh>
    <rPh sb="2" eb="3">
      <t>ザン</t>
    </rPh>
    <phoneticPr fontId="2"/>
  </si>
  <si>
    <t>HP　</t>
    <phoneticPr fontId="2"/>
  </si>
  <si>
    <t>speed</t>
    <phoneticPr fontId="2"/>
  </si>
  <si>
    <t>attack</t>
    <phoneticPr fontId="2"/>
  </si>
  <si>
    <t>種族</t>
    <rPh sb="0" eb="2">
      <t>シュゾク</t>
    </rPh>
    <phoneticPr fontId="2"/>
  </si>
  <si>
    <t>スライム</t>
    <phoneticPr fontId="2"/>
  </si>
  <si>
    <t>ゴブリン</t>
    <phoneticPr fontId="2"/>
  </si>
  <si>
    <t>マジシャン</t>
    <phoneticPr fontId="2"/>
  </si>
  <si>
    <t>打撃</t>
    <rPh sb="0" eb="2">
      <t>ダゲキ</t>
    </rPh>
    <phoneticPr fontId="2"/>
  </si>
  <si>
    <t>クレイジーダンス</t>
    <phoneticPr fontId="2"/>
  </si>
  <si>
    <t>ムーンサルト</t>
    <phoneticPr fontId="2"/>
  </si>
  <si>
    <t>ダンスマカブル</t>
    <phoneticPr fontId="2"/>
  </si>
  <si>
    <t>疾走居合</t>
    <rPh sb="0" eb="4">
      <t>シッソウイアイ</t>
    </rPh>
    <phoneticPr fontId="2"/>
  </si>
  <si>
    <t>ライジングドラゴン</t>
    <phoneticPr fontId="2"/>
  </si>
  <si>
    <t>ギガスラッシュ</t>
    <phoneticPr fontId="2"/>
  </si>
  <si>
    <t>剣の舞</t>
    <rPh sb="0" eb="1">
      <t>ツルギ</t>
    </rPh>
    <rPh sb="2" eb="3">
      <t>マイ</t>
    </rPh>
    <phoneticPr fontId="2"/>
  </si>
  <si>
    <t>渾身斬り</t>
    <rPh sb="0" eb="2">
      <t>コンシン</t>
    </rPh>
    <rPh sb="2" eb="3">
      <t>ギ</t>
    </rPh>
    <phoneticPr fontId="2"/>
  </si>
  <si>
    <t>ターゲットタイプ</t>
    <phoneticPr fontId="2"/>
  </si>
  <si>
    <t>自身</t>
    <rPh sb="0" eb="2">
      <t>ジシン</t>
    </rPh>
    <phoneticPr fontId="2"/>
  </si>
  <si>
    <t>敵ランダム・複数回</t>
    <rPh sb="0" eb="1">
      <t>テキ</t>
    </rPh>
    <rPh sb="6" eb="9">
      <t>フクスウカイ</t>
    </rPh>
    <phoneticPr fontId="2"/>
  </si>
  <si>
    <t>スキルタイプ</t>
    <phoneticPr fontId="2"/>
  </si>
  <si>
    <t>敵ランダム・敵全体</t>
    <rPh sb="0" eb="1">
      <t>テキ</t>
    </rPh>
    <phoneticPr fontId="2"/>
  </si>
  <si>
    <t>味方ランダム・味方全体</t>
    <rPh sb="0" eb="2">
      <t>ミカタ</t>
    </rPh>
    <phoneticPr fontId="2"/>
  </si>
  <si>
    <t>攻撃力３０％UP</t>
    <rPh sb="0" eb="3">
      <t>コウゲキリョク</t>
    </rPh>
    <phoneticPr fontId="2"/>
  </si>
  <si>
    <t>３０％の確率で攻撃を回避</t>
    <rPh sb="4" eb="6">
      <t>カクリツ</t>
    </rPh>
    <rPh sb="7" eb="9">
      <t>コウゲキ</t>
    </rPh>
    <rPh sb="10" eb="12">
      <t>カイヒ</t>
    </rPh>
    <phoneticPr fontId="2"/>
  </si>
  <si>
    <t>クリティカル率３０％UP</t>
    <rPh sb="6" eb="7">
      <t>リツ</t>
    </rPh>
    <phoneticPr fontId="2"/>
  </si>
  <si>
    <t>システム補正率</t>
    <rPh sb="4" eb="6">
      <t>ホセイ</t>
    </rPh>
    <rPh sb="6" eb="7">
      <t>リツ</t>
    </rPh>
    <phoneticPr fontId="2"/>
  </si>
  <si>
    <t>クリティカルダメージ補正</t>
    <rPh sb="10" eb="12">
      <t>ホセイ</t>
    </rPh>
    <phoneticPr fontId="2"/>
  </si>
  <si>
    <t>行動スピード補正</t>
    <rPh sb="0" eb="2">
      <t>コウドウ</t>
    </rPh>
    <rPh sb="6" eb="8">
      <t>ホセイ</t>
    </rPh>
    <phoneticPr fontId="2"/>
  </si>
  <si>
    <t>弱点ダメージ補正</t>
    <rPh sb="0" eb="2">
      <t>ジャクテン</t>
    </rPh>
    <rPh sb="6" eb="8">
      <t>ホセイ</t>
    </rPh>
    <phoneticPr fontId="2"/>
  </si>
  <si>
    <t>''</t>
    <phoneticPr fontId="2"/>
  </si>
  <si>
    <t>para1 str</t>
    <phoneticPr fontId="2"/>
  </si>
  <si>
    <t>para2 int</t>
    <phoneticPr fontId="2"/>
  </si>
  <si>
    <t>para3 double</t>
    <phoneticPr fontId="2"/>
  </si>
  <si>
    <t>値</t>
    <rPh sb="0" eb="1">
      <t>アタイ</t>
    </rPh>
    <phoneticPr fontId="2"/>
  </si>
  <si>
    <t>モンスタータイプ</t>
    <phoneticPr fontId="2"/>
  </si>
  <si>
    <t>クリティカル率</t>
    <rPh sb="6" eb="7">
      <t>リツ</t>
    </rPh>
    <phoneticPr fontId="2"/>
  </si>
  <si>
    <t>0.0</t>
    <phoneticPr fontId="2"/>
  </si>
  <si>
    <t>ビジョン</t>
    <phoneticPr fontId="2"/>
  </si>
  <si>
    <t>無</t>
    <rPh sb="0" eb="1">
      <t>ナシ</t>
    </rPh>
    <phoneticPr fontId="2"/>
  </si>
  <si>
    <t>無</t>
    <rPh sb="0" eb="1">
      <t>ナ</t>
    </rPh>
    <phoneticPr fontId="2"/>
  </si>
  <si>
    <t>※　素材未決定 = 名称等未確定</t>
    <rPh sb="2" eb="4">
      <t>ソザイ</t>
    </rPh>
    <rPh sb="4" eb="7">
      <t>ミケッテイ</t>
    </rPh>
    <rPh sb="10" eb="12">
      <t>メイショウ</t>
    </rPh>
    <rPh sb="12" eb="13">
      <t>トウ</t>
    </rPh>
    <rPh sb="13" eb="14">
      <t>ミ</t>
    </rPh>
    <rPh sb="14" eb="16">
      <t>カクテイ</t>
    </rPh>
    <phoneticPr fontId="2"/>
  </si>
  <si>
    <t>30</t>
    <phoneticPr fontId="2"/>
  </si>
  <si>
    <t>次元斬_絶</t>
    <rPh sb="0" eb="3">
      <t>ジゲンザン</t>
    </rPh>
    <rPh sb="4" eb="5">
      <t>ゼツ</t>
    </rPh>
    <phoneticPr fontId="2"/>
  </si>
  <si>
    <t>0</t>
    <phoneticPr fontId="2"/>
  </si>
  <si>
    <t>remarks</t>
    <phoneticPr fontId="2"/>
  </si>
  <si>
    <t>3</t>
    <phoneticPr fontId="2"/>
  </si>
  <si>
    <t>2</t>
    <phoneticPr fontId="2"/>
  </si>
  <si>
    <t>'param2: 継続ターン数'</t>
    <rPh sb="9" eb="11">
      <t>ケイゾク</t>
    </rPh>
    <rPh sb="14" eb="15">
      <t>スウ</t>
    </rPh>
    <phoneticPr fontId="2"/>
  </si>
  <si>
    <t>状態異常解除</t>
    <rPh sb="0" eb="2">
      <t>ジョウタイ</t>
    </rPh>
    <rPh sb="2" eb="4">
      <t>イジョウ</t>
    </rPh>
    <rPh sb="4" eb="6">
      <t>カイジョ</t>
    </rPh>
    <phoneticPr fontId="2"/>
  </si>
  <si>
    <t>可能な状態であれば。</t>
    <rPh sb="0" eb="2">
      <t>カノウ</t>
    </rPh>
    <rPh sb="3" eb="5">
      <t>ジョウタイ</t>
    </rPh>
    <phoneticPr fontId="2"/>
  </si>
  <si>
    <t>v</t>
    <phoneticPr fontId="2"/>
  </si>
  <si>
    <t>60</t>
    <phoneticPr fontId="2"/>
  </si>
  <si>
    <t>25</t>
    <phoneticPr fontId="2"/>
  </si>
  <si>
    <t>50</t>
    <phoneticPr fontId="2"/>
  </si>
  <si>
    <t>75</t>
    <phoneticPr fontId="2"/>
  </si>
  <si>
    <t>割合攻撃</t>
    <rPh sb="0" eb="2">
      <t>ワリアイ</t>
    </rPh>
    <rPh sb="2" eb="4">
      <t>コウゲキ</t>
    </rPh>
    <phoneticPr fontId="2"/>
  </si>
  <si>
    <t>現HPの５０％ダメージ</t>
    <phoneticPr fontId="2"/>
  </si>
  <si>
    <t>現HPの７５％ダメージ</t>
    <phoneticPr fontId="2"/>
  </si>
  <si>
    <t>ミスをした</t>
    <phoneticPr fontId="2"/>
  </si>
  <si>
    <t>様子を見ている</t>
    <rPh sb="0" eb="2">
      <t>ヨウス</t>
    </rPh>
    <rPh sb="3" eb="4">
      <t>ミ</t>
    </rPh>
    <phoneticPr fontId="2"/>
  </si>
  <si>
    <t>即死攻撃</t>
    <rPh sb="0" eb="2">
      <t>ソクシ</t>
    </rPh>
    <rPh sb="2" eb="4">
      <t>コウゲキ</t>
    </rPh>
    <phoneticPr fontId="2"/>
  </si>
  <si>
    <t>即死：単体での確立 = １００％ - (現HP /  MAXHP)</t>
    <rPh sb="0" eb="2">
      <t>ソクシ</t>
    </rPh>
    <rPh sb="3" eb="5">
      <t>タンタイ</t>
    </rPh>
    <rPh sb="7" eb="9">
      <t>カクリツ</t>
    </rPh>
    <rPh sb="20" eb="21">
      <t>ゲン</t>
    </rPh>
    <phoneticPr fontId="2"/>
  </si>
  <si>
    <t>最大HPの２０％ダメージ</t>
    <rPh sb="0" eb="2">
      <t>サイダイ</t>
    </rPh>
    <phoneticPr fontId="2"/>
  </si>
  <si>
    <t>攻撃力UP</t>
    <rPh sb="0" eb="2">
      <t>コウゲキ</t>
    </rPh>
    <rPh sb="2" eb="3">
      <t>リョク</t>
    </rPh>
    <phoneticPr fontId="2"/>
  </si>
  <si>
    <t>回避力UP</t>
    <rPh sb="0" eb="2">
      <t>カイヒ</t>
    </rPh>
    <rPh sb="2" eb="3">
      <t>リョク</t>
    </rPh>
    <phoneticPr fontId="2"/>
  </si>
  <si>
    <t>week</t>
    <phoneticPr fontId="2"/>
  </si>
  <si>
    <t>火</t>
    <rPh sb="0" eb="1">
      <t>ヒ</t>
    </rPh>
    <phoneticPr fontId="2"/>
  </si>
  <si>
    <t>水</t>
    <rPh sb="0" eb="1">
      <t>ミズ</t>
    </rPh>
    <phoneticPr fontId="2"/>
  </si>
  <si>
    <t>id</t>
    <phoneticPr fontId="2"/>
  </si>
  <si>
    <t>type_id</t>
    <phoneticPr fontId="2"/>
  </si>
  <si>
    <t>monster_id</t>
    <phoneticPr fontId="2"/>
  </si>
  <si>
    <t>monster_id</t>
    <phoneticPr fontId="2"/>
  </si>
  <si>
    <t>skill_id</t>
    <phoneticPr fontId="2"/>
  </si>
  <si>
    <t>disabled</t>
    <phoneticPr fontId="2"/>
  </si>
  <si>
    <t>40</t>
    <phoneticPr fontId="2"/>
  </si>
  <si>
    <t>130</t>
    <phoneticPr fontId="2"/>
  </si>
  <si>
    <t>110</t>
    <phoneticPr fontId="2"/>
  </si>
  <si>
    <t>17</t>
    <phoneticPr fontId="2"/>
  </si>
  <si>
    <t>cost</t>
    <phoneticPr fontId="2"/>
  </si>
  <si>
    <t>ウェイト</t>
    <phoneticPr fontId="2"/>
  </si>
  <si>
    <t>カーミラ</t>
    <phoneticPr fontId="2"/>
  </si>
  <si>
    <t>デーモン</t>
    <phoneticPr fontId="2"/>
  </si>
  <si>
    <t>ハーピー</t>
    <phoneticPr fontId="2"/>
  </si>
  <si>
    <t>ニードルバード</t>
    <phoneticPr fontId="2"/>
  </si>
  <si>
    <t>プチドラゴン</t>
    <phoneticPr fontId="2"/>
  </si>
  <si>
    <t>ポト</t>
    <phoneticPr fontId="2"/>
  </si>
  <si>
    <t>プリースト</t>
    <phoneticPr fontId="2"/>
  </si>
  <si>
    <t>ラビ</t>
  </si>
  <si>
    <t>ラビ</t>
    <phoneticPr fontId="2"/>
  </si>
  <si>
    <t>15</t>
    <phoneticPr fontId="2"/>
  </si>
  <si>
    <t>120</t>
    <phoneticPr fontId="2"/>
  </si>
  <si>
    <t>13</t>
    <phoneticPr fontId="2"/>
  </si>
  <si>
    <t>11</t>
    <phoneticPr fontId="2"/>
  </si>
  <si>
    <t>9</t>
    <phoneticPr fontId="2"/>
  </si>
  <si>
    <t>16</t>
    <phoneticPr fontId="2"/>
  </si>
  <si>
    <t>14</t>
    <phoneticPr fontId="2"/>
  </si>
  <si>
    <t>8</t>
    <phoneticPr fontId="2"/>
  </si>
  <si>
    <t>12</t>
    <phoneticPr fontId="2"/>
  </si>
  <si>
    <t>ラビリオン</t>
    <phoneticPr fontId="2"/>
  </si>
  <si>
    <t>キングラビ</t>
    <phoneticPr fontId="2"/>
  </si>
  <si>
    <t>グレートラビ</t>
    <phoneticPr fontId="2"/>
  </si>
  <si>
    <t>skill</t>
    <phoneticPr fontId="2"/>
  </si>
  <si>
    <t>イビルソード</t>
    <phoneticPr fontId="2"/>
  </si>
  <si>
    <t>勝敗決定</t>
    <rPh sb="0" eb="2">
      <t>ショウハイ</t>
    </rPh>
    <rPh sb="2" eb="4">
      <t>ケッテイ</t>
    </rPh>
    <phoneticPr fontId="2"/>
  </si>
  <si>
    <t>戦績を記録</t>
    <rPh sb="0" eb="2">
      <t>センセキ</t>
    </rPh>
    <rPh sb="3" eb="5">
      <t>キロク</t>
    </rPh>
    <phoneticPr fontId="2"/>
  </si>
  <si>
    <t>連番、戦闘日時、参戦モンスター、勝者、</t>
    <rPh sb="0" eb="2">
      <t>レンバン</t>
    </rPh>
    <rPh sb="3" eb="5">
      <t>セントウ</t>
    </rPh>
    <rPh sb="5" eb="7">
      <t>ニチジ</t>
    </rPh>
    <rPh sb="8" eb="10">
      <t>サンセン</t>
    </rPh>
    <rPh sb="16" eb="18">
      <t>ショウシャ</t>
    </rPh>
    <phoneticPr fontId="2"/>
  </si>
  <si>
    <t>　　</t>
    <phoneticPr fontId="2"/>
  </si>
  <si>
    <t>エフェクトファイルパス</t>
    <phoneticPr fontId="2"/>
  </si>
  <si>
    <t>エフェクトタイム</t>
    <phoneticPr fontId="2"/>
  </si>
  <si>
    <t>実装</t>
    <rPh sb="0" eb="2">
      <t>ジッソウ</t>
    </rPh>
    <phoneticPr fontId="2"/>
  </si>
  <si>
    <t>マシンゴーレム</t>
    <phoneticPr fontId="2"/>
  </si>
  <si>
    <t>マイコニド</t>
    <phoneticPr fontId="2"/>
  </si>
  <si>
    <t>グリーンスライム</t>
    <phoneticPr fontId="2"/>
  </si>
  <si>
    <t>アーマーナイト</t>
    <phoneticPr fontId="2"/>
  </si>
  <si>
    <t>キラービー</t>
    <phoneticPr fontId="2"/>
  </si>
  <si>
    <t>ギャルビー</t>
  </si>
  <si>
    <t>クロウラー</t>
  </si>
  <si>
    <t>クロウラー</t>
    <phoneticPr fontId="2"/>
  </si>
  <si>
    <t>シェイプシフター</t>
  </si>
  <si>
    <t>シェイプシフター</t>
    <phoneticPr fontId="2"/>
  </si>
  <si>
    <t>ボルダー</t>
  </si>
  <si>
    <t>ボルダー</t>
    <phoneticPr fontId="2"/>
  </si>
  <si>
    <t>アサシンバグ</t>
    <phoneticPr fontId="2"/>
  </si>
  <si>
    <t>ラスターバグ</t>
    <phoneticPr fontId="2"/>
  </si>
  <si>
    <t>カーミラクイーン</t>
    <phoneticPr fontId="2"/>
  </si>
  <si>
    <t>グレートデーモン</t>
    <phoneticPr fontId="2"/>
  </si>
  <si>
    <t>ゴブリンガード</t>
    <phoneticPr fontId="2"/>
  </si>
  <si>
    <t>ゴブリンロード</t>
    <phoneticPr fontId="2"/>
  </si>
  <si>
    <t>ガーディアン</t>
    <phoneticPr fontId="2"/>
  </si>
  <si>
    <t>デスマシン</t>
    <phoneticPr fontId="2"/>
  </si>
  <si>
    <t>セイレーン</t>
    <phoneticPr fontId="2"/>
  </si>
  <si>
    <t>ダークナイト</t>
    <phoneticPr fontId="2"/>
  </si>
  <si>
    <t>ターミネータ</t>
    <phoneticPr fontId="2"/>
  </si>
  <si>
    <t>ウィザード</t>
    <phoneticPr fontId="2"/>
  </si>
  <si>
    <t>ハイウィザード</t>
    <phoneticPr fontId="2"/>
  </si>
  <si>
    <t>ダースマタンゴ</t>
    <phoneticPr fontId="2"/>
  </si>
  <si>
    <t>コカトバード</t>
    <phoneticPr fontId="2"/>
  </si>
  <si>
    <t>プチドラゾンビ</t>
    <phoneticPr fontId="2"/>
  </si>
  <si>
    <t>フロストドラゴン</t>
    <phoneticPr fontId="2"/>
  </si>
  <si>
    <t>プチティアマット</t>
    <phoneticPr fontId="2"/>
  </si>
  <si>
    <t>マーマポト</t>
    <phoneticPr fontId="2"/>
  </si>
  <si>
    <t>パーパポト</t>
    <phoneticPr fontId="2"/>
  </si>
  <si>
    <t>カオスソーサラー</t>
    <phoneticPr fontId="2"/>
  </si>
  <si>
    <t>イビルシャーマン</t>
    <phoneticPr fontId="2"/>
  </si>
  <si>
    <t>ブルーババロア</t>
    <phoneticPr fontId="2"/>
  </si>
  <si>
    <t>レッドマシュマロ</t>
    <phoneticPr fontId="2"/>
  </si>
  <si>
    <t>イビルウェポン</t>
    <phoneticPr fontId="2"/>
  </si>
  <si>
    <t>エレメントソード</t>
    <phoneticPr fontId="2"/>
  </si>
  <si>
    <t>弱点</t>
    <rPh sb="0" eb="2">
      <t>ジャクテン</t>
    </rPh>
    <phoneticPr fontId="2"/>
  </si>
  <si>
    <t>skill_id</t>
    <phoneticPr fontId="2"/>
  </si>
  <si>
    <t>skill_name</t>
    <phoneticPr fontId="2"/>
  </si>
  <si>
    <t>35</t>
    <phoneticPr fontId="2"/>
  </si>
  <si>
    <t>45</t>
    <phoneticPr fontId="2"/>
  </si>
  <si>
    <t>ダックジェネラル</t>
    <phoneticPr fontId="2"/>
  </si>
  <si>
    <t>モールベア</t>
  </si>
  <si>
    <t>モールベア</t>
    <phoneticPr fontId="2"/>
  </si>
  <si>
    <t>ケルベロス</t>
    <phoneticPr fontId="2"/>
  </si>
  <si>
    <t>ギャルビー</t>
    <phoneticPr fontId="2"/>
  </si>
  <si>
    <t>サハギン</t>
  </si>
  <si>
    <t>サハギン</t>
    <phoneticPr fontId="2"/>
  </si>
  <si>
    <t>ぱっくんオタマ</t>
    <phoneticPr fontId="2"/>
  </si>
  <si>
    <t>チビデビル</t>
  </si>
  <si>
    <t>チビデビル</t>
    <phoneticPr fontId="2"/>
  </si>
  <si>
    <t>オーガボックス</t>
  </si>
  <si>
    <t>オーガボックス</t>
    <phoneticPr fontId="2"/>
  </si>
  <si>
    <t>バレッテ</t>
  </si>
  <si>
    <t>バレッテ</t>
    <phoneticPr fontId="2"/>
  </si>
  <si>
    <t>バシリスク</t>
  </si>
  <si>
    <t>バシリスク</t>
    <phoneticPr fontId="2"/>
  </si>
  <si>
    <t>スペクター</t>
  </si>
  <si>
    <t>スペクター</t>
    <phoneticPr fontId="2"/>
  </si>
  <si>
    <t>ゴースト</t>
    <phoneticPr fontId="2"/>
  </si>
  <si>
    <t>ユニコーンヘッド</t>
  </si>
  <si>
    <t>ユニコーンヘッド</t>
    <phoneticPr fontId="2"/>
  </si>
  <si>
    <t>噛みつき</t>
    <rPh sb="0" eb="1">
      <t>カ</t>
    </rPh>
    <phoneticPr fontId="2"/>
  </si>
  <si>
    <t>タックル</t>
    <phoneticPr fontId="2"/>
  </si>
  <si>
    <t>振り回す</t>
    <rPh sb="0" eb="1">
      <t>フ</t>
    </rPh>
    <rPh sb="2" eb="3">
      <t>マワ</t>
    </rPh>
    <phoneticPr fontId="2"/>
  </si>
  <si>
    <t>叩きつけ</t>
    <rPh sb="0" eb="1">
      <t>タタ</t>
    </rPh>
    <phoneticPr fontId="2"/>
  </si>
  <si>
    <t>串刺し</t>
    <rPh sb="0" eb="2">
      <t>クシザ</t>
    </rPh>
    <phoneticPr fontId="2"/>
  </si>
  <si>
    <t>突き</t>
    <rPh sb="0" eb="1">
      <t>ツ</t>
    </rPh>
    <phoneticPr fontId="2"/>
  </si>
  <si>
    <t>叩き潰し</t>
    <rPh sb="0" eb="1">
      <t>タタ</t>
    </rPh>
    <rPh sb="2" eb="3">
      <t>ツブ</t>
    </rPh>
    <phoneticPr fontId="2"/>
  </si>
  <si>
    <t>フルスイング</t>
    <phoneticPr fontId="2"/>
  </si>
  <si>
    <t>突撃</t>
    <rPh sb="0" eb="2">
      <t>トツゲキ</t>
    </rPh>
    <phoneticPr fontId="2"/>
  </si>
  <si>
    <t>喰いちぎり</t>
    <rPh sb="0" eb="1">
      <t>ク</t>
    </rPh>
    <phoneticPr fontId="2"/>
  </si>
  <si>
    <t>引き裂く</t>
    <rPh sb="0" eb="1">
      <t>ヒ</t>
    </rPh>
    <rPh sb="2" eb="3">
      <t>サ</t>
    </rPh>
    <phoneticPr fontId="2"/>
  </si>
  <si>
    <t>首狩り</t>
    <rPh sb="0" eb="2">
      <t>クビカ</t>
    </rPh>
    <phoneticPr fontId="2"/>
  </si>
  <si>
    <t>ウルフ</t>
  </si>
  <si>
    <t>ウルフ</t>
    <phoneticPr fontId="2"/>
  </si>
  <si>
    <t>バウンドウルフ</t>
    <phoneticPr fontId="2"/>
  </si>
  <si>
    <t>ジャッカル</t>
    <phoneticPr fontId="2"/>
  </si>
  <si>
    <t>ダック</t>
  </si>
  <si>
    <t>ダック</t>
    <phoneticPr fontId="2"/>
  </si>
  <si>
    <t>ダックソルジャー</t>
    <phoneticPr fontId="2"/>
  </si>
  <si>
    <t>ニードリオン</t>
    <phoneticPr fontId="2"/>
  </si>
  <si>
    <t>レディビー</t>
    <phoneticPr fontId="2"/>
  </si>
  <si>
    <t>クインビー</t>
    <phoneticPr fontId="2"/>
  </si>
  <si>
    <t>プチポセイドン</t>
    <phoneticPr fontId="2"/>
  </si>
  <si>
    <t>メガクロウラー</t>
    <phoneticPr fontId="2"/>
  </si>
  <si>
    <t>ギガクロウラー</t>
    <phoneticPr fontId="2"/>
  </si>
  <si>
    <t>パックン</t>
  </si>
  <si>
    <t>パックン</t>
    <phoneticPr fontId="2"/>
  </si>
  <si>
    <t>ぱっくりオタマ</t>
    <phoneticPr fontId="2"/>
  </si>
  <si>
    <t>ぱっくんトカゲ</t>
    <phoneticPr fontId="2"/>
  </si>
  <si>
    <t>ぱっくんドラゴン</t>
    <phoneticPr fontId="2"/>
  </si>
  <si>
    <t>パンプキンボム</t>
  </si>
  <si>
    <t>パンプキンボム</t>
    <phoneticPr fontId="2"/>
  </si>
  <si>
    <t>グレムリン</t>
    <phoneticPr fontId="2"/>
  </si>
  <si>
    <t>カイザーミミック</t>
    <phoneticPr fontId="2"/>
  </si>
  <si>
    <t>ゴールドバレッテ</t>
    <phoneticPr fontId="2"/>
  </si>
  <si>
    <t>ファイアドレイク</t>
    <phoneticPr fontId="2"/>
  </si>
  <si>
    <t>ゴールドユニコ</t>
    <phoneticPr fontId="2"/>
  </si>
  <si>
    <t>シャドウゼロ</t>
    <phoneticPr fontId="2"/>
  </si>
  <si>
    <t>シャドウゼロワン</t>
    <phoneticPr fontId="2"/>
  </si>
  <si>
    <t>パワーボルダー</t>
    <phoneticPr fontId="2"/>
  </si>
  <si>
    <t>デスボルダー</t>
    <phoneticPr fontId="2"/>
  </si>
  <si>
    <t>グレネードボム</t>
    <phoneticPr fontId="2"/>
  </si>
  <si>
    <t>使用数</t>
    <rPh sb="0" eb="2">
      <t>シヨウ</t>
    </rPh>
    <rPh sb="2" eb="3">
      <t>スウ</t>
    </rPh>
    <phoneticPr fontId="2"/>
  </si>
  <si>
    <t>雷</t>
    <phoneticPr fontId="2"/>
  </si>
  <si>
    <t>１戦：４匹</t>
    <rPh sb="1" eb="2">
      <t>セン</t>
    </rPh>
    <rPh sb="4" eb="5">
      <t>ヒキ</t>
    </rPh>
    <phoneticPr fontId="2"/>
  </si>
  <si>
    <t>１戦：３匹</t>
    <rPh sb="1" eb="2">
      <t>セン</t>
    </rPh>
    <rPh sb="4" eb="5">
      <t>ヒキ</t>
    </rPh>
    <phoneticPr fontId="2"/>
  </si>
  <si>
    <t>battle_end_date</t>
  </si>
  <si>
    <t>battle_end_time</t>
  </si>
  <si>
    <t>serial</t>
  </si>
  <si>
    <t>monster_id</t>
  </si>
  <si>
    <t>is_win</t>
  </si>
  <si>
    <t>第XX開戦　｛日付｝｛時間｝</t>
    <rPh sb="0" eb="1">
      <t>ダイ</t>
    </rPh>
    <rPh sb="3" eb="5">
      <t>カイセン</t>
    </rPh>
    <rPh sb="7" eb="9">
      <t>ヒヅケ</t>
    </rPh>
    <rPh sb="11" eb="13">
      <t>ジカン</t>
    </rPh>
    <phoneticPr fontId="2"/>
  </si>
  <si>
    <t>…</t>
    <phoneticPr fontId="2"/>
  </si>
  <si>
    <t>モンスターA</t>
    <phoneticPr fontId="2"/>
  </si>
  <si>
    <t>モンスターE</t>
    <phoneticPr fontId="2"/>
  </si>
  <si>
    <t>モンスターB</t>
    <phoneticPr fontId="2"/>
  </si>
  <si>
    <t>Winner</t>
    <phoneticPr fontId="2"/>
  </si>
  <si>
    <t>モンスターC</t>
    <phoneticPr fontId="2"/>
  </si>
  <si>
    <t>モンスターK</t>
    <phoneticPr fontId="2"/>
  </si>
  <si>
    <t>モンスターZ</t>
    <phoneticPr fontId="2"/>
  </si>
  <si>
    <t>ﾓﾝｽﾀｰ名</t>
    <rPh sb="5" eb="6">
      <t>メイ</t>
    </rPh>
    <phoneticPr fontId="2"/>
  </si>
  <si>
    <t>勝利数</t>
    <rPh sb="0" eb="3">
      <t>ショウリスウ</t>
    </rPh>
    <phoneticPr fontId="2"/>
  </si>
  <si>
    <t>対戦数</t>
    <rPh sb="0" eb="3">
      <t>タイセンスウ</t>
    </rPh>
    <phoneticPr fontId="2"/>
  </si>
  <si>
    <t>勝率</t>
    <rPh sb="0" eb="2">
      <t>ショウリツ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</si>
  <si>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</si>
  <si>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</si>
  <si>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</si>
  <si>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</si>
  <si>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</si>
  <si>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-</t>
    <phoneticPr fontId="2"/>
  </si>
  <si>
    <t>表示</t>
    <rPh sb="0" eb="2">
      <t>ヒョウジ</t>
    </rPh>
    <phoneticPr fontId="2"/>
  </si>
  <si>
    <t xml:space="preserve"> </t>
    <phoneticPr fontId="2"/>
  </si>
  <si>
    <t>レコード</t>
    <phoneticPr fontId="2"/>
  </si>
  <si>
    <t>表示オプション</t>
    <rPh sb="0" eb="2">
      <t>ヒョウジ</t>
    </rPh>
    <phoneticPr fontId="2"/>
  </si>
  <si>
    <t>日付</t>
    <rPh sb="0" eb="2">
      <t>ヒヅケ</t>
    </rPh>
    <phoneticPr fontId="2"/>
  </si>
  <si>
    <t>FROM - TO</t>
    <phoneticPr fontId="2"/>
  </si>
  <si>
    <t>対戦規模</t>
    <rPh sb="0" eb="4">
      <t>タイセンキボ</t>
    </rPh>
    <phoneticPr fontId="2"/>
  </si>
  <si>
    <t>出場モンスター数（2 - 6）</t>
    <rPh sb="0" eb="2">
      <t>シュツジョウ</t>
    </rPh>
    <rPh sb="7" eb="8">
      <t>スウ</t>
    </rPh>
    <phoneticPr fontId="2"/>
  </si>
  <si>
    <t>種族</t>
    <rPh sb="0" eb="2">
      <t>シュゾク</t>
    </rPh>
    <phoneticPr fontId="2"/>
  </si>
  <si>
    <t>ラビ、カーミラ等</t>
    <rPh sb="7" eb="8">
      <t>トウ</t>
    </rPh>
    <phoneticPr fontId="2"/>
  </si>
  <si>
    <t>各項目ソート</t>
    <rPh sb="0" eb="1">
      <t>カク</t>
    </rPh>
    <rPh sb="1" eb="3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</si>
</sst>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Yu Gothic"/>
      <family val="2"/>
      <scheme val="minor"/>
    </font>
    <font>
      <sz val="11"/>
      <color theme="1"/>
      <name val="BIZ UD明朝 Medium"/>
      <family val="1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indexed="8"/>
      <name val="BIZ UD明朝 Medium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49" fontId="1" fillId="2" borderId="1" xfId="0" applyNumberFormat="1" applyFont="1" applyFill="1" applyBorder="1"/>
    <xf numFmtId="176" fontId="1" fillId="0" borderId="0" xfId="0" applyNumberFormat="1" applyFont="1"/>
    <xf numFmtId="176" fontId="1" fillId="0" borderId="0" xfId="0" applyNumberFormat="1" applyFont="1" applyAlignment="1">
      <alignment horizontal="right"/>
    </xf>
    <xf numFmtId="0" fontId="4" fillId="0" borderId="0" xfId="0" applyFont="1"/>
    <xf numFmtId="49" fontId="4" fillId="2" borderId="1" xfId="0" applyNumberFormat="1" applyFont="1" applyFill="1" applyBorder="1"/>
    <xf numFmtId="0" fontId="4" fillId="2" borderId="1" xfId="0" applyFont="1" applyFill="1" applyBorder="1"/>
    <xf numFmtId="0" fontId="4" fillId="0" borderId="1" xfId="0" applyFont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1" xfId="0" quotePrefix="1" applyNumberFormat="1" applyFont="1" applyBorder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14" fontId="4" fillId="2" borderId="0" xfId="0" applyNumberFormat="1" applyFont="1" applyFill="1"/>
    <xf numFmtId="21" fontId="4" fillId="2" borderId="0" xfId="0" applyNumberFormat="1" applyFont="1" applyFill="1"/>
    <xf numFmtId="0" fontId="4" fillId="2" borderId="0" xfId="0" applyFont="1" applyFill="1"/>
    <xf numFmtId="14" fontId="4" fillId="3" borderId="0" xfId="0" applyNumberFormat="1" applyFont="1" applyFill="1"/>
    <xf numFmtId="21" fontId="4" fillId="3" borderId="0" xfId="0" applyNumberFormat="1" applyFont="1" applyFill="1"/>
    <xf numFmtId="0" fontId="4" fillId="3" borderId="0" xfId="0" applyFont="1" applyFill="1"/>
    <xf numFmtId="0" fontId="4" fillId="0" borderId="2" xfId="0" applyFont="1" applyBorder="1"/>
    <xf numFmtId="9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370743</xdr:colOff>
      <xdr:row>23</xdr:row>
      <xdr:rowOff>66675</xdr:rowOff>
    </xdr:from>
    <xdr:to>
      <xdr:col>5</xdr:col>
      <xdr:colOff>80963</xdr:colOff>
      <xdr:row>26</xdr:row>
      <xdr:rowOff>108647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71B07F40-46DC-4FC0-438B-609A14C7BFDD}"/>
            </a:ext>
          </a:extLst>
        </xdr:cNvPr>
        <xdr:cNvCxnSpPr>
          <a:stCxn id="2" idx="2"/>
          <a:endCxn id="24" idx="3"/>
        </xdr:cNvCxnSpPr>
      </xdr:nvCxnSpPr>
      <xdr:spPr>
        <a:xfrm flipH="1">
          <a:off x="2428143" y="4010025"/>
          <a:ext cx="1081820" cy="5563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</xdr:row>
      <xdr:rowOff>47625</xdr:rowOff>
    </xdr:from>
    <xdr:to>
      <xdr:col>9</xdr:col>
      <xdr:colOff>419099</xdr:colOff>
      <xdr:row>8</xdr:row>
      <xdr:rowOff>85725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C8DBB27-D85C-44FD-AC75-BE60AF356190}"/>
            </a:ext>
          </a:extLst>
        </xdr:cNvPr>
        <xdr:cNvSpPr/>
      </xdr:nvSpPr>
      <xdr:spPr>
        <a:xfrm>
          <a:off x="4886325" y="219075"/>
          <a:ext cx="1704974" cy="1238250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バトルスキル</a:t>
          </a:r>
          <a:endParaRPr kumimoji="0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===================</a:t>
          </a:r>
        </a:p>
        <a:p>
          <a:pPr eaLnBrk="1" fontAlgn="auto" latinLnBrk="0" hangingPunct="1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追加攻撃力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===================</a:t>
          </a:r>
        </a:p>
        <a:p>
          <a:pPr eaLnBrk="1" fontAlgn="auto" latinLnBrk="0" hangingPunct="1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特殊能力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619125</xdr:colOff>
      <xdr:row>23</xdr:row>
      <xdr:rowOff>152398</xdr:rowOff>
    </xdr:from>
    <xdr:to>
      <xdr:col>3</xdr:col>
      <xdr:colOff>370743</xdr:colOff>
      <xdr:row>42</xdr:row>
      <xdr:rowOff>57150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8B6AABB4-2023-B76E-10B4-2BCA49A62D2E}"/>
            </a:ext>
          </a:extLst>
        </xdr:cNvPr>
        <xdr:cNvGrpSpPr/>
      </xdr:nvGrpSpPr>
      <xdr:grpSpPr>
        <a:xfrm>
          <a:off x="619125" y="4095748"/>
          <a:ext cx="1809018" cy="3162302"/>
          <a:chOff x="3152775" y="1895474"/>
          <a:chExt cx="1809018" cy="3030858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D2E2A7BF-70C6-4456-AA37-C8A823893662}"/>
              </a:ext>
            </a:extLst>
          </xdr:cNvPr>
          <xdr:cNvSpPr/>
        </xdr:nvSpPr>
        <xdr:spPr>
          <a:xfrm>
            <a:off x="3152775" y="1895474"/>
            <a:ext cx="1704974" cy="3030858"/>
          </a:xfrm>
          <a:prstGeom prst="rect">
            <a:avLst/>
          </a:prstGeom>
          <a:solidFill>
            <a:schemeClr val="bg1">
              <a:lumMod val="65000"/>
            </a:schemeClr>
          </a:solidFill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ユーザ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===================</a:t>
            </a:r>
          </a:p>
          <a:p>
            <a:pPr algn="l"/>
            <a:r>
              <a:rPr kumimoji="1" lang="ja-JP" altLang="en-US" sz="1100"/>
              <a:t>ユーザー名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ログインパス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所持金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モンスター</a:t>
            </a:r>
            <a:endParaRPr kumimoji="1" lang="en-US" altLang="ja-JP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===================</a:t>
            </a:r>
            <a:endParaRPr lang="ja-JP" altLang="ja-JP">
              <a:effectLst/>
            </a:endParaRPr>
          </a:p>
          <a:p>
            <a:pPr algn="l"/>
            <a:r>
              <a:rPr kumimoji="1" lang="ja-JP" altLang="en-US" sz="1100"/>
              <a:t>ログイン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買う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売る</a:t>
            </a:r>
            <a:endParaRPr kumimoji="1" lang="en-US" altLang="ja-JP" sz="1100"/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ユーザ設定</a:t>
            </a:r>
            <a:endParaRPr lang="ja-JP" altLang="ja-JP">
              <a:effectLst/>
            </a:endParaRPr>
          </a:p>
          <a:p>
            <a:pPr algn="l"/>
            <a:r>
              <a:rPr kumimoji="1" lang="ja-JP" altLang="en-US" sz="1100"/>
              <a:t>モンスター設定</a:t>
            </a:r>
            <a:endParaRPr kumimoji="1" lang="en-US" altLang="ja-JP" sz="1100"/>
          </a:p>
        </xdr:txBody>
      </xdr:sp>
      <xdr:sp macro="" textlink="">
        <xdr:nvSpPr>
          <xdr:cNvPr id="24" name="ひし形 23">
            <a:extLst>
              <a:ext uri="{FF2B5EF4-FFF2-40B4-BE49-F238E27FC236}">
                <a16:creationId xmlns:a16="http://schemas.microsoft.com/office/drawing/2014/main" id="{4557ED80-28A7-44C3-BA06-9A7BA1A69D74}"/>
              </a:ext>
            </a:extLst>
          </xdr:cNvPr>
          <xdr:cNvSpPr/>
        </xdr:nvSpPr>
        <xdr:spPr>
          <a:xfrm>
            <a:off x="4733925" y="2236975"/>
            <a:ext cx="227868" cy="219075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361218</xdr:colOff>
      <xdr:row>4</xdr:row>
      <xdr:rowOff>152400</xdr:rowOff>
    </xdr:from>
    <xdr:to>
      <xdr:col>7</xdr:col>
      <xdr:colOff>85725</xdr:colOff>
      <xdr:row>5</xdr:row>
      <xdr:rowOff>68126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3F499D79-8F3F-45BC-BAFA-C701AD2CD352}"/>
            </a:ext>
          </a:extLst>
        </xdr:cNvPr>
        <xdr:cNvCxnSpPr>
          <a:stCxn id="9" idx="1"/>
          <a:endCxn id="30" idx="3"/>
        </xdr:cNvCxnSpPr>
      </xdr:nvCxnSpPr>
      <xdr:spPr>
        <a:xfrm flipH="1">
          <a:off x="4476018" y="838200"/>
          <a:ext cx="410307" cy="8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3</xdr:row>
      <xdr:rowOff>85724</xdr:rowOff>
    </xdr:from>
    <xdr:to>
      <xdr:col>6</xdr:col>
      <xdr:colOff>361218</xdr:colOff>
      <xdr:row>23</xdr:row>
      <xdr:rowOff>66676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03AD1E16-67DE-3029-4534-DC404C17DDDC}"/>
            </a:ext>
          </a:extLst>
        </xdr:cNvPr>
        <xdr:cNvGrpSpPr/>
      </xdr:nvGrpSpPr>
      <xdr:grpSpPr>
        <a:xfrm>
          <a:off x="2657476" y="600074"/>
          <a:ext cx="1818542" cy="3409952"/>
          <a:chOff x="5962651" y="1755644"/>
          <a:chExt cx="1818542" cy="3060011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8316DB4-0E77-2171-DFE5-5A2A6D2D14C5}"/>
              </a:ext>
            </a:extLst>
          </xdr:cNvPr>
          <xdr:cNvSpPr/>
        </xdr:nvSpPr>
        <xdr:spPr>
          <a:xfrm>
            <a:off x="5962651" y="1755644"/>
            <a:ext cx="1704974" cy="3060011"/>
          </a:xfrm>
          <a:prstGeom prst="rect">
            <a:avLst/>
          </a:prstGeom>
          <a:solidFill>
            <a:schemeClr val="bg1">
              <a:lumMod val="65000"/>
            </a:schemeClr>
          </a:solidFill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モンスタ－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==================</a:t>
            </a:r>
          </a:p>
          <a:p>
            <a:pPr algn="l"/>
            <a:r>
              <a:rPr kumimoji="1" lang="en-US" altLang="ja-JP" sz="1100"/>
              <a:t>HP</a:t>
            </a:r>
          </a:p>
          <a:p>
            <a:pPr algn="l"/>
            <a:r>
              <a:rPr kumimoji="1" lang="ja-JP" altLang="en-US" sz="1100"/>
              <a:t>攻撃力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クリティカル率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速さ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自然属性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状態異常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所持金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==================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攻撃する</a:t>
            </a:r>
            <a:endPara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攻撃を受ける</a:t>
            </a:r>
            <a:endPara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行動順を決める</a:t>
            </a:r>
            <a:endPara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バトルスキル</a:t>
            </a:r>
            <a:r>
              <a:rPr kumimoji="1" lang="ja-JP" alt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設定</a:t>
            </a:r>
            <a:endParaRPr lang="ja-JP" altLang="ja-JP">
              <a:effectLst/>
            </a:endParaRPr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30" name="ひし形 29">
            <a:extLst>
              <a:ext uri="{FF2B5EF4-FFF2-40B4-BE49-F238E27FC236}">
                <a16:creationId xmlns:a16="http://schemas.microsoft.com/office/drawing/2014/main" id="{5A7B5307-711B-4E8E-805A-EE861A581F85}"/>
              </a:ext>
            </a:extLst>
          </xdr:cNvPr>
          <xdr:cNvSpPr/>
        </xdr:nvSpPr>
        <xdr:spPr>
          <a:xfrm>
            <a:off x="7553325" y="1938025"/>
            <a:ext cx="227868" cy="219075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57150</xdr:colOff>
      <xdr:row>20</xdr:row>
      <xdr:rowOff>152398</xdr:rowOff>
    </xdr:from>
    <xdr:to>
      <xdr:col>11</xdr:col>
      <xdr:colOff>390524</xdr:colOff>
      <xdr:row>32</xdr:row>
      <xdr:rowOff>57150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FB8B9E45-254B-D76E-36EA-A16F8EFD146F}"/>
            </a:ext>
          </a:extLst>
        </xdr:cNvPr>
        <xdr:cNvSpPr/>
      </xdr:nvSpPr>
      <xdr:spPr>
        <a:xfrm>
          <a:off x="6229350" y="3581398"/>
          <a:ext cx="1704974" cy="1962152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アイテム</a:t>
          </a:r>
          <a:endParaRPr kumimoji="1" lang="en-US" altLang="ja-JP" sz="1100"/>
        </a:p>
        <a:p>
          <a:pPr algn="l"/>
          <a:r>
            <a:rPr kumimoji="1" lang="en-US" altLang="ja-JP" sz="1100"/>
            <a:t>=================</a:t>
          </a:r>
        </a:p>
        <a:p>
          <a:pPr algn="l"/>
          <a:r>
            <a:rPr kumimoji="1" lang="ja-JP" altLang="en-US" sz="1100"/>
            <a:t>売価</a:t>
          </a:r>
          <a:endParaRPr kumimoji="1" lang="en-US" altLang="ja-JP" sz="1100"/>
        </a:p>
        <a:p>
          <a:pPr algn="l"/>
          <a:r>
            <a:rPr kumimoji="1" lang="ja-JP" altLang="en-US" sz="1100"/>
            <a:t>買価</a:t>
          </a:r>
          <a:endParaRPr kumimoji="1" lang="en-US" altLang="ja-JP" sz="1100"/>
        </a:p>
        <a:p>
          <a:pPr algn="l"/>
          <a:r>
            <a:rPr kumimoji="1" lang="ja-JP" altLang="en-US" sz="1100"/>
            <a:t>効果</a:t>
          </a:r>
          <a:endParaRPr kumimoji="1" lang="en-US" altLang="ja-JP" sz="1100"/>
        </a:p>
        <a:p>
          <a:pPr algn="l"/>
          <a:r>
            <a:rPr kumimoji="1" lang="en-US" altLang="ja-JP" sz="1100"/>
            <a:t>=================</a:t>
          </a:r>
        </a:p>
        <a:p>
          <a:pPr algn="l"/>
          <a:r>
            <a:rPr kumimoji="1" lang="ja-JP" altLang="en-US" sz="1100"/>
            <a:t>使用</a:t>
          </a:r>
          <a:endParaRPr kumimoji="1" lang="en-US" altLang="ja-JP" sz="1100"/>
        </a:p>
        <a:p>
          <a:pPr algn="l"/>
          <a:r>
            <a:rPr kumimoji="1" lang="ja-JP" altLang="en-US" sz="1100"/>
            <a:t>消滅</a:t>
          </a:r>
        </a:p>
      </xdr:txBody>
    </xdr:sp>
    <xdr:clientData/>
  </xdr:twoCellAnchor>
  <xdr:twoCellAnchor>
    <xdr:from>
      <xdr:col>3</xdr:col>
      <xdr:colOff>370743</xdr:colOff>
      <xdr:row>26</xdr:row>
      <xdr:rowOff>104774</xdr:rowOff>
    </xdr:from>
    <xdr:to>
      <xdr:col>9</xdr:col>
      <xdr:colOff>57150</xdr:colOff>
      <xdr:row>26</xdr:row>
      <xdr:rowOff>108647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81A50A00-9129-4CD1-93CE-B5BC7C32AD06}"/>
            </a:ext>
          </a:extLst>
        </xdr:cNvPr>
        <xdr:cNvCxnSpPr>
          <a:stCxn id="37" idx="1"/>
          <a:endCxn id="24" idx="3"/>
        </xdr:cNvCxnSpPr>
      </xdr:nvCxnSpPr>
      <xdr:spPr>
        <a:xfrm flipH="1">
          <a:off x="2428143" y="4562474"/>
          <a:ext cx="3801207" cy="38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12</xdr:row>
      <xdr:rowOff>142874</xdr:rowOff>
    </xdr:from>
    <xdr:to>
      <xdr:col>15</xdr:col>
      <xdr:colOff>504824</xdr:colOff>
      <xdr:row>23</xdr:row>
      <xdr:rowOff>57149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7E8DA4D4-E2AB-1EA0-965E-1731FB505180}"/>
            </a:ext>
          </a:extLst>
        </xdr:cNvPr>
        <xdr:cNvGrpSpPr/>
      </xdr:nvGrpSpPr>
      <xdr:grpSpPr>
        <a:xfrm>
          <a:off x="8972550" y="2200274"/>
          <a:ext cx="1819274" cy="1800225"/>
          <a:chOff x="8801100" y="4286249"/>
          <a:chExt cx="1819274" cy="1800225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CE0171AB-56EA-4080-8B21-37AF126865BB}"/>
              </a:ext>
            </a:extLst>
          </xdr:cNvPr>
          <xdr:cNvSpPr/>
        </xdr:nvSpPr>
        <xdr:spPr>
          <a:xfrm>
            <a:off x="8915400" y="4286249"/>
            <a:ext cx="1704974" cy="1800225"/>
          </a:xfrm>
          <a:prstGeom prst="rect">
            <a:avLst/>
          </a:prstGeom>
          <a:solidFill>
            <a:schemeClr val="bg1">
              <a:lumMod val="65000"/>
            </a:schemeClr>
          </a:solidFill>
          <a:ln w="285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ショップ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</a:t>
            </a:r>
          </a:p>
          <a:p>
            <a:pPr algn="l"/>
            <a:r>
              <a:rPr kumimoji="1" lang="ja-JP" altLang="en-US" sz="1100"/>
              <a:t>ショップ名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ショップカテゴリ</a:t>
            </a:r>
            <a:endParaRPr kumimoji="1" lang="en-US" altLang="ja-JP" sz="1100"/>
          </a:p>
          <a:p>
            <a:pPr algn="l"/>
            <a:r>
              <a:rPr kumimoji="1" lang="en-US" altLang="ja-JP" sz="1100"/>
              <a:t>================</a:t>
            </a:r>
          </a:p>
          <a:p>
            <a:pPr algn="l"/>
            <a:r>
              <a:rPr kumimoji="1" lang="ja-JP" altLang="en-US" sz="1100"/>
              <a:t>販売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商品設定</a:t>
            </a:r>
          </a:p>
        </xdr:txBody>
      </xdr:sp>
      <xdr:sp macro="" textlink="">
        <xdr:nvSpPr>
          <xdr:cNvPr id="57" name="ひし形 56">
            <a:extLst>
              <a:ext uri="{FF2B5EF4-FFF2-40B4-BE49-F238E27FC236}">
                <a16:creationId xmlns:a16="http://schemas.microsoft.com/office/drawing/2014/main" id="{2F18F33A-7616-46CC-84D1-EB5F8832A08E}"/>
              </a:ext>
            </a:extLst>
          </xdr:cNvPr>
          <xdr:cNvSpPr/>
        </xdr:nvSpPr>
        <xdr:spPr>
          <a:xfrm>
            <a:off x="8801100" y="4638675"/>
            <a:ext cx="227868" cy="224598"/>
          </a:xfrm>
          <a:prstGeom prst="diamond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252412</xdr:colOff>
      <xdr:row>8</xdr:row>
      <xdr:rowOff>85725</xdr:rowOff>
    </xdr:from>
    <xdr:to>
      <xdr:col>13</xdr:col>
      <xdr:colOff>57150</xdr:colOff>
      <xdr:row>15</xdr:row>
      <xdr:rowOff>93249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68BA74B8-4F9A-4AC6-AC6D-E84E4AE733F7}"/>
            </a:ext>
          </a:extLst>
        </xdr:cNvPr>
        <xdr:cNvCxnSpPr>
          <a:stCxn id="57" idx="1"/>
          <a:endCxn id="9" idx="2"/>
        </xdr:cNvCxnSpPr>
      </xdr:nvCxnSpPr>
      <xdr:spPr>
        <a:xfrm flipH="1" flipV="1">
          <a:off x="5738812" y="1457325"/>
          <a:ext cx="3233738" cy="1207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390524</xdr:colOff>
      <xdr:row>15</xdr:row>
      <xdr:rowOff>93249</xdr:rowOff>
    </xdr:from>
    <xdr:to>
      <xdr:col>13</xdr:col>
      <xdr:colOff>57150</xdr:colOff>
      <xdr:row>26</xdr:row>
      <xdr:rowOff>104774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A8D9532A-DAC9-4DBC-81D8-E017D4247905}"/>
            </a:ext>
          </a:extLst>
        </xdr:cNvPr>
        <xdr:cNvCxnSpPr>
          <a:stCxn id="57" idx="1"/>
          <a:endCxn id="37" idx="3"/>
        </xdr:cNvCxnSpPr>
      </xdr:nvCxnSpPr>
      <xdr:spPr>
        <a:xfrm flipH="1">
          <a:off x="7934324" y="2664999"/>
          <a:ext cx="1038226" cy="1897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13</xdr:row>
      <xdr:rowOff>76200</xdr:rowOff>
    </xdr:from>
    <xdr:to>
      <xdr:col>13</xdr:col>
      <xdr:colOff>57150</xdr:colOff>
      <xdr:row>15</xdr:row>
      <xdr:rowOff>93249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B4DFA3AD-AB18-4A4A-8343-7F1AEF19CB85}"/>
            </a:ext>
          </a:extLst>
        </xdr:cNvPr>
        <xdr:cNvCxnSpPr>
          <a:stCxn id="57" idx="1"/>
          <a:endCxn id="2" idx="3"/>
        </xdr:cNvCxnSpPr>
      </xdr:nvCxnSpPr>
      <xdr:spPr>
        <a:xfrm flipH="1" flipV="1">
          <a:off x="4362450" y="2305050"/>
          <a:ext cx="4610100" cy="3599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2</xdr:row>
      <xdr:rowOff>123825</xdr:rowOff>
    </xdr:from>
    <xdr:to>
      <xdr:col>12</xdr:col>
      <xdr:colOff>638174</xdr:colOff>
      <xdr:row>5</xdr:row>
      <xdr:rowOff>76200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18DF2DC-1285-412A-B031-9DD97AEBAD2D}"/>
            </a:ext>
          </a:extLst>
        </xdr:cNvPr>
        <xdr:cNvSpPr/>
      </xdr:nvSpPr>
      <xdr:spPr>
        <a:xfrm>
          <a:off x="7162800" y="466725"/>
          <a:ext cx="1704974" cy="466725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バトル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エフェクト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471487</xdr:colOff>
      <xdr:row>5</xdr:row>
      <xdr:rowOff>76200</xdr:rowOff>
    </xdr:from>
    <xdr:to>
      <xdr:col>13</xdr:col>
      <xdr:colOff>57150</xdr:colOff>
      <xdr:row>15</xdr:row>
      <xdr:rowOff>93249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84116EB2-999A-42CE-BA52-8B88ACD7A45C}"/>
            </a:ext>
          </a:extLst>
        </xdr:cNvPr>
        <xdr:cNvCxnSpPr>
          <a:stCxn id="57" idx="1"/>
          <a:endCxn id="82" idx="2"/>
        </xdr:cNvCxnSpPr>
      </xdr:nvCxnSpPr>
      <xdr:spPr>
        <a:xfrm flipH="1" flipV="1">
          <a:off x="8015287" y="933450"/>
          <a:ext cx="957263" cy="17315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419099</xdr:colOff>
      <xdr:row>4</xdr:row>
      <xdr:rowOff>14288</xdr:rowOff>
    </xdr:from>
    <xdr:to>
      <xdr:col>10</xdr:col>
      <xdr:colOff>304800</xdr:colOff>
      <xdr:row>4</xdr:row>
      <xdr:rowOff>152400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27C897D2-CDA6-49E6-8549-120E3C04132B}"/>
            </a:ext>
          </a:extLst>
        </xdr:cNvPr>
        <xdr:cNvCxnSpPr>
          <a:stCxn id="82" idx="1"/>
          <a:endCxn id="9" idx="3"/>
        </xdr:cNvCxnSpPr>
      </xdr:nvCxnSpPr>
      <xdr:spPr>
        <a:xfrm flipH="1">
          <a:off x="6591299" y="700088"/>
          <a:ext cx="571501" cy="1381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57150</xdr:rowOff>
    </xdr:from>
    <xdr:to>
      <xdr:col>6</xdr:col>
      <xdr:colOff>619125</xdr:colOff>
      <xdr:row>5</xdr:row>
      <xdr:rowOff>114300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1330A982-564E-4B5B-EF80-1B4E19F74287}"/>
            </a:ext>
          </a:extLst>
        </xdr:cNvPr>
        <xdr:cNvSpPr/>
      </xdr:nvSpPr>
      <xdr:spPr>
        <a:xfrm>
          <a:off x="4362450" y="228600"/>
          <a:ext cx="514350" cy="571500"/>
        </a:xfrm>
        <a:prstGeom prst="rightBrace">
          <a:avLst>
            <a:gd name="adj1" fmla="val 8333"/>
            <a:gd name="adj2" fmla="val 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6</xdr:col>
      <xdr:colOff>114300</xdr:colOff>
      <xdr:row>6</xdr:row>
      <xdr:rowOff>0</xdr:rowOff>
    </xdr:from>
    <xdr:to>
      <xdr:col>6</xdr:col>
      <xdr:colOff>628650</xdr:colOff>
      <xdr:row>8</xdr:row>
      <xdr:rowOff>152400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D4151CD-EDFD-4378-8E09-EE7788D5AF9C}"/>
            </a:ext>
          </a:extLst>
        </xdr:cNvPr>
        <xdr:cNvSpPr/>
      </xdr:nvSpPr>
      <xdr:spPr>
        <a:xfrm>
          <a:off x="4371975" y="857250"/>
          <a:ext cx="514350" cy="495300"/>
        </a:xfrm>
        <a:prstGeom prst="rightBrace">
          <a:avLst>
            <a:gd name="adj1" fmla="val 8333"/>
            <a:gd name="adj2" fmla="val 5153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/>
  <cols>
    <col min="1" max="16384" width="9" style="5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88A-503C-4F44-AC4A-B26683FC9B4C}">
  <dimension ref="B4:O34"/>
  <sheetViews>
    <sheetView workbookViewId="0"/>
  </sheetViews>
  <sheetFormatPr defaultRowHeight="13.5"/>
  <cols>
    <col min="1" max="16384" width="9" style="5"/>
  </cols>
  <sheetData>
    <row r="4" spans="2:15">
      <c r="B4" s="5" t="s">
        <v>2</v>
      </c>
      <c r="N4" s="5" t="s">
        <v>18</v>
      </c>
      <c r="O4" s="5" t="s">
        <v>20</v>
      </c>
    </row>
    <row r="5" spans="2:15">
      <c r="N5" s="5" t="s">
        <v>19</v>
      </c>
      <c r="O5" s="5" t="s">
        <v>21</v>
      </c>
    </row>
    <row r="6" spans="2:15">
      <c r="B6" s="5" t="s">
        <v>6</v>
      </c>
    </row>
    <row r="7" spans="2:15">
      <c r="C7" s="5" t="s">
        <v>8</v>
      </c>
    </row>
    <row r="8" spans="2:15">
      <c r="C8" s="5" t="s">
        <v>9</v>
      </c>
    </row>
    <row r="9" spans="2:15">
      <c r="B9" s="5" t="s">
        <v>7</v>
      </c>
    </row>
    <row r="10" spans="2:15">
      <c r="B10" s="5" t="s">
        <v>3</v>
      </c>
    </row>
    <row r="11" spans="2:15">
      <c r="C11" s="5" t="s">
        <v>10</v>
      </c>
    </row>
    <row r="13" spans="2:15">
      <c r="B13" s="5" t="s">
        <v>0</v>
      </c>
    </row>
    <row r="14" spans="2:15">
      <c r="C14" s="5" t="s">
        <v>1</v>
      </c>
    </row>
    <row r="16" spans="2:15">
      <c r="B16" s="5" t="s">
        <v>4</v>
      </c>
    </row>
    <row r="17" spans="2:12">
      <c r="C17" s="5" t="s">
        <v>5</v>
      </c>
    </row>
    <row r="18" spans="2:12">
      <c r="C18" s="5" t="s">
        <v>22</v>
      </c>
    </row>
    <row r="20" spans="2:12">
      <c r="B20" s="5" t="s">
        <v>11</v>
      </c>
    </row>
    <row r="21" spans="2:12">
      <c r="C21" s="5" t="s">
        <v>12</v>
      </c>
    </row>
    <row r="22" spans="2:12">
      <c r="C22" s="5" t="s">
        <v>13</v>
      </c>
    </row>
    <row r="23" spans="2:12">
      <c r="L23" s="5" t="s">
        <v>202</v>
      </c>
    </row>
    <row r="24" spans="2:12">
      <c r="B24" s="5" t="s">
        <v>144</v>
      </c>
    </row>
    <row r="25" spans="2:12">
      <c r="C25" s="5" t="s">
        <v>145</v>
      </c>
    </row>
    <row r="27" spans="2:12">
      <c r="B27" s="5" t="s">
        <v>14</v>
      </c>
    </row>
    <row r="28" spans="2:12">
      <c r="C28" s="5" t="s">
        <v>17</v>
      </c>
    </row>
    <row r="30" spans="2:12">
      <c r="B30" s="5" t="s">
        <v>15</v>
      </c>
    </row>
    <row r="31" spans="2:12">
      <c r="C31" s="5" t="s">
        <v>16</v>
      </c>
    </row>
    <row r="33" spans="2:5">
      <c r="B33" s="5" t="s">
        <v>199</v>
      </c>
    </row>
    <row r="34" spans="2:5">
      <c r="C34" s="5" t="s">
        <v>200</v>
      </c>
      <c r="E34" s="5" t="s">
        <v>201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6FE-6CF0-4EAE-97A5-1587F7EEF1C8}">
  <dimension ref="B4:J78"/>
  <sheetViews>
    <sheetView workbookViewId="0"/>
  </sheetViews>
  <sheetFormatPr defaultRowHeight="13.5"/>
  <cols>
    <col min="1" max="2" width="9" style="5"/>
    <col min="3" max="3" width="18" style="5" customWidth="1"/>
    <col min="4" max="7" width="9" style="5"/>
    <col min="8" max="8" width="45.625" style="5" customWidth="1"/>
    <col min="9" max="21" width="9" style="5"/>
    <col min="22" max="22" width="8" style="5" customWidth="1"/>
    <col min="23" max="16384" width="9" style="5"/>
  </cols>
  <sheetData>
    <row r="4" spans="2:10">
      <c r="B4" s="6" t="s">
        <v>165</v>
      </c>
      <c r="C4" s="6" t="s">
        <v>33</v>
      </c>
      <c r="D4" s="7" t="s">
        <v>129</v>
      </c>
      <c r="E4" s="6" t="s">
        <v>126</v>
      </c>
      <c r="F4" s="6" t="s">
        <v>127</v>
      </c>
      <c r="G4" s="6" t="s">
        <v>128</v>
      </c>
      <c r="H4" s="6" t="s">
        <v>140</v>
      </c>
      <c r="I4" s="18"/>
    </row>
    <row r="5" spans="2:10">
      <c r="B5" s="8">
        <v>1</v>
      </c>
      <c r="C5" s="9" t="s">
        <v>135</v>
      </c>
      <c r="D5" s="8">
        <v>0</v>
      </c>
      <c r="E5" s="19" t="s">
        <v>125</v>
      </c>
      <c r="F5" s="9">
        <v>0</v>
      </c>
      <c r="G5" s="9" t="s">
        <v>132</v>
      </c>
      <c r="H5" s="19" t="s">
        <v>125</v>
      </c>
      <c r="I5" s="18"/>
      <c r="J5" s="5" t="str">
        <f>"INSERT INTO m_code VALUES ("&amp;B5&amp;","&amp;D5&amp;","&amp;"'"&amp;C5&amp;"'"&amp;","&amp;E5&amp;","&amp;F5&amp;","&amp;G5&amp;","&amp;H5&amp;");"</f>
        <v>INSERT INTO m_code VALUES (1,0,'無','',0,0.0,'');</v>
      </c>
    </row>
    <row r="6" spans="2:10">
      <c r="B6" s="8">
        <v>1</v>
      </c>
      <c r="C6" s="9" t="s">
        <v>162</v>
      </c>
      <c r="D6" s="8">
        <f t="shared" ref="D6:D11" si="0">D5+1</f>
        <v>1</v>
      </c>
      <c r="E6" s="19" t="s">
        <v>125</v>
      </c>
      <c r="F6" s="9">
        <v>0</v>
      </c>
      <c r="G6" s="9" t="s">
        <v>132</v>
      </c>
      <c r="H6" s="19" t="s">
        <v>125</v>
      </c>
      <c r="I6" s="18"/>
      <c r="J6" s="5" t="str">
        <f t="shared" ref="J6:J11" si="1">"INSERT INTO m_code VALUES ("&amp;B6&amp;","&amp;D6&amp;","&amp;"'"&amp;C6&amp;"'"&amp;","&amp;E6&amp;","&amp;F6&amp;","&amp;G6&amp;","&amp;H6&amp;");"</f>
        <v>INSERT INTO m_code VALUES (1,1,'火','',0,0.0,'');</v>
      </c>
    </row>
    <row r="7" spans="2:10">
      <c r="B7" s="8">
        <v>1</v>
      </c>
      <c r="C7" s="9" t="s">
        <v>34</v>
      </c>
      <c r="D7" s="8">
        <f t="shared" si="0"/>
        <v>2</v>
      </c>
      <c r="E7" s="19" t="s">
        <v>125</v>
      </c>
      <c r="F7" s="9">
        <v>0</v>
      </c>
      <c r="G7" s="9" t="s">
        <v>132</v>
      </c>
      <c r="H7" s="19" t="s">
        <v>125</v>
      </c>
      <c r="I7" s="18"/>
      <c r="J7" s="5" t="str">
        <f t="shared" si="1"/>
        <v>INSERT INTO m_code VALUES (1,2,'雷','',0,0.0,'');</v>
      </c>
    </row>
    <row r="8" spans="2:10">
      <c r="B8" s="8">
        <v>1</v>
      </c>
      <c r="C8" s="9" t="s">
        <v>163</v>
      </c>
      <c r="D8" s="8">
        <f t="shared" si="0"/>
        <v>3</v>
      </c>
      <c r="E8" s="19" t="s">
        <v>125</v>
      </c>
      <c r="F8" s="9">
        <v>0</v>
      </c>
      <c r="G8" s="9" t="s">
        <v>132</v>
      </c>
      <c r="H8" s="19" t="s">
        <v>125</v>
      </c>
      <c r="I8" s="18"/>
      <c r="J8" s="5" t="str">
        <f t="shared" si="1"/>
        <v>INSERT INTO m_code VALUES (1,3,'水','',0,0.0,'');</v>
      </c>
    </row>
    <row r="9" spans="2:10">
      <c r="B9" s="8">
        <v>1</v>
      </c>
      <c r="C9" s="9" t="s">
        <v>35</v>
      </c>
      <c r="D9" s="8">
        <f t="shared" si="0"/>
        <v>4</v>
      </c>
      <c r="E9" s="19" t="s">
        <v>125</v>
      </c>
      <c r="F9" s="9">
        <v>0</v>
      </c>
      <c r="G9" s="9" t="s">
        <v>132</v>
      </c>
      <c r="H9" s="19" t="s">
        <v>125</v>
      </c>
      <c r="I9" s="18"/>
      <c r="J9" s="5" t="str">
        <f t="shared" si="1"/>
        <v>INSERT INTO m_code VALUES (1,4,'土','',0,0.0,'');</v>
      </c>
    </row>
    <row r="10" spans="2:10">
      <c r="B10" s="8">
        <v>1</v>
      </c>
      <c r="C10" s="9" t="s">
        <v>36</v>
      </c>
      <c r="D10" s="8">
        <f t="shared" si="0"/>
        <v>5</v>
      </c>
      <c r="E10" s="19" t="s">
        <v>125</v>
      </c>
      <c r="F10" s="9">
        <v>0</v>
      </c>
      <c r="G10" s="9" t="s">
        <v>132</v>
      </c>
      <c r="H10" s="19" t="s">
        <v>125</v>
      </c>
      <c r="I10" s="18"/>
      <c r="J10" s="5" t="str">
        <f t="shared" si="1"/>
        <v>INSERT INTO m_code VALUES (1,5,'光','',0,0.0,'');</v>
      </c>
    </row>
    <row r="11" spans="2:10">
      <c r="B11" s="8">
        <v>1</v>
      </c>
      <c r="C11" s="9" t="s">
        <v>37</v>
      </c>
      <c r="D11" s="8">
        <f t="shared" si="0"/>
        <v>6</v>
      </c>
      <c r="E11" s="19" t="s">
        <v>125</v>
      </c>
      <c r="F11" s="9">
        <v>0</v>
      </c>
      <c r="G11" s="9" t="s">
        <v>132</v>
      </c>
      <c r="H11" s="19" t="s">
        <v>125</v>
      </c>
      <c r="I11" s="18"/>
      <c r="J11" s="5" t="str">
        <f t="shared" si="1"/>
        <v>INSERT INTO m_code VALUES (1,6,'闇','',0,0.0,'');</v>
      </c>
    </row>
    <row r="12" spans="2:10">
      <c r="B12" s="6" t="s">
        <v>165</v>
      </c>
      <c r="C12" s="6" t="s">
        <v>57</v>
      </c>
      <c r="D12" s="7" t="s">
        <v>129</v>
      </c>
      <c r="E12" s="6" t="s">
        <v>126</v>
      </c>
      <c r="F12" s="6" t="s">
        <v>127</v>
      </c>
      <c r="G12" s="6" t="s">
        <v>128</v>
      </c>
      <c r="H12" s="6" t="s">
        <v>126</v>
      </c>
      <c r="J12" s="18"/>
    </row>
    <row r="13" spans="2:10">
      <c r="B13" s="8">
        <v>2</v>
      </c>
      <c r="C13" s="9" t="s">
        <v>135</v>
      </c>
      <c r="D13" s="8">
        <v>0</v>
      </c>
      <c r="E13" s="19" t="s">
        <v>125</v>
      </c>
      <c r="F13" s="9">
        <v>0</v>
      </c>
      <c r="G13" s="9" t="s">
        <v>132</v>
      </c>
      <c r="H13" s="19" t="s">
        <v>143</v>
      </c>
      <c r="J13" s="5" t="str">
        <f t="shared" ref="J13:J21" si="2">"INSERT INTO m_code VALUES ("&amp;B13&amp;","&amp;D13&amp;","&amp;"'"&amp;C13&amp;"'"&amp;","&amp;E13&amp;","&amp;F13&amp;","&amp;G13&amp;","&amp;H13&amp;");"</f>
        <v>INSERT INTO m_code VALUES (2,0,'無','',0,0.0,'param2: 継続ターン数');</v>
      </c>
    </row>
    <row r="14" spans="2:10">
      <c r="B14" s="8">
        <v>2</v>
      </c>
      <c r="C14" s="9" t="s">
        <v>58</v>
      </c>
      <c r="D14" s="8">
        <f>D13+1</f>
        <v>1</v>
      </c>
      <c r="E14" s="19" t="s">
        <v>125</v>
      </c>
      <c r="F14" s="9" t="s">
        <v>141</v>
      </c>
      <c r="G14" s="9" t="s">
        <v>132</v>
      </c>
      <c r="H14" s="19" t="s">
        <v>143</v>
      </c>
      <c r="J14" s="5" t="str">
        <f t="shared" si="2"/>
        <v>INSERT INTO m_code VALUES (2,1,'毒','',3,0.0,'param2: 継続ターン数');</v>
      </c>
    </row>
    <row r="15" spans="2:10">
      <c r="B15" s="8">
        <v>2</v>
      </c>
      <c r="C15" s="9" t="s">
        <v>79</v>
      </c>
      <c r="D15" s="8">
        <f t="shared" ref="D15:D21" si="3">D14+1</f>
        <v>2</v>
      </c>
      <c r="E15" s="19" t="s">
        <v>125</v>
      </c>
      <c r="F15" s="9" t="s">
        <v>142</v>
      </c>
      <c r="G15" s="9" t="s">
        <v>132</v>
      </c>
      <c r="H15" s="19" t="s">
        <v>143</v>
      </c>
      <c r="J15" s="5" t="str">
        <f t="shared" si="2"/>
        <v>INSERT INTO m_code VALUES (2,2,'睡眠','',2,0.0,'param2: 継続ターン数');</v>
      </c>
    </row>
    <row r="16" spans="2:10">
      <c r="B16" s="8">
        <v>2</v>
      </c>
      <c r="C16" s="9" t="s">
        <v>59</v>
      </c>
      <c r="D16" s="8">
        <f t="shared" si="3"/>
        <v>3</v>
      </c>
      <c r="E16" s="19" t="s">
        <v>125</v>
      </c>
      <c r="F16" s="9" t="s">
        <v>142</v>
      </c>
      <c r="G16" s="9" t="s">
        <v>132</v>
      </c>
      <c r="H16" s="19" t="s">
        <v>143</v>
      </c>
      <c r="J16" s="5" t="str">
        <f t="shared" si="2"/>
        <v>INSERT INTO m_code VALUES (2,3,'魅了','',2,0.0,'param2: 継続ターン数');</v>
      </c>
    </row>
    <row r="17" spans="2:10">
      <c r="B17" s="8">
        <v>2</v>
      </c>
      <c r="C17" s="9" t="s">
        <v>63</v>
      </c>
      <c r="D17" s="8">
        <f t="shared" si="3"/>
        <v>4</v>
      </c>
      <c r="E17" s="19" t="s">
        <v>125</v>
      </c>
      <c r="F17" s="9" t="s">
        <v>141</v>
      </c>
      <c r="G17" s="9" t="s">
        <v>132</v>
      </c>
      <c r="H17" s="19" t="s">
        <v>143</v>
      </c>
      <c r="J17" s="5" t="str">
        <f t="shared" si="2"/>
        <v>INSERT INTO m_code VALUES (2,4,'スロー','',3,0.0,'param2: 継続ターン数');</v>
      </c>
    </row>
    <row r="18" spans="2:10">
      <c r="B18" s="8">
        <v>2</v>
      </c>
      <c r="C18" s="9" t="s">
        <v>159</v>
      </c>
      <c r="D18" s="8">
        <f t="shared" si="3"/>
        <v>5</v>
      </c>
      <c r="E18" s="19" t="s">
        <v>125</v>
      </c>
      <c r="F18" s="9" t="s">
        <v>142</v>
      </c>
      <c r="G18" s="9" t="s">
        <v>132</v>
      </c>
      <c r="H18" s="19" t="s">
        <v>143</v>
      </c>
      <c r="J18" s="5" t="str">
        <f t="shared" si="2"/>
        <v>INSERT INTO m_code VALUES (2,5,'攻撃力UP','',2,0.0,'param2: 継続ターン数');</v>
      </c>
    </row>
    <row r="19" spans="2:10">
      <c r="B19" s="8">
        <v>2</v>
      </c>
      <c r="C19" s="9" t="s">
        <v>160</v>
      </c>
      <c r="D19" s="8">
        <f t="shared" si="3"/>
        <v>6</v>
      </c>
      <c r="E19" s="19" t="s">
        <v>125</v>
      </c>
      <c r="F19" s="9" t="s">
        <v>142</v>
      </c>
      <c r="G19" s="9" t="s">
        <v>132</v>
      </c>
      <c r="H19" s="19" t="s">
        <v>143</v>
      </c>
      <c r="J19" s="5" t="str">
        <f t="shared" si="2"/>
        <v>INSERT INTO m_code VALUES (2,6,'回避力UP','',2,0.0,'param2: 継続ターン数');</v>
      </c>
    </row>
    <row r="20" spans="2:10">
      <c r="B20" s="8">
        <v>2</v>
      </c>
      <c r="C20" s="9" t="s">
        <v>64</v>
      </c>
      <c r="D20" s="8">
        <f t="shared" si="3"/>
        <v>7</v>
      </c>
      <c r="E20" s="19" t="s">
        <v>125</v>
      </c>
      <c r="F20" s="9" t="s">
        <v>142</v>
      </c>
      <c r="G20" s="9" t="s">
        <v>132</v>
      </c>
      <c r="H20" s="19" t="s">
        <v>143</v>
      </c>
      <c r="J20" s="5" t="str">
        <f t="shared" si="2"/>
        <v>INSERT INTO m_code VALUES (2,7,'クリティカルUP','',2,0.0,'param2: 継続ターン数');</v>
      </c>
    </row>
    <row r="21" spans="2:10">
      <c r="B21" s="8">
        <v>2</v>
      </c>
      <c r="C21" s="9" t="s">
        <v>74</v>
      </c>
      <c r="D21" s="8">
        <f t="shared" si="3"/>
        <v>8</v>
      </c>
      <c r="E21" s="19" t="s">
        <v>125</v>
      </c>
      <c r="F21" s="9" t="s">
        <v>141</v>
      </c>
      <c r="G21" s="9" t="s">
        <v>132</v>
      </c>
      <c r="H21" s="19" t="s">
        <v>143</v>
      </c>
      <c r="J21" s="5" t="str">
        <f t="shared" si="2"/>
        <v>INSERT INTO m_code VALUES (2,8,'オートヒール','',3,0.0,'param2: 継続ターン数');</v>
      </c>
    </row>
    <row r="22" spans="2:10">
      <c r="B22" s="6" t="s">
        <v>165</v>
      </c>
      <c r="C22" s="6" t="s">
        <v>112</v>
      </c>
      <c r="D22" s="7" t="s">
        <v>129</v>
      </c>
      <c r="E22" s="6" t="s">
        <v>126</v>
      </c>
      <c r="F22" s="6" t="s">
        <v>127</v>
      </c>
      <c r="G22" s="6" t="s">
        <v>128</v>
      </c>
      <c r="H22" s="6" t="s">
        <v>126</v>
      </c>
      <c r="I22" s="18"/>
    </row>
    <row r="23" spans="2:10">
      <c r="B23" s="8">
        <v>3</v>
      </c>
      <c r="C23" s="9" t="s">
        <v>134</v>
      </c>
      <c r="D23" s="8">
        <v>0</v>
      </c>
      <c r="E23" s="19" t="s">
        <v>125</v>
      </c>
      <c r="F23" s="9">
        <v>0</v>
      </c>
      <c r="G23" s="9" t="s">
        <v>132</v>
      </c>
      <c r="H23" s="19" t="s">
        <v>125</v>
      </c>
      <c r="I23" s="18"/>
      <c r="J23" s="5" t="str">
        <f t="shared" ref="J23:J31" si="4">"INSERT INTO m_code VALUES ("&amp;B23&amp;","&amp;D23&amp;","&amp;"'"&amp;C23&amp;"'"&amp;","&amp;E23&amp;","&amp;F23&amp;","&amp;G23&amp;","&amp;H23&amp;");"</f>
        <v>INSERT INTO m_code VALUES (3,0,'無','',0,0.0,'');</v>
      </c>
    </row>
    <row r="24" spans="2:10">
      <c r="B24" s="8">
        <v>3</v>
      </c>
      <c r="C24" s="13" t="s">
        <v>27</v>
      </c>
      <c r="D24" s="8">
        <f>D23+1</f>
        <v>1</v>
      </c>
      <c r="E24" s="19" t="s">
        <v>125</v>
      </c>
      <c r="F24" s="9">
        <v>0</v>
      </c>
      <c r="G24" s="9" t="s">
        <v>132</v>
      </c>
      <c r="H24" s="19" t="s">
        <v>125</v>
      </c>
      <c r="I24" s="18"/>
      <c r="J24" s="5" t="str">
        <f t="shared" si="4"/>
        <v>INSERT INTO m_code VALUES (3,1,'敵ランダム','',0,0.0,'');</v>
      </c>
    </row>
    <row r="25" spans="2:10">
      <c r="B25" s="8">
        <v>3</v>
      </c>
      <c r="C25" s="9" t="s">
        <v>32</v>
      </c>
      <c r="D25" s="8">
        <f t="shared" ref="D25:D31" si="5">D24+1</f>
        <v>2</v>
      </c>
      <c r="E25" s="19" t="s">
        <v>125</v>
      </c>
      <c r="F25" s="9">
        <v>0</v>
      </c>
      <c r="G25" s="9" t="s">
        <v>132</v>
      </c>
      <c r="H25" s="19" t="s">
        <v>125</v>
      </c>
      <c r="I25" s="18"/>
      <c r="J25" s="5" t="str">
        <f t="shared" si="4"/>
        <v>INSERT INTO m_code VALUES (3,2,'敵全体','',0,0.0,'');</v>
      </c>
    </row>
    <row r="26" spans="2:10">
      <c r="B26" s="8">
        <v>3</v>
      </c>
      <c r="C26" s="9" t="s">
        <v>116</v>
      </c>
      <c r="D26" s="8">
        <f t="shared" si="5"/>
        <v>3</v>
      </c>
      <c r="E26" s="19" t="s">
        <v>125</v>
      </c>
      <c r="F26" s="9">
        <v>0</v>
      </c>
      <c r="G26" s="9" t="s">
        <v>132</v>
      </c>
      <c r="H26" s="19" t="s">
        <v>125</v>
      </c>
      <c r="I26" s="18"/>
      <c r="J26" s="5" t="str">
        <f t="shared" si="4"/>
        <v>INSERT INTO m_code VALUES (3,3,'敵ランダム・敵全体','',0,0.0,'');</v>
      </c>
    </row>
    <row r="27" spans="2:10">
      <c r="B27" s="8">
        <v>3</v>
      </c>
      <c r="C27" s="9" t="s">
        <v>114</v>
      </c>
      <c r="D27" s="8">
        <f t="shared" si="5"/>
        <v>4</v>
      </c>
      <c r="E27" s="19" t="s">
        <v>125</v>
      </c>
      <c r="F27" s="9">
        <v>0</v>
      </c>
      <c r="G27" s="9" t="s">
        <v>132</v>
      </c>
      <c r="H27" s="19" t="s">
        <v>125</v>
      </c>
      <c r="I27" s="18"/>
      <c r="J27" s="5" t="str">
        <f t="shared" si="4"/>
        <v>INSERT INTO m_code VALUES (3,4,'敵ランダム・複数回','',0,0.0,'');</v>
      </c>
    </row>
    <row r="28" spans="2:10">
      <c r="B28" s="8">
        <v>3</v>
      </c>
      <c r="C28" s="9" t="s">
        <v>113</v>
      </c>
      <c r="D28" s="8">
        <f t="shared" si="5"/>
        <v>5</v>
      </c>
      <c r="E28" s="19" t="s">
        <v>125</v>
      </c>
      <c r="F28" s="9">
        <v>0</v>
      </c>
      <c r="G28" s="9" t="s">
        <v>132</v>
      </c>
      <c r="H28" s="19" t="s">
        <v>125</v>
      </c>
      <c r="I28" s="18"/>
      <c r="J28" s="5" t="str">
        <f t="shared" si="4"/>
        <v>INSERT INTO m_code VALUES (3,5,'自身','',0,0.0,'');</v>
      </c>
    </row>
    <row r="29" spans="2:10">
      <c r="B29" s="8">
        <v>3</v>
      </c>
      <c r="C29" s="9" t="s">
        <v>75</v>
      </c>
      <c r="D29" s="8">
        <f t="shared" si="5"/>
        <v>6</v>
      </c>
      <c r="E29" s="19" t="s">
        <v>125</v>
      </c>
      <c r="F29" s="9">
        <v>0</v>
      </c>
      <c r="G29" s="9" t="s">
        <v>132</v>
      </c>
      <c r="H29" s="19" t="s">
        <v>125</v>
      </c>
      <c r="I29" s="18"/>
      <c r="J29" s="5" t="str">
        <f t="shared" si="4"/>
        <v>INSERT INTO m_code VALUES (3,6,'味方ランダム','',0,0.0,'');</v>
      </c>
    </row>
    <row r="30" spans="2:10">
      <c r="B30" s="8">
        <v>3</v>
      </c>
      <c r="C30" s="9" t="s">
        <v>72</v>
      </c>
      <c r="D30" s="8">
        <f t="shared" si="5"/>
        <v>7</v>
      </c>
      <c r="E30" s="19" t="s">
        <v>125</v>
      </c>
      <c r="F30" s="9">
        <v>0</v>
      </c>
      <c r="G30" s="9" t="s">
        <v>132</v>
      </c>
      <c r="H30" s="19" t="s">
        <v>125</v>
      </c>
      <c r="I30" s="18"/>
      <c r="J30" s="5" t="str">
        <f t="shared" si="4"/>
        <v>INSERT INTO m_code VALUES (3,7,'味方全体','',0,0.0,'');</v>
      </c>
    </row>
    <row r="31" spans="2:10">
      <c r="B31" s="8">
        <v>3</v>
      </c>
      <c r="C31" s="9" t="s">
        <v>117</v>
      </c>
      <c r="D31" s="8">
        <f t="shared" si="5"/>
        <v>8</v>
      </c>
      <c r="E31" s="19" t="s">
        <v>125</v>
      </c>
      <c r="F31" s="9">
        <v>0</v>
      </c>
      <c r="G31" s="9" t="s">
        <v>132</v>
      </c>
      <c r="H31" s="19" t="s">
        <v>125</v>
      </c>
      <c r="I31" s="18"/>
      <c r="J31" s="5" t="str">
        <f t="shared" si="4"/>
        <v>INSERT INTO m_code VALUES (3,8,'味方ランダム・味方全体','',0,0.0,'');</v>
      </c>
    </row>
    <row r="32" spans="2:10">
      <c r="B32" s="6" t="s">
        <v>165</v>
      </c>
      <c r="C32" s="6" t="s">
        <v>115</v>
      </c>
      <c r="D32" s="7" t="s">
        <v>129</v>
      </c>
      <c r="E32" s="6" t="s">
        <v>126</v>
      </c>
      <c r="F32" s="6" t="s">
        <v>127</v>
      </c>
      <c r="G32" s="6" t="s">
        <v>128</v>
      </c>
      <c r="H32" s="6" t="s">
        <v>126</v>
      </c>
      <c r="I32" s="18"/>
    </row>
    <row r="33" spans="2:10">
      <c r="B33" s="8">
        <v>4</v>
      </c>
      <c r="C33" s="13" t="s">
        <v>134</v>
      </c>
      <c r="D33" s="8">
        <v>0</v>
      </c>
      <c r="E33" s="19" t="s">
        <v>125</v>
      </c>
      <c r="F33" s="9">
        <v>0</v>
      </c>
      <c r="G33" s="9" t="s">
        <v>132</v>
      </c>
      <c r="H33" s="19" t="s">
        <v>125</v>
      </c>
      <c r="I33" s="18"/>
      <c r="J33" s="5" t="str">
        <f t="shared" ref="J33:J41" si="6">"INSERT INTO m_code VALUES ("&amp;B33&amp;","&amp;D33&amp;","&amp;"'"&amp;C33&amp;"'"&amp;","&amp;E33&amp;","&amp;F33&amp;","&amp;G33&amp;","&amp;H33&amp;");"</f>
        <v>INSERT INTO m_code VALUES (4,0,'無','',0,0.0,'');</v>
      </c>
    </row>
    <row r="34" spans="2:10">
      <c r="B34" s="8">
        <v>4</v>
      </c>
      <c r="C34" s="13" t="s">
        <v>92</v>
      </c>
      <c r="D34" s="8">
        <f>D33+1</f>
        <v>1</v>
      </c>
      <c r="E34" s="19" t="s">
        <v>125</v>
      </c>
      <c r="F34" s="9">
        <v>0</v>
      </c>
      <c r="G34" s="9" t="s">
        <v>132</v>
      </c>
      <c r="H34" s="19" t="s">
        <v>125</v>
      </c>
      <c r="I34" s="18"/>
      <c r="J34" s="5" t="str">
        <f t="shared" si="6"/>
        <v>INSERT INTO m_code VALUES (4,1,'打撃攻撃','',0,0.0,'');</v>
      </c>
    </row>
    <row r="35" spans="2:10">
      <c r="B35" s="8">
        <v>4</v>
      </c>
      <c r="C35" s="13" t="s">
        <v>93</v>
      </c>
      <c r="D35" s="8">
        <f t="shared" ref="D35:D41" si="7">D34+1</f>
        <v>2</v>
      </c>
      <c r="E35" s="19" t="s">
        <v>125</v>
      </c>
      <c r="F35" s="9">
        <v>0</v>
      </c>
      <c r="G35" s="9" t="s">
        <v>132</v>
      </c>
      <c r="H35" s="19" t="s">
        <v>125</v>
      </c>
      <c r="I35" s="18"/>
      <c r="J35" s="5" t="str">
        <f t="shared" si="6"/>
        <v>INSERT INTO m_code VALUES (4,2,'斬撃攻撃','',0,0.0,'');</v>
      </c>
    </row>
    <row r="36" spans="2:10">
      <c r="B36" s="8">
        <v>4</v>
      </c>
      <c r="C36" s="13" t="s">
        <v>91</v>
      </c>
      <c r="D36" s="8">
        <f t="shared" si="7"/>
        <v>3</v>
      </c>
      <c r="E36" s="19" t="s">
        <v>125</v>
      </c>
      <c r="F36" s="9">
        <v>0</v>
      </c>
      <c r="G36" s="9" t="s">
        <v>132</v>
      </c>
      <c r="H36" s="19" t="s">
        <v>125</v>
      </c>
      <c r="I36" s="18"/>
      <c r="J36" s="5" t="str">
        <f t="shared" si="6"/>
        <v>INSERT INTO m_code VALUES (4,3,'攻撃魔法','',0,0.0,'');</v>
      </c>
    </row>
    <row r="37" spans="2:10">
      <c r="B37" s="8">
        <v>4</v>
      </c>
      <c r="C37" s="9" t="s">
        <v>151</v>
      </c>
      <c r="D37" s="8">
        <f t="shared" si="7"/>
        <v>4</v>
      </c>
      <c r="E37" s="19" t="s">
        <v>125</v>
      </c>
      <c r="F37" s="9">
        <v>0</v>
      </c>
      <c r="G37" s="9" t="s">
        <v>132</v>
      </c>
      <c r="H37" s="19" t="s">
        <v>125</v>
      </c>
      <c r="I37" s="18"/>
      <c r="J37" s="5" t="str">
        <f>"INSERT INTO m_code VALUES ("&amp;B37&amp;","&amp;D37&amp;","&amp;"'"&amp;C37&amp;"'"&amp;","&amp;E37&amp;","&amp;F37&amp;","&amp;G37&amp;","&amp;H37&amp;");"</f>
        <v>INSERT INTO m_code VALUES (4,4,'割合攻撃','',0,0.0,'');</v>
      </c>
    </row>
    <row r="38" spans="2:10">
      <c r="B38" s="8">
        <v>4</v>
      </c>
      <c r="C38" s="9" t="s">
        <v>156</v>
      </c>
      <c r="D38" s="8">
        <f t="shared" si="7"/>
        <v>5</v>
      </c>
      <c r="E38" s="19" t="s">
        <v>125</v>
      </c>
      <c r="F38" s="9">
        <v>0</v>
      </c>
      <c r="G38" s="9" t="s">
        <v>132</v>
      </c>
      <c r="H38" s="19" t="s">
        <v>125</v>
      </c>
      <c r="I38" s="18"/>
      <c r="J38" s="5" t="str">
        <f t="shared" si="6"/>
        <v>INSERT INTO m_code VALUES (4,5,'即死攻撃','',0,0.0,'');</v>
      </c>
    </row>
    <row r="39" spans="2:10">
      <c r="B39" s="8">
        <v>4</v>
      </c>
      <c r="C39" s="9" t="s">
        <v>70</v>
      </c>
      <c r="D39" s="8">
        <f t="shared" si="7"/>
        <v>6</v>
      </c>
      <c r="E39" s="19" t="s">
        <v>125</v>
      </c>
      <c r="F39" s="9">
        <v>0</v>
      </c>
      <c r="G39" s="9" t="s">
        <v>132</v>
      </c>
      <c r="H39" s="19" t="s">
        <v>125</v>
      </c>
      <c r="I39" s="18"/>
      <c r="J39" s="5" t="str">
        <f>"INSERT INTO m_code VALUES ("&amp;B39&amp;","&amp;D39&amp;","&amp;"'"&amp;C39&amp;"'"&amp;","&amp;E39&amp;","&amp;F39&amp;","&amp;G39&amp;","&amp;H39&amp;");"</f>
        <v>INSERT INTO m_code VALUES (4,6,'回復','',0,0.0,'');</v>
      </c>
    </row>
    <row r="40" spans="2:10">
      <c r="B40" s="8">
        <v>4</v>
      </c>
      <c r="C40" s="9" t="s">
        <v>57</v>
      </c>
      <c r="D40" s="8">
        <f t="shared" si="7"/>
        <v>7</v>
      </c>
      <c r="E40" s="19" t="s">
        <v>125</v>
      </c>
      <c r="F40" s="9">
        <v>0</v>
      </c>
      <c r="G40" s="9" t="s">
        <v>132</v>
      </c>
      <c r="H40" s="19" t="s">
        <v>125</v>
      </c>
      <c r="I40" s="18"/>
      <c r="J40" s="5" t="str">
        <f t="shared" si="6"/>
        <v>INSERT INTO m_code VALUES (4,7,'状態','',0,0.0,'');</v>
      </c>
    </row>
    <row r="41" spans="2:10">
      <c r="B41" s="8">
        <v>4</v>
      </c>
      <c r="C41" s="9" t="s">
        <v>88</v>
      </c>
      <c r="D41" s="8">
        <f t="shared" si="7"/>
        <v>8</v>
      </c>
      <c r="E41" s="19" t="s">
        <v>125</v>
      </c>
      <c r="F41" s="9">
        <v>0</v>
      </c>
      <c r="G41" s="9" t="s">
        <v>132</v>
      </c>
      <c r="H41" s="19" t="s">
        <v>125</v>
      </c>
      <c r="I41" s="18"/>
      <c r="J41" s="5" t="str">
        <f t="shared" si="6"/>
        <v>INSERT INTO m_code VALUES (4,8,'休み','',0,0.0,'');</v>
      </c>
    </row>
    <row r="42" spans="2:10">
      <c r="B42" s="6" t="s">
        <v>165</v>
      </c>
      <c r="C42" s="6" t="s">
        <v>121</v>
      </c>
      <c r="D42" s="7" t="s">
        <v>129</v>
      </c>
      <c r="E42" s="6" t="s">
        <v>126</v>
      </c>
      <c r="F42" s="6" t="s">
        <v>127</v>
      </c>
      <c r="G42" s="6" t="s">
        <v>128</v>
      </c>
      <c r="H42" s="6" t="s">
        <v>126</v>
      </c>
      <c r="I42" s="18"/>
    </row>
    <row r="43" spans="2:10">
      <c r="B43" s="8">
        <v>5</v>
      </c>
      <c r="C43" s="9" t="s">
        <v>122</v>
      </c>
      <c r="D43" s="8">
        <v>1</v>
      </c>
      <c r="E43" s="19" t="s">
        <v>125</v>
      </c>
      <c r="F43" s="9">
        <v>0</v>
      </c>
      <c r="G43" s="9">
        <v>0.25</v>
      </c>
      <c r="H43" s="19" t="s">
        <v>125</v>
      </c>
      <c r="I43" s="18"/>
      <c r="J43" s="5" t="str">
        <f>"INSERT INTO m_code VALUES ("&amp;B43&amp;","&amp;D43&amp;","&amp;"'"&amp;C43&amp;"'"&amp;","&amp;E43&amp;","&amp;F43&amp;","&amp;G43&amp;","&amp;H43&amp;");"</f>
        <v>INSERT INTO m_code VALUES (5,1,'クリティカルダメージ補正','',0,0.25,'');</v>
      </c>
    </row>
    <row r="44" spans="2:10">
      <c r="B44" s="8">
        <v>5</v>
      </c>
      <c r="C44" s="9" t="s">
        <v>123</v>
      </c>
      <c r="D44" s="8">
        <f>D43+1</f>
        <v>2</v>
      </c>
      <c r="E44" s="19" t="s">
        <v>125</v>
      </c>
      <c r="F44" s="9">
        <v>0</v>
      </c>
      <c r="G44" s="9">
        <v>0.3</v>
      </c>
      <c r="H44" s="19" t="s">
        <v>125</v>
      </c>
      <c r="I44" s="18"/>
      <c r="J44" s="5" t="str">
        <f>"INSERT INTO m_code VALUES ("&amp;B44&amp;","&amp;D44&amp;","&amp;"'"&amp;C44&amp;"'"&amp;","&amp;E44&amp;","&amp;F44&amp;","&amp;G44&amp;","&amp;H44&amp;");"</f>
        <v>INSERT INTO m_code VALUES (5,2,'行動スピード補正','',0,0.3,'');</v>
      </c>
    </row>
    <row r="45" spans="2:10">
      <c r="B45" s="8">
        <v>5</v>
      </c>
      <c r="C45" s="9" t="s">
        <v>124</v>
      </c>
      <c r="D45" s="8">
        <f>D44+1</f>
        <v>3</v>
      </c>
      <c r="E45" s="19" t="s">
        <v>125</v>
      </c>
      <c r="F45" s="9">
        <v>0</v>
      </c>
      <c r="G45" s="9">
        <v>0.15</v>
      </c>
      <c r="H45" s="19" t="s">
        <v>125</v>
      </c>
      <c r="I45" s="18"/>
      <c r="J45" s="5" t="str">
        <f>"INSERT INTO m_code VALUES ("&amp;B45&amp;","&amp;D45&amp;","&amp;"'"&amp;C45&amp;"'"&amp;","&amp;E45&amp;","&amp;F45&amp;","&amp;G45&amp;","&amp;H45&amp;");"</f>
        <v>INSERT INTO m_code VALUES (5,3,'弱点ダメージ補正','',0,0.15,'');</v>
      </c>
    </row>
    <row r="46" spans="2:10">
      <c r="B46" s="6" t="s">
        <v>165</v>
      </c>
      <c r="C46" s="6" t="s">
        <v>130</v>
      </c>
      <c r="D46" s="7" t="s">
        <v>129</v>
      </c>
      <c r="E46" s="6" t="s">
        <v>126</v>
      </c>
      <c r="F46" s="6" t="s">
        <v>127</v>
      </c>
      <c r="G46" s="6" t="s">
        <v>128</v>
      </c>
      <c r="H46" s="6" t="s">
        <v>126</v>
      </c>
      <c r="I46" s="18"/>
    </row>
    <row r="47" spans="2:10">
      <c r="B47" s="8">
        <v>6</v>
      </c>
      <c r="C47" s="9" t="s">
        <v>210</v>
      </c>
      <c r="D47" s="8">
        <v>1</v>
      </c>
      <c r="E47" s="19" t="s">
        <v>125</v>
      </c>
      <c r="F47" s="9">
        <v>0</v>
      </c>
      <c r="G47" s="9" t="s">
        <v>132</v>
      </c>
      <c r="H47" s="19" t="s">
        <v>125</v>
      </c>
      <c r="I47" s="18"/>
      <c r="J47" s="5" t="str">
        <f t="shared" ref="J47:J78" si="8">"INSERT INTO m_code VALUES ("&amp;B47&amp;","&amp;D47&amp;","&amp;"'"&amp;C47&amp;"'"&amp;","&amp;E47&amp;","&amp;F47&amp;","&amp;G47&amp;","&amp;H47&amp;");"</f>
        <v>INSERT INTO m_code VALUES (6,1,'キラービー','',0,0.0,'');</v>
      </c>
    </row>
    <row r="48" spans="2:10">
      <c r="B48" s="8">
        <v>6</v>
      </c>
      <c r="C48" s="9" t="s">
        <v>176</v>
      </c>
      <c r="D48" s="8">
        <f>D47+1</f>
        <v>2</v>
      </c>
      <c r="E48" s="19" t="s">
        <v>125</v>
      </c>
      <c r="F48" s="9">
        <v>0</v>
      </c>
      <c r="G48" s="9" t="s">
        <v>132</v>
      </c>
      <c r="H48" s="19" t="s">
        <v>125</v>
      </c>
      <c r="I48" s="18"/>
      <c r="J48" s="5" t="str">
        <f t="shared" si="8"/>
        <v>INSERT INTO m_code VALUES (6,2,'カーミラ','',0,0.0,'');</v>
      </c>
    </row>
    <row r="49" spans="2:10">
      <c r="B49" s="8">
        <v>6</v>
      </c>
      <c r="C49" s="9" t="s">
        <v>177</v>
      </c>
      <c r="D49" s="8">
        <f t="shared" ref="D49:D78" si="9">D48+1</f>
        <v>3</v>
      </c>
      <c r="E49" s="19" t="s">
        <v>125</v>
      </c>
      <c r="F49" s="9">
        <v>0</v>
      </c>
      <c r="G49" s="9" t="s">
        <v>132</v>
      </c>
      <c r="H49" s="19" t="s">
        <v>125</v>
      </c>
      <c r="I49" s="18"/>
      <c r="J49" s="5" t="str">
        <f t="shared" si="8"/>
        <v>INSERT INTO m_code VALUES (6,3,'デーモン','',0,0.0,'');</v>
      </c>
    </row>
    <row r="50" spans="2:10">
      <c r="B50" s="8">
        <v>6</v>
      </c>
      <c r="C50" s="9" t="s">
        <v>101</v>
      </c>
      <c r="D50" s="8">
        <f t="shared" si="9"/>
        <v>4</v>
      </c>
      <c r="E50" s="19" t="s">
        <v>125</v>
      </c>
      <c r="F50" s="9">
        <v>0</v>
      </c>
      <c r="G50" s="9" t="s">
        <v>132</v>
      </c>
      <c r="H50" s="19" t="s">
        <v>125</v>
      </c>
      <c r="I50" s="18"/>
      <c r="J50" s="5" t="str">
        <f t="shared" ref="J50:J55" si="10">"INSERT INTO m_code VALUES ("&amp;B50&amp;","&amp;D50&amp;","&amp;"'"&amp;C50&amp;"'"&amp;","&amp;E50&amp;","&amp;F50&amp;","&amp;G50&amp;","&amp;H50&amp;");"</f>
        <v>INSERT INTO m_code VALUES (6,4,'ゴブリン','',0,0.0,'');</v>
      </c>
    </row>
    <row r="51" spans="2:10">
      <c r="B51" s="8">
        <v>6</v>
      </c>
      <c r="C51" s="9" t="s">
        <v>206</v>
      </c>
      <c r="D51" s="8">
        <f t="shared" si="9"/>
        <v>5</v>
      </c>
      <c r="E51" s="19" t="s">
        <v>125</v>
      </c>
      <c r="F51" s="9">
        <v>0</v>
      </c>
      <c r="G51" s="9" t="s">
        <v>132</v>
      </c>
      <c r="H51" s="19" t="s">
        <v>125</v>
      </c>
      <c r="I51" s="18"/>
      <c r="J51" s="5" t="str">
        <f t="shared" si="10"/>
        <v>INSERT INTO m_code VALUES (6,5,'マシンゴーレム','',0,0.0,'');</v>
      </c>
    </row>
    <row r="52" spans="2:10">
      <c r="B52" s="8">
        <v>6</v>
      </c>
      <c r="C52" s="9" t="s">
        <v>178</v>
      </c>
      <c r="D52" s="8">
        <f t="shared" si="9"/>
        <v>6</v>
      </c>
      <c r="E52" s="19" t="s">
        <v>125</v>
      </c>
      <c r="F52" s="9">
        <v>0</v>
      </c>
      <c r="G52" s="9" t="s">
        <v>132</v>
      </c>
      <c r="H52" s="19" t="s">
        <v>125</v>
      </c>
      <c r="I52" s="18"/>
      <c r="J52" s="5" t="str">
        <f t="shared" si="10"/>
        <v>INSERT INTO m_code VALUES (6,6,'ハーピー','',0,0.0,'');</v>
      </c>
    </row>
    <row r="53" spans="2:10">
      <c r="B53" s="8">
        <v>6</v>
      </c>
      <c r="C53" s="9" t="s">
        <v>209</v>
      </c>
      <c r="D53" s="8">
        <f t="shared" si="9"/>
        <v>7</v>
      </c>
      <c r="E53" s="19" t="s">
        <v>125</v>
      </c>
      <c r="F53" s="9">
        <v>0</v>
      </c>
      <c r="G53" s="9" t="s">
        <v>132</v>
      </c>
      <c r="H53" s="19" t="s">
        <v>125</v>
      </c>
      <c r="I53" s="18"/>
      <c r="J53" s="5" t="str">
        <f t="shared" si="10"/>
        <v>INSERT INTO m_code VALUES (6,7,'アーマーナイト','',0,0.0,'');</v>
      </c>
    </row>
    <row r="54" spans="2:10">
      <c r="B54" s="8">
        <v>6</v>
      </c>
      <c r="C54" s="9" t="s">
        <v>102</v>
      </c>
      <c r="D54" s="8">
        <f t="shared" si="9"/>
        <v>8</v>
      </c>
      <c r="E54" s="19" t="s">
        <v>125</v>
      </c>
      <c r="F54" s="9">
        <v>0</v>
      </c>
      <c r="G54" s="9" t="s">
        <v>132</v>
      </c>
      <c r="H54" s="19" t="s">
        <v>125</v>
      </c>
      <c r="I54" s="18"/>
      <c r="J54" s="5" t="str">
        <f t="shared" si="10"/>
        <v>INSERT INTO m_code VALUES (6,8,'マジシャン','',0,0.0,'');</v>
      </c>
    </row>
    <row r="55" spans="2:10">
      <c r="B55" s="8">
        <v>6</v>
      </c>
      <c r="C55" s="9" t="s">
        <v>207</v>
      </c>
      <c r="D55" s="8">
        <f t="shared" si="9"/>
        <v>9</v>
      </c>
      <c r="E55" s="19" t="s">
        <v>125</v>
      </c>
      <c r="F55" s="9">
        <v>0</v>
      </c>
      <c r="G55" s="9" t="s">
        <v>132</v>
      </c>
      <c r="H55" s="19" t="s">
        <v>125</v>
      </c>
      <c r="I55" s="18"/>
      <c r="J55" s="5" t="str">
        <f t="shared" si="10"/>
        <v>INSERT INTO m_code VALUES (6,9,'マイコニド','',0,0.0,'');</v>
      </c>
    </row>
    <row r="56" spans="2:10">
      <c r="B56" s="8">
        <v>6</v>
      </c>
      <c r="C56" s="9" t="s">
        <v>179</v>
      </c>
      <c r="D56" s="8">
        <f t="shared" si="9"/>
        <v>10</v>
      </c>
      <c r="E56" s="19" t="s">
        <v>125</v>
      </c>
      <c r="F56" s="9">
        <v>0</v>
      </c>
      <c r="G56" s="9" t="s">
        <v>132</v>
      </c>
      <c r="H56" s="19" t="s">
        <v>125</v>
      </c>
      <c r="I56" s="18"/>
      <c r="J56" s="5" t="str">
        <f t="shared" si="8"/>
        <v>INSERT INTO m_code VALUES (6,10,'ニードルバード','',0,0.0,'');</v>
      </c>
    </row>
    <row r="57" spans="2:10">
      <c r="B57" s="8">
        <v>6</v>
      </c>
      <c r="C57" s="9" t="s">
        <v>180</v>
      </c>
      <c r="D57" s="8">
        <f t="shared" si="9"/>
        <v>11</v>
      </c>
      <c r="E57" s="19" t="s">
        <v>125</v>
      </c>
      <c r="F57" s="9">
        <v>0</v>
      </c>
      <c r="G57" s="9" t="s">
        <v>132</v>
      </c>
      <c r="H57" s="19" t="s">
        <v>125</v>
      </c>
      <c r="I57" s="18"/>
      <c r="J57" s="5" t="str">
        <f t="shared" si="8"/>
        <v>INSERT INTO m_code VALUES (6,11,'プチドラゴン','',0,0.0,'');</v>
      </c>
    </row>
    <row r="58" spans="2:10">
      <c r="B58" s="8">
        <v>6</v>
      </c>
      <c r="C58" s="9" t="s">
        <v>181</v>
      </c>
      <c r="D58" s="8">
        <f t="shared" si="9"/>
        <v>12</v>
      </c>
      <c r="E58" s="19" t="s">
        <v>125</v>
      </c>
      <c r="F58" s="9">
        <v>0</v>
      </c>
      <c r="G58" s="9" t="s">
        <v>132</v>
      </c>
      <c r="H58" s="19" t="s">
        <v>125</v>
      </c>
      <c r="I58" s="18"/>
      <c r="J58" s="5" t="str">
        <f t="shared" si="8"/>
        <v>INSERT INTO m_code VALUES (6,12,'ポト','',0,0.0,'');</v>
      </c>
    </row>
    <row r="59" spans="2:10">
      <c r="B59" s="8">
        <v>6</v>
      </c>
      <c r="C59" s="9" t="s">
        <v>182</v>
      </c>
      <c r="D59" s="8">
        <f t="shared" si="9"/>
        <v>13</v>
      </c>
      <c r="E59" s="19" t="s">
        <v>125</v>
      </c>
      <c r="F59" s="9">
        <v>0</v>
      </c>
      <c r="G59" s="9" t="s">
        <v>132</v>
      </c>
      <c r="H59" s="19" t="s">
        <v>125</v>
      </c>
      <c r="I59" s="18"/>
      <c r="J59" s="5" t="str">
        <f t="shared" si="8"/>
        <v>INSERT INTO m_code VALUES (6,13,'プリースト','',0,0.0,'');</v>
      </c>
    </row>
    <row r="60" spans="2:10">
      <c r="B60" s="8">
        <v>6</v>
      </c>
      <c r="C60" s="9" t="s">
        <v>184</v>
      </c>
      <c r="D60" s="8">
        <f t="shared" si="9"/>
        <v>14</v>
      </c>
      <c r="E60" s="19" t="s">
        <v>125</v>
      </c>
      <c r="F60" s="9">
        <v>0</v>
      </c>
      <c r="G60" s="9" t="s">
        <v>132</v>
      </c>
      <c r="H60" s="19" t="s">
        <v>125</v>
      </c>
      <c r="I60" s="18"/>
      <c r="J60" s="5" t="str">
        <f t="shared" si="8"/>
        <v>INSERT INTO m_code VALUES (6,14,'ラビ','',0,0.0,'');</v>
      </c>
    </row>
    <row r="61" spans="2:10">
      <c r="B61" s="8">
        <v>6</v>
      </c>
      <c r="C61" s="9" t="s">
        <v>208</v>
      </c>
      <c r="D61" s="8">
        <f t="shared" si="9"/>
        <v>15</v>
      </c>
      <c r="E61" s="19" t="s">
        <v>125</v>
      </c>
      <c r="F61" s="9">
        <v>0</v>
      </c>
      <c r="G61" s="9" t="s">
        <v>132</v>
      </c>
      <c r="H61" s="19" t="s">
        <v>125</v>
      </c>
      <c r="I61" s="18"/>
      <c r="J61" s="5" t="str">
        <f t="shared" si="8"/>
        <v>INSERT INTO m_code VALUES (6,15,'グリーンスライム','',0,0.0,'');</v>
      </c>
    </row>
    <row r="62" spans="2:10">
      <c r="B62" s="8">
        <v>6</v>
      </c>
      <c r="C62" s="9" t="s">
        <v>198</v>
      </c>
      <c r="D62" s="8">
        <f t="shared" si="9"/>
        <v>16</v>
      </c>
      <c r="E62" s="19" t="s">
        <v>125</v>
      </c>
      <c r="F62" s="9">
        <v>0</v>
      </c>
      <c r="G62" s="9" t="s">
        <v>132</v>
      </c>
      <c r="H62" s="19" t="s">
        <v>125</v>
      </c>
      <c r="I62" s="18"/>
      <c r="J62" s="5" t="str">
        <f t="shared" si="8"/>
        <v>INSERT INTO m_code VALUES (6,16,'イビルソード','',0,0.0,'');</v>
      </c>
    </row>
    <row r="63" spans="2:10">
      <c r="B63" s="8">
        <v>6</v>
      </c>
      <c r="C63" s="8" t="s">
        <v>282</v>
      </c>
      <c r="D63" s="8">
        <f t="shared" si="9"/>
        <v>17</v>
      </c>
      <c r="E63" s="19" t="s">
        <v>125</v>
      </c>
      <c r="F63" s="9">
        <v>0</v>
      </c>
      <c r="G63" s="9" t="s">
        <v>132</v>
      </c>
      <c r="H63" s="19" t="s">
        <v>125</v>
      </c>
      <c r="J63" s="5" t="str">
        <f t="shared" si="8"/>
        <v>INSERT INTO m_code VALUES (6,17,'ウルフ','',0,0.0,'');</v>
      </c>
    </row>
    <row r="64" spans="2:10">
      <c r="B64" s="8">
        <v>6</v>
      </c>
      <c r="C64" s="8" t="s">
        <v>286</v>
      </c>
      <c r="D64" s="8">
        <f t="shared" si="9"/>
        <v>18</v>
      </c>
      <c r="E64" s="19" t="s">
        <v>125</v>
      </c>
      <c r="F64" s="9">
        <v>0</v>
      </c>
      <c r="G64" s="9" t="s">
        <v>132</v>
      </c>
      <c r="H64" s="19" t="s">
        <v>125</v>
      </c>
      <c r="J64" s="5" t="str">
        <f t="shared" si="8"/>
        <v>INSERT INTO m_code VALUES (6,18,'ダック','',0,0.0,'');</v>
      </c>
    </row>
    <row r="65" spans="2:10">
      <c r="B65" s="8">
        <v>6</v>
      </c>
      <c r="C65" s="8" t="s">
        <v>250</v>
      </c>
      <c r="D65" s="8">
        <f t="shared" si="9"/>
        <v>19</v>
      </c>
      <c r="E65" s="19" t="s">
        <v>125</v>
      </c>
      <c r="F65" s="9">
        <v>0</v>
      </c>
      <c r="G65" s="9" t="s">
        <v>132</v>
      </c>
      <c r="H65" s="19" t="s">
        <v>125</v>
      </c>
      <c r="J65" s="5" t="str">
        <f t="shared" si="8"/>
        <v>INSERT INTO m_code VALUES (6,19,'モールベア','',0,0.0,'');</v>
      </c>
    </row>
    <row r="66" spans="2:10">
      <c r="B66" s="8">
        <v>6</v>
      </c>
      <c r="C66" s="8" t="s">
        <v>211</v>
      </c>
      <c r="D66" s="8">
        <f t="shared" si="9"/>
        <v>20</v>
      </c>
      <c r="E66" s="19" t="s">
        <v>125</v>
      </c>
      <c r="F66" s="9">
        <v>0</v>
      </c>
      <c r="G66" s="9" t="s">
        <v>132</v>
      </c>
      <c r="H66" s="19" t="s">
        <v>125</v>
      </c>
      <c r="J66" s="5" t="str">
        <f t="shared" si="8"/>
        <v>INSERT INTO m_code VALUES (6,20,'ギャルビー','',0,0.0,'');</v>
      </c>
    </row>
    <row r="67" spans="2:10">
      <c r="B67" s="8">
        <v>6</v>
      </c>
      <c r="C67" s="8" t="s">
        <v>254</v>
      </c>
      <c r="D67" s="8">
        <f t="shared" si="9"/>
        <v>21</v>
      </c>
      <c r="E67" s="19" t="s">
        <v>125</v>
      </c>
      <c r="F67" s="9">
        <v>0</v>
      </c>
      <c r="G67" s="9" t="s">
        <v>132</v>
      </c>
      <c r="H67" s="19" t="s">
        <v>125</v>
      </c>
      <c r="J67" s="5" t="str">
        <f t="shared" si="8"/>
        <v>INSERT INTO m_code VALUES (6,21,'サハギン','',0,0.0,'');</v>
      </c>
    </row>
    <row r="68" spans="2:10">
      <c r="B68" s="8">
        <v>6</v>
      </c>
      <c r="C68" s="8" t="s">
        <v>212</v>
      </c>
      <c r="D68" s="8">
        <f t="shared" si="9"/>
        <v>22</v>
      </c>
      <c r="E68" s="19" t="s">
        <v>125</v>
      </c>
      <c r="F68" s="9">
        <v>0</v>
      </c>
      <c r="G68" s="9" t="s">
        <v>132</v>
      </c>
      <c r="H68" s="19" t="s">
        <v>125</v>
      </c>
      <c r="J68" s="5" t="str">
        <f t="shared" si="8"/>
        <v>INSERT INTO m_code VALUES (6,22,'クロウラー','',0,0.0,'');</v>
      </c>
    </row>
    <row r="69" spans="2:10">
      <c r="B69" s="8">
        <v>6</v>
      </c>
      <c r="C69" s="8" t="s">
        <v>295</v>
      </c>
      <c r="D69" s="8">
        <f t="shared" si="9"/>
        <v>23</v>
      </c>
      <c r="E69" s="19" t="s">
        <v>125</v>
      </c>
      <c r="F69" s="9">
        <v>0</v>
      </c>
      <c r="G69" s="9" t="s">
        <v>132</v>
      </c>
      <c r="H69" s="19" t="s">
        <v>125</v>
      </c>
      <c r="J69" s="5" t="str">
        <f t="shared" si="8"/>
        <v>INSERT INTO m_code VALUES (6,23,'パックン','',0,0.0,'');</v>
      </c>
    </row>
    <row r="70" spans="2:10">
      <c r="B70" s="8">
        <v>6</v>
      </c>
      <c r="C70" s="8" t="s">
        <v>257</v>
      </c>
      <c r="D70" s="8">
        <f t="shared" si="9"/>
        <v>24</v>
      </c>
      <c r="E70" s="19" t="s">
        <v>125</v>
      </c>
      <c r="F70" s="9">
        <v>0</v>
      </c>
      <c r="G70" s="9" t="s">
        <v>132</v>
      </c>
      <c r="H70" s="19" t="s">
        <v>125</v>
      </c>
      <c r="J70" s="5" t="str">
        <f t="shared" si="8"/>
        <v>INSERT INTO m_code VALUES (6,24,'チビデビル','',0,0.0,'');</v>
      </c>
    </row>
    <row r="71" spans="2:10">
      <c r="B71" s="8">
        <v>6</v>
      </c>
      <c r="C71" s="8" t="s">
        <v>259</v>
      </c>
      <c r="D71" s="8">
        <f t="shared" si="9"/>
        <v>25</v>
      </c>
      <c r="E71" s="19" t="s">
        <v>125</v>
      </c>
      <c r="F71" s="9">
        <v>0</v>
      </c>
      <c r="G71" s="9" t="s">
        <v>132</v>
      </c>
      <c r="H71" s="19" t="s">
        <v>125</v>
      </c>
      <c r="J71" s="5" t="str">
        <f t="shared" si="8"/>
        <v>INSERT INTO m_code VALUES (6,25,'オーガボックス','',0,0.0,'');</v>
      </c>
    </row>
    <row r="72" spans="2:10">
      <c r="B72" s="8">
        <v>6</v>
      </c>
      <c r="C72" s="8" t="s">
        <v>261</v>
      </c>
      <c r="D72" s="8">
        <f t="shared" si="9"/>
        <v>26</v>
      </c>
      <c r="E72" s="19" t="s">
        <v>125</v>
      </c>
      <c r="F72" s="9">
        <v>0</v>
      </c>
      <c r="G72" s="9" t="s">
        <v>132</v>
      </c>
      <c r="H72" s="19" t="s">
        <v>125</v>
      </c>
      <c r="J72" s="5" t="str">
        <f t="shared" si="8"/>
        <v>INSERT INTO m_code VALUES (6,26,'バレッテ','',0,0.0,'');</v>
      </c>
    </row>
    <row r="73" spans="2:10">
      <c r="B73" s="8">
        <v>6</v>
      </c>
      <c r="C73" s="8" t="s">
        <v>263</v>
      </c>
      <c r="D73" s="8">
        <f t="shared" si="9"/>
        <v>27</v>
      </c>
      <c r="E73" s="19" t="s">
        <v>125</v>
      </c>
      <c r="F73" s="9">
        <v>0</v>
      </c>
      <c r="G73" s="9" t="s">
        <v>132</v>
      </c>
      <c r="H73" s="19" t="s">
        <v>125</v>
      </c>
      <c r="J73" s="5" t="str">
        <f t="shared" si="8"/>
        <v>INSERT INTO m_code VALUES (6,27,'バシリスク','',0,0.0,'');</v>
      </c>
    </row>
    <row r="74" spans="2:10">
      <c r="B74" s="8">
        <v>6</v>
      </c>
      <c r="C74" s="8" t="s">
        <v>265</v>
      </c>
      <c r="D74" s="8">
        <f t="shared" si="9"/>
        <v>28</v>
      </c>
      <c r="E74" s="19" t="s">
        <v>125</v>
      </c>
      <c r="F74" s="9">
        <v>0</v>
      </c>
      <c r="G74" s="9" t="s">
        <v>132</v>
      </c>
      <c r="H74" s="19" t="s">
        <v>125</v>
      </c>
      <c r="J74" s="5" t="str">
        <f t="shared" si="8"/>
        <v>INSERT INTO m_code VALUES (6,28,'スペクター','',0,0.0,'');</v>
      </c>
    </row>
    <row r="75" spans="2:10">
      <c r="B75" s="8">
        <v>6</v>
      </c>
      <c r="C75" s="8" t="s">
        <v>268</v>
      </c>
      <c r="D75" s="8">
        <f t="shared" si="9"/>
        <v>29</v>
      </c>
      <c r="E75" s="19" t="s">
        <v>125</v>
      </c>
      <c r="F75" s="9">
        <v>0</v>
      </c>
      <c r="G75" s="9" t="s">
        <v>132</v>
      </c>
      <c r="H75" s="19" t="s">
        <v>125</v>
      </c>
      <c r="J75" s="5" t="str">
        <f t="shared" si="8"/>
        <v>INSERT INTO m_code VALUES (6,29,'ユニコーンヘッド','',0,0.0,'');</v>
      </c>
    </row>
    <row r="76" spans="2:10">
      <c r="B76" s="8">
        <v>6</v>
      </c>
      <c r="C76" s="8" t="s">
        <v>214</v>
      </c>
      <c r="D76" s="8">
        <f t="shared" si="9"/>
        <v>30</v>
      </c>
      <c r="E76" s="19" t="s">
        <v>125</v>
      </c>
      <c r="F76" s="9">
        <v>0</v>
      </c>
      <c r="G76" s="9" t="s">
        <v>132</v>
      </c>
      <c r="H76" s="19" t="s">
        <v>125</v>
      </c>
      <c r="J76" s="5" t="str">
        <f t="shared" si="8"/>
        <v>INSERT INTO m_code VALUES (6,30,'シェイプシフター','',0,0.0,'');</v>
      </c>
    </row>
    <row r="77" spans="2:10">
      <c r="B77" s="8">
        <v>6</v>
      </c>
      <c r="C77" s="8" t="s">
        <v>216</v>
      </c>
      <c r="D77" s="8">
        <f t="shared" si="9"/>
        <v>31</v>
      </c>
      <c r="E77" s="19" t="s">
        <v>125</v>
      </c>
      <c r="F77" s="9">
        <v>0</v>
      </c>
      <c r="G77" s="9" t="s">
        <v>132</v>
      </c>
      <c r="H77" s="19" t="s">
        <v>125</v>
      </c>
      <c r="J77" s="5" t="str">
        <f t="shared" si="8"/>
        <v>INSERT INTO m_code VALUES (6,31,'ボルダー','',0,0.0,'');</v>
      </c>
    </row>
    <row r="78" spans="2:10">
      <c r="B78" s="8">
        <v>6</v>
      </c>
      <c r="C78" s="8" t="s">
        <v>300</v>
      </c>
      <c r="D78" s="8">
        <f t="shared" si="9"/>
        <v>32</v>
      </c>
      <c r="E78" s="19" t="s">
        <v>125</v>
      </c>
      <c r="F78" s="9">
        <v>0</v>
      </c>
      <c r="G78" s="9" t="s">
        <v>132</v>
      </c>
      <c r="H78" s="19" t="s">
        <v>125</v>
      </c>
      <c r="J78" s="5" t="str">
        <f t="shared" si="8"/>
        <v>INSERT INTO m_code VALUES (6,32,'パンプキンボム','',0,0.0,'');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B408-D4E3-46FE-97DE-15AB67B6AAB6}">
  <dimension ref="B1:P100"/>
  <sheetViews>
    <sheetView topLeftCell="A5" workbookViewId="0">
      <selection activeCell="L17" sqref="L17"/>
    </sheetView>
  </sheetViews>
  <sheetFormatPr defaultRowHeight="13.5"/>
  <cols>
    <col min="1" max="2" width="9" style="5"/>
    <col min="3" max="3" width="17.5" style="5" customWidth="1"/>
    <col min="4" max="16384" width="9" style="5"/>
  </cols>
  <sheetData>
    <row r="1" spans="2:16">
      <c r="K1" s="5" t="s">
        <v>244</v>
      </c>
    </row>
    <row r="2" spans="2:16">
      <c r="K2" s="7" t="s">
        <v>162</v>
      </c>
      <c r="L2" s="7" t="s">
        <v>163</v>
      </c>
      <c r="M2" s="7" t="s">
        <v>34</v>
      </c>
      <c r="N2" s="7" t="s">
        <v>35</v>
      </c>
      <c r="O2" s="7" t="s">
        <v>36</v>
      </c>
      <c r="P2" s="7" t="s">
        <v>37</v>
      </c>
    </row>
    <row r="3" spans="2:16">
      <c r="C3" s="5" t="s">
        <v>136</v>
      </c>
      <c r="K3" s="8">
        <f>COUNTIF($H$6:$H$100,"火")</f>
        <v>12</v>
      </c>
      <c r="L3" s="8">
        <f>COUNTIF($H$6:$H$100,"水")</f>
        <v>16</v>
      </c>
      <c r="M3" s="8">
        <f>COUNTIF($H$6:$H$100,"雷")</f>
        <v>14</v>
      </c>
      <c r="N3" s="8">
        <f>COUNTIF($H$6:$H$100,"土")</f>
        <v>11</v>
      </c>
      <c r="O3" s="8">
        <f>COUNTIF($H$6:$H$100,"光")</f>
        <v>19</v>
      </c>
      <c r="P3" s="8">
        <f>COUNTIF($H$6:$H$100,"闇")</f>
        <v>12</v>
      </c>
    </row>
    <row r="5" spans="2:16">
      <c r="B5" s="6" t="s">
        <v>164</v>
      </c>
      <c r="C5" s="6" t="s">
        <v>23</v>
      </c>
      <c r="D5" s="7" t="s">
        <v>99</v>
      </c>
      <c r="E5" s="6" t="s">
        <v>96</v>
      </c>
      <c r="F5" s="6" t="s">
        <v>98</v>
      </c>
      <c r="G5" s="6" t="s">
        <v>97</v>
      </c>
      <c r="H5" s="6" t="s">
        <v>161</v>
      </c>
    </row>
    <row r="6" spans="2:16">
      <c r="B6" s="8">
        <v>1</v>
      </c>
      <c r="C6" s="9" t="s">
        <v>210</v>
      </c>
      <c r="D6" s="9" t="s">
        <v>210</v>
      </c>
      <c r="E6" s="10" t="s">
        <v>172</v>
      </c>
      <c r="F6" s="10">
        <v>12</v>
      </c>
      <c r="G6" s="10" t="s">
        <v>190</v>
      </c>
      <c r="H6" s="10" t="s">
        <v>162</v>
      </c>
      <c r="K6" s="5" t="str">
        <f>"INSERT INTO m_monster VALUES ("&amp;B6&amp;","&amp;"'"&amp;C6&amp;"'"&amp;","&amp;VLOOKUP(D6,コード!$C$47:$H$100,2,FALSE)&amp;","&amp;E6&amp;","&amp;F6&amp;","&amp;G6&amp;","&amp;VLOOKUP(H6,コード!$C$5:$H$11,2,FALSE)&amp;");"</f>
        <v>INSERT INTO m_monster VALUES (1,'キラービー',1,110,12,16,1);</v>
      </c>
    </row>
    <row r="7" spans="2:16">
      <c r="B7" s="8">
        <v>2</v>
      </c>
      <c r="C7" s="9" t="s">
        <v>218</v>
      </c>
      <c r="D7" s="9" t="s">
        <v>210</v>
      </c>
      <c r="E7" s="10">
        <f>ROUNDDOWN(E6*1.2,0)</f>
        <v>132</v>
      </c>
      <c r="F7" s="10">
        <f>ROUNDDOWN(F6*1.3,0)</f>
        <v>15</v>
      </c>
      <c r="G7" s="10">
        <f>ROUNDDOWN(G6*1.3,0)</f>
        <v>20</v>
      </c>
      <c r="H7" s="10" t="s">
        <v>162</v>
      </c>
      <c r="K7" s="5" t="str">
        <f>"INSERT INTO m_monster VALUES ("&amp;B7&amp;","&amp;"'"&amp;C7&amp;"'"&amp;","&amp;VLOOKUP(D7,コード!$C$47:$H$100,2,FALSE)&amp;","&amp;E7&amp;","&amp;F7&amp;","&amp;G7&amp;","&amp;VLOOKUP(H7,コード!$C$5:$H$11,2,FALSE)&amp;");"</f>
        <v>INSERT INTO m_monster VALUES (2,'アサシンバグ',1,132,15,20,1);</v>
      </c>
    </row>
    <row r="8" spans="2:16">
      <c r="B8" s="8">
        <v>3</v>
      </c>
      <c r="C8" s="9" t="s">
        <v>219</v>
      </c>
      <c r="D8" s="9" t="s">
        <v>210</v>
      </c>
      <c r="E8" s="10">
        <f>ROUNDDOWN(E7*1.2,0)</f>
        <v>158</v>
      </c>
      <c r="F8" s="10">
        <f>ROUNDDOWN(F7*1.3,0)</f>
        <v>19</v>
      </c>
      <c r="G8" s="10">
        <f>ROUNDDOWN(G7*1.3,0)</f>
        <v>26</v>
      </c>
      <c r="H8" s="10" t="s">
        <v>162</v>
      </c>
      <c r="K8" s="5" t="str">
        <f>"INSERT INTO m_monster VALUES ("&amp;B8&amp;","&amp;"'"&amp;C8&amp;"'"&amp;","&amp;VLOOKUP(D8,コード!$C$47:$H$100,2,FALSE)&amp;","&amp;E8&amp;","&amp;F8&amp;","&amp;G8&amp;","&amp;VLOOKUP(H8,コード!$C$5:$H$11,2,FALSE)&amp;");"</f>
        <v>INSERT INTO m_monster VALUES (3,'ラスターバグ',1,158,19,26,1);</v>
      </c>
    </row>
    <row r="9" spans="2:16">
      <c r="B9" s="8">
        <v>4</v>
      </c>
      <c r="C9" s="9" t="s">
        <v>176</v>
      </c>
      <c r="D9" s="9" t="s">
        <v>176</v>
      </c>
      <c r="E9" s="10">
        <v>100</v>
      </c>
      <c r="F9" s="10">
        <v>10</v>
      </c>
      <c r="G9" s="10" t="s">
        <v>187</v>
      </c>
      <c r="H9" s="10" t="s">
        <v>34</v>
      </c>
      <c r="K9" s="5" t="str">
        <f>"INSERT INTO m_monster VALUES ("&amp;B9&amp;","&amp;"'"&amp;C9&amp;"'"&amp;","&amp;VLOOKUP(D9,コード!$C$47:$H$100,2,FALSE)&amp;","&amp;E9&amp;","&amp;F9&amp;","&amp;G9&amp;","&amp;VLOOKUP(H9,コード!$C$5:$H$11,2,FALSE)&amp;");"</f>
        <v>INSERT INTO m_monster VALUES (4,'カーミラ',2,100,10,13,2);</v>
      </c>
    </row>
    <row r="10" spans="2:16">
      <c r="B10" s="8">
        <v>5</v>
      </c>
      <c r="C10" s="9" t="s">
        <v>220</v>
      </c>
      <c r="D10" s="9" t="s">
        <v>176</v>
      </c>
      <c r="E10" s="10">
        <f>ROUNDDOWN(E9*1.2,0)</f>
        <v>120</v>
      </c>
      <c r="F10" s="10">
        <f>ROUNDDOWN(F9*1.3,0)</f>
        <v>13</v>
      </c>
      <c r="G10" s="10">
        <f>ROUNDDOWN(G9*1.3,0)</f>
        <v>16</v>
      </c>
      <c r="H10" s="10" t="s">
        <v>34</v>
      </c>
      <c r="K10" s="5" t="str">
        <f>"INSERT INTO m_monster VALUES ("&amp;B10&amp;","&amp;"'"&amp;C10&amp;"'"&amp;","&amp;VLOOKUP(D10,コード!$C$47:$H$100,2,FALSE)&amp;","&amp;E10&amp;","&amp;F10&amp;","&amp;G10&amp;","&amp;VLOOKUP(H10,コード!$C$5:$H$11,2,FALSE)&amp;");"</f>
        <v>INSERT INTO m_monster VALUES (5,'カーミラクイーン',2,120,13,16,2);</v>
      </c>
    </row>
    <row r="11" spans="2:16">
      <c r="B11" s="8">
        <v>6</v>
      </c>
      <c r="C11" s="9" t="s">
        <v>177</v>
      </c>
      <c r="D11" s="9" t="s">
        <v>177</v>
      </c>
      <c r="E11" s="10" t="s">
        <v>171</v>
      </c>
      <c r="F11" s="10" t="s">
        <v>185</v>
      </c>
      <c r="G11" s="10">
        <v>7</v>
      </c>
      <c r="H11" s="10" t="s">
        <v>36</v>
      </c>
      <c r="K11" s="5" t="str">
        <f>"INSERT INTO m_monster VALUES ("&amp;B11&amp;","&amp;"'"&amp;C11&amp;"'"&amp;","&amp;VLOOKUP(D11,コード!$C$47:$H$100,2,FALSE)&amp;","&amp;E11&amp;","&amp;F11&amp;","&amp;G11&amp;","&amp;VLOOKUP(H11,コード!$C$5:$H$11,2,FALSE)&amp;");"</f>
        <v>INSERT INTO m_monster VALUES (6,'デーモン',3,130,15,7,5);</v>
      </c>
    </row>
    <row r="12" spans="2:16">
      <c r="B12" s="8">
        <v>7</v>
      </c>
      <c r="C12" s="9" t="s">
        <v>221</v>
      </c>
      <c r="D12" s="9" t="s">
        <v>177</v>
      </c>
      <c r="E12" s="10">
        <f>ROUNDDOWN(E11*1.2,0)</f>
        <v>156</v>
      </c>
      <c r="F12" s="10">
        <f>ROUNDDOWN(F11*1.3,0)</f>
        <v>19</v>
      </c>
      <c r="G12" s="10">
        <f>ROUNDDOWN(G11*1.3,0)</f>
        <v>9</v>
      </c>
      <c r="H12" s="10" t="s">
        <v>36</v>
      </c>
      <c r="K12" s="5" t="str">
        <f>"INSERT INTO m_monster VALUES ("&amp;B12&amp;","&amp;"'"&amp;C12&amp;"'"&amp;","&amp;VLOOKUP(D12,コード!$C$47:$H$100,2,FALSE)&amp;","&amp;E12&amp;","&amp;F12&amp;","&amp;G12&amp;","&amp;VLOOKUP(H12,コード!$C$5:$H$11,2,FALSE)&amp;");"</f>
        <v>INSERT INTO m_monster VALUES (7,'グレートデーモン',3,156,19,9,5);</v>
      </c>
    </row>
    <row r="13" spans="2:16">
      <c r="B13" s="8">
        <v>8</v>
      </c>
      <c r="C13" s="9" t="s">
        <v>101</v>
      </c>
      <c r="D13" s="9" t="s">
        <v>101</v>
      </c>
      <c r="E13" s="10">
        <v>120</v>
      </c>
      <c r="F13" s="10" t="s">
        <v>188</v>
      </c>
      <c r="G13" s="10" t="s">
        <v>83</v>
      </c>
      <c r="H13" s="10" t="s">
        <v>35</v>
      </c>
      <c r="K13" s="5" t="str">
        <f>"INSERT INTO m_monster VALUES ("&amp;B13&amp;","&amp;"'"&amp;C13&amp;"'"&amp;","&amp;VLOOKUP(D13,コード!$C$47:$H$100,2,FALSE)&amp;","&amp;E13&amp;","&amp;F13&amp;","&amp;G13&amp;","&amp;VLOOKUP(H13,コード!$C$5:$H$11,2,FALSE)&amp;");"</f>
        <v>INSERT INTO m_monster VALUES (8,'ゴブリン',4,120,11,10,4);</v>
      </c>
    </row>
    <row r="14" spans="2:16">
      <c r="B14" s="8">
        <v>9</v>
      </c>
      <c r="C14" s="9" t="s">
        <v>222</v>
      </c>
      <c r="D14" s="9" t="s">
        <v>101</v>
      </c>
      <c r="E14" s="10">
        <f>ROUNDDOWN(E13*1.2,0)</f>
        <v>144</v>
      </c>
      <c r="F14" s="10">
        <f>ROUNDDOWN(F13*1.3,0)</f>
        <v>14</v>
      </c>
      <c r="G14" s="10">
        <f>ROUNDDOWN(G13*1.3,0)</f>
        <v>13</v>
      </c>
      <c r="H14" s="10" t="s">
        <v>35</v>
      </c>
      <c r="K14" s="5" t="str">
        <f>"INSERT INTO m_monster VALUES ("&amp;B14&amp;","&amp;"'"&amp;C14&amp;"'"&amp;","&amp;VLOOKUP(D14,コード!$C$47:$H$100,2,FALSE)&amp;","&amp;E14&amp;","&amp;F14&amp;","&amp;G14&amp;","&amp;VLOOKUP(H14,コード!$C$5:$H$11,2,FALSE)&amp;");"</f>
        <v>INSERT INTO m_monster VALUES (9,'ゴブリンガード',4,144,14,13,4);</v>
      </c>
    </row>
    <row r="15" spans="2:16">
      <c r="B15" s="8">
        <v>10</v>
      </c>
      <c r="C15" s="9" t="s">
        <v>223</v>
      </c>
      <c r="D15" s="9" t="s">
        <v>101</v>
      </c>
      <c r="E15" s="10">
        <f>ROUNDDOWN(E14*1.2,0)</f>
        <v>172</v>
      </c>
      <c r="F15" s="10">
        <f>ROUNDDOWN(F14*1.3,0)</f>
        <v>18</v>
      </c>
      <c r="G15" s="10">
        <f>ROUNDDOWN(G14*1.3,0)</f>
        <v>16</v>
      </c>
      <c r="H15" s="10" t="s">
        <v>35</v>
      </c>
      <c r="K15" s="5" t="str">
        <f>"INSERT INTO m_monster VALUES ("&amp;B15&amp;","&amp;"'"&amp;C15&amp;"'"&amp;","&amp;VLOOKUP(D15,コード!$C$47:$H$100,2,FALSE)&amp;","&amp;E15&amp;","&amp;F15&amp;","&amp;G15&amp;","&amp;VLOOKUP(H15,コード!$C$5:$H$11,2,FALSE)&amp;");"</f>
        <v>INSERT INTO m_monster VALUES (10,'ゴブリンロード',4,172,18,16,4);</v>
      </c>
    </row>
    <row r="16" spans="2:16">
      <c r="B16" s="8">
        <v>11</v>
      </c>
      <c r="C16" s="9" t="s">
        <v>206</v>
      </c>
      <c r="D16" s="9" t="s">
        <v>206</v>
      </c>
      <c r="E16" s="10">
        <v>140</v>
      </c>
      <c r="F16" s="10" t="s">
        <v>173</v>
      </c>
      <c r="G16" s="10">
        <v>5</v>
      </c>
      <c r="H16" s="10" t="s">
        <v>163</v>
      </c>
      <c r="K16" s="5" t="str">
        <f>"INSERT INTO m_monster VALUES ("&amp;B16&amp;","&amp;"'"&amp;C16&amp;"'"&amp;","&amp;VLOOKUP(D16,コード!$C$47:$H$100,2,FALSE)&amp;","&amp;E16&amp;","&amp;F16&amp;","&amp;G16&amp;","&amp;VLOOKUP(H16,コード!$C$5:$H$11,2,FALSE)&amp;");"</f>
        <v>INSERT INTO m_monster VALUES (11,'マシンゴーレム',5,140,17,5,3);</v>
      </c>
    </row>
    <row r="17" spans="2:11">
      <c r="B17" s="8">
        <v>12</v>
      </c>
      <c r="C17" s="9" t="s">
        <v>224</v>
      </c>
      <c r="D17" s="9" t="s">
        <v>206</v>
      </c>
      <c r="E17" s="10">
        <f>ROUNDDOWN(E16*1.2,0)</f>
        <v>168</v>
      </c>
      <c r="F17" s="10">
        <f>ROUNDDOWN(F16*1.3,0)</f>
        <v>22</v>
      </c>
      <c r="G17" s="10">
        <f>ROUNDDOWN(G16*1.3,0)</f>
        <v>6</v>
      </c>
      <c r="H17" s="10" t="s">
        <v>163</v>
      </c>
      <c r="K17" s="5" t="str">
        <f>"INSERT INTO m_monster VALUES ("&amp;B17&amp;","&amp;"'"&amp;C17&amp;"'"&amp;","&amp;VLOOKUP(D17,コード!$C$47:$H$100,2,FALSE)&amp;","&amp;E17&amp;","&amp;F17&amp;","&amp;G17&amp;","&amp;VLOOKUP(H17,コード!$C$5:$H$11,2,FALSE)&amp;");"</f>
        <v>INSERT INTO m_monster VALUES (12,'ガーディアン',5,168,22,6,3);</v>
      </c>
    </row>
    <row r="18" spans="2:11">
      <c r="B18" s="8">
        <v>13</v>
      </c>
      <c r="C18" s="9" t="s">
        <v>225</v>
      </c>
      <c r="D18" s="9" t="s">
        <v>206</v>
      </c>
      <c r="E18" s="10">
        <f>ROUNDDOWN(E17*1.2,0)</f>
        <v>201</v>
      </c>
      <c r="F18" s="10">
        <f>ROUNDDOWN(F17*1.3,0)</f>
        <v>28</v>
      </c>
      <c r="G18" s="10">
        <f>ROUNDDOWN(G17*1.3,0)</f>
        <v>7</v>
      </c>
      <c r="H18" s="10" t="s">
        <v>163</v>
      </c>
      <c r="K18" s="5" t="str">
        <f>"INSERT INTO m_monster VALUES ("&amp;B18&amp;","&amp;"'"&amp;C18&amp;"'"&amp;","&amp;VLOOKUP(D18,コード!$C$47:$H$100,2,FALSE)&amp;","&amp;E18&amp;","&amp;F18&amp;","&amp;G18&amp;","&amp;VLOOKUP(H18,コード!$C$5:$H$11,2,FALSE)&amp;");"</f>
        <v>INSERT INTO m_monster VALUES (13,'デスマシン',5,201,28,7,3);</v>
      </c>
    </row>
    <row r="19" spans="2:11">
      <c r="B19" s="8">
        <v>14</v>
      </c>
      <c r="C19" s="9" t="s">
        <v>178</v>
      </c>
      <c r="D19" s="9" t="s">
        <v>178</v>
      </c>
      <c r="E19" s="10">
        <v>100</v>
      </c>
      <c r="F19" s="10">
        <v>8</v>
      </c>
      <c r="G19" s="10" t="s">
        <v>191</v>
      </c>
      <c r="H19" s="10" t="s">
        <v>35</v>
      </c>
      <c r="K19" s="5" t="str">
        <f>"INSERT INTO m_monster VALUES ("&amp;B19&amp;","&amp;"'"&amp;C19&amp;"'"&amp;","&amp;VLOOKUP(D19,コード!$C$47:$H$100,2,FALSE)&amp;","&amp;E19&amp;","&amp;F19&amp;","&amp;G19&amp;","&amp;VLOOKUP(H19,コード!$C$5:$H$11,2,FALSE)&amp;");"</f>
        <v>INSERT INTO m_monster VALUES (14,'ハーピー',6,100,8,14,4);</v>
      </c>
    </row>
    <row r="20" spans="2:11">
      <c r="B20" s="8">
        <v>15</v>
      </c>
      <c r="C20" s="9" t="s">
        <v>226</v>
      </c>
      <c r="D20" s="9" t="s">
        <v>178</v>
      </c>
      <c r="E20" s="10">
        <f>ROUNDDOWN(E19*1.2,0)</f>
        <v>120</v>
      </c>
      <c r="F20" s="10">
        <f>ROUNDDOWN(F19*1.3,0)</f>
        <v>10</v>
      </c>
      <c r="G20" s="10">
        <f>ROUNDDOWN(G19*1.3,0)</f>
        <v>18</v>
      </c>
      <c r="H20" s="10" t="s">
        <v>35</v>
      </c>
      <c r="K20" s="5" t="str">
        <f>"INSERT INTO m_monster VALUES ("&amp;B20&amp;","&amp;"'"&amp;C20&amp;"'"&amp;","&amp;VLOOKUP(D20,コード!$C$47:$H$100,2,FALSE)&amp;","&amp;E20&amp;","&amp;F20&amp;","&amp;G20&amp;","&amp;VLOOKUP(H20,コード!$C$5:$H$11,2,FALSE)&amp;");"</f>
        <v>INSERT INTO m_monster VALUES (15,'セイレーン',6,120,10,18,4);</v>
      </c>
    </row>
    <row r="21" spans="2:11">
      <c r="B21" s="8">
        <v>16</v>
      </c>
      <c r="C21" s="9" t="s">
        <v>209</v>
      </c>
      <c r="D21" s="9" t="s">
        <v>209</v>
      </c>
      <c r="E21" s="10" t="s">
        <v>186</v>
      </c>
      <c r="F21" s="10" t="s">
        <v>187</v>
      </c>
      <c r="G21" s="10" t="s">
        <v>192</v>
      </c>
      <c r="H21" s="10" t="s">
        <v>34</v>
      </c>
      <c r="K21" s="5" t="str">
        <f>"INSERT INTO m_monster VALUES ("&amp;B21&amp;","&amp;"'"&amp;C21&amp;"'"&amp;","&amp;VLOOKUP(D21,コード!$C$47:$H$100,2,FALSE)&amp;","&amp;E21&amp;","&amp;F21&amp;","&amp;G21&amp;","&amp;VLOOKUP(H21,コード!$C$5:$H$11,2,FALSE)&amp;");"</f>
        <v>INSERT INTO m_monster VALUES (16,'アーマーナイト',7,120,13,8,2);</v>
      </c>
    </row>
    <row r="22" spans="2:11">
      <c r="B22" s="8">
        <v>17</v>
      </c>
      <c r="C22" s="9" t="s">
        <v>227</v>
      </c>
      <c r="D22" s="9" t="s">
        <v>209</v>
      </c>
      <c r="E22" s="10">
        <f>ROUNDDOWN(E21*1.2,0)</f>
        <v>144</v>
      </c>
      <c r="F22" s="10">
        <f>ROUNDDOWN(F21*1.3,0)</f>
        <v>16</v>
      </c>
      <c r="G22" s="10">
        <f>ROUNDDOWN(G21*1.3,0)</f>
        <v>10</v>
      </c>
      <c r="H22" s="10" t="s">
        <v>34</v>
      </c>
      <c r="K22" s="5" t="str">
        <f>"INSERT INTO m_monster VALUES ("&amp;B22&amp;","&amp;"'"&amp;C22&amp;"'"&amp;","&amp;VLOOKUP(D22,コード!$C$47:$H$100,2,FALSE)&amp;","&amp;E22&amp;","&amp;F22&amp;","&amp;G22&amp;","&amp;VLOOKUP(H22,コード!$C$5:$H$11,2,FALSE)&amp;");"</f>
        <v>INSERT INTO m_monster VALUES (17,'ダークナイト',7,144,16,10,2);</v>
      </c>
    </row>
    <row r="23" spans="2:11">
      <c r="B23" s="8">
        <v>18</v>
      </c>
      <c r="C23" s="9" t="s">
        <v>228</v>
      </c>
      <c r="D23" s="9" t="s">
        <v>209</v>
      </c>
      <c r="E23" s="10">
        <f>ROUNDDOWN(E22*1.2,0)</f>
        <v>172</v>
      </c>
      <c r="F23" s="10">
        <f>ROUNDDOWN(F22*1.3,0)</f>
        <v>20</v>
      </c>
      <c r="G23" s="10">
        <f>ROUNDDOWN(G22*1.3,0)</f>
        <v>13</v>
      </c>
      <c r="H23" s="10" t="s">
        <v>34</v>
      </c>
      <c r="K23" s="5" t="str">
        <f>"INSERT INTO m_monster VALUES ("&amp;B23&amp;","&amp;"'"&amp;C23&amp;"'"&amp;","&amp;VLOOKUP(D23,コード!$C$47:$H$100,2,FALSE)&amp;","&amp;E23&amp;","&amp;F23&amp;","&amp;G23&amp;","&amp;VLOOKUP(H23,コード!$C$5:$H$11,2,FALSE)&amp;");"</f>
        <v>INSERT INTO m_monster VALUES (18,'ターミネータ',7,172,20,13,2);</v>
      </c>
    </row>
    <row r="24" spans="2:11">
      <c r="B24" s="8">
        <v>19</v>
      </c>
      <c r="C24" s="9" t="s">
        <v>102</v>
      </c>
      <c r="D24" s="9" t="s">
        <v>102</v>
      </c>
      <c r="E24" s="10">
        <v>100</v>
      </c>
      <c r="F24" s="10" t="s">
        <v>189</v>
      </c>
      <c r="G24" s="10">
        <v>12</v>
      </c>
      <c r="H24" s="10" t="s">
        <v>35</v>
      </c>
      <c r="K24" s="5" t="str">
        <f>"INSERT INTO m_monster VALUES ("&amp;B24&amp;","&amp;"'"&amp;C24&amp;"'"&amp;","&amp;VLOOKUP(D24,コード!$C$47:$H$100,2,FALSE)&amp;","&amp;E24&amp;","&amp;F24&amp;","&amp;G24&amp;","&amp;VLOOKUP(H24,コード!$C$5:$H$11,2,FALSE)&amp;");"</f>
        <v>INSERT INTO m_monster VALUES (19,'マジシャン',8,100,9,12,4);</v>
      </c>
    </row>
    <row r="25" spans="2:11">
      <c r="B25" s="8">
        <v>20</v>
      </c>
      <c r="C25" s="9" t="s">
        <v>229</v>
      </c>
      <c r="D25" s="9" t="s">
        <v>102</v>
      </c>
      <c r="E25" s="10">
        <f>ROUNDDOWN(E24*1.2,0)</f>
        <v>120</v>
      </c>
      <c r="F25" s="10">
        <f>ROUNDDOWN(F24*1.3,0)</f>
        <v>11</v>
      </c>
      <c r="G25" s="10">
        <f>ROUNDDOWN(G24*1.3,0)</f>
        <v>15</v>
      </c>
      <c r="H25" s="10" t="s">
        <v>35</v>
      </c>
      <c r="K25" s="5" t="str">
        <f>"INSERT INTO m_monster VALUES ("&amp;B25&amp;","&amp;"'"&amp;C25&amp;"'"&amp;","&amp;VLOOKUP(D25,コード!$C$47:$H$100,2,FALSE)&amp;","&amp;E25&amp;","&amp;F25&amp;","&amp;G25&amp;","&amp;VLOOKUP(H25,コード!$C$5:$H$11,2,FALSE)&amp;");"</f>
        <v>INSERT INTO m_monster VALUES (20,'ウィザード',8,120,11,15,4);</v>
      </c>
    </row>
    <row r="26" spans="2:11">
      <c r="B26" s="8">
        <v>21</v>
      </c>
      <c r="C26" s="9" t="s">
        <v>230</v>
      </c>
      <c r="D26" s="9" t="s">
        <v>102</v>
      </c>
      <c r="E26" s="10">
        <f>ROUNDDOWN(E25*1.2,0)</f>
        <v>144</v>
      </c>
      <c r="F26" s="10">
        <f>ROUNDDOWN(F25*1.3,0)</f>
        <v>14</v>
      </c>
      <c r="G26" s="10">
        <f>ROUNDDOWN(G25*1.3,0)</f>
        <v>19</v>
      </c>
      <c r="H26" s="10" t="s">
        <v>35</v>
      </c>
      <c r="K26" s="5" t="str">
        <f>"INSERT INTO m_monster VALUES ("&amp;B26&amp;","&amp;"'"&amp;C26&amp;"'"&amp;","&amp;VLOOKUP(D26,コード!$C$47:$H$100,2,FALSE)&amp;","&amp;E26&amp;","&amp;F26&amp;","&amp;G26&amp;","&amp;VLOOKUP(H26,コード!$C$5:$H$11,2,FALSE)&amp;");"</f>
        <v>INSERT INTO m_monster VALUES (21,'ハイウィザード',8,144,14,19,4);</v>
      </c>
    </row>
    <row r="27" spans="2:11">
      <c r="B27" s="8">
        <v>22</v>
      </c>
      <c r="C27" s="9" t="s">
        <v>207</v>
      </c>
      <c r="D27" s="9" t="s">
        <v>207</v>
      </c>
      <c r="E27" s="10" t="s">
        <v>186</v>
      </c>
      <c r="F27" s="10" t="s">
        <v>83</v>
      </c>
      <c r="G27" s="10" t="s">
        <v>193</v>
      </c>
      <c r="H27" s="10" t="s">
        <v>162</v>
      </c>
      <c r="K27" s="5" t="str">
        <f>"INSERT INTO m_monster VALUES ("&amp;B27&amp;","&amp;"'"&amp;C27&amp;"'"&amp;","&amp;VLOOKUP(D27,コード!$C$47:$H$100,2,FALSE)&amp;","&amp;E27&amp;","&amp;F27&amp;","&amp;G27&amp;","&amp;VLOOKUP(H27,コード!$C$5:$H$11,2,FALSE)&amp;");"</f>
        <v>INSERT INTO m_monster VALUES (22,'マイコニド',9,120,10,12,1);</v>
      </c>
    </row>
    <row r="28" spans="2:11">
      <c r="B28" s="8">
        <v>23</v>
      </c>
      <c r="C28" s="9" t="s">
        <v>231</v>
      </c>
      <c r="D28" s="9" t="s">
        <v>207</v>
      </c>
      <c r="E28" s="10">
        <f>ROUNDDOWN(E27*1.2,0)</f>
        <v>144</v>
      </c>
      <c r="F28" s="10">
        <f>ROUNDDOWN(F27*1.3,0)</f>
        <v>13</v>
      </c>
      <c r="G28" s="10">
        <f>ROUNDDOWN(G27*1.3,0)</f>
        <v>15</v>
      </c>
      <c r="H28" s="10" t="s">
        <v>162</v>
      </c>
      <c r="K28" s="5" t="str">
        <f>"INSERT INTO m_monster VALUES ("&amp;B28&amp;","&amp;"'"&amp;C28&amp;"'"&amp;","&amp;VLOOKUP(D28,コード!$C$47:$H$100,2,FALSE)&amp;","&amp;E28&amp;","&amp;F28&amp;","&amp;G28&amp;","&amp;VLOOKUP(H28,コード!$C$5:$H$11,2,FALSE)&amp;");"</f>
        <v>INSERT INTO m_monster VALUES (23,'ダースマタンゴ',9,144,13,15,1);</v>
      </c>
    </row>
    <row r="29" spans="2:11">
      <c r="B29" s="8">
        <v>24</v>
      </c>
      <c r="C29" s="9" t="s">
        <v>179</v>
      </c>
      <c r="D29" s="9" t="s">
        <v>179</v>
      </c>
      <c r="E29" s="10">
        <v>100</v>
      </c>
      <c r="F29" s="10" t="s">
        <v>187</v>
      </c>
      <c r="G29" s="10" t="s">
        <v>190</v>
      </c>
      <c r="H29" s="10" t="s">
        <v>163</v>
      </c>
      <c r="K29" s="5" t="str">
        <f>"INSERT INTO m_monster VALUES ("&amp;B29&amp;","&amp;"'"&amp;C29&amp;"'"&amp;","&amp;VLOOKUP(D29,コード!$C$47:$H$100,2,FALSE)&amp;","&amp;E29&amp;","&amp;F29&amp;","&amp;G29&amp;","&amp;VLOOKUP(H29,コード!$C$5:$H$11,2,FALSE)&amp;");"</f>
        <v>INSERT INTO m_monster VALUES (24,'ニードルバード',10,100,13,16,3);</v>
      </c>
    </row>
    <row r="30" spans="2:11">
      <c r="B30" s="8">
        <v>25</v>
      </c>
      <c r="C30" s="9" t="s">
        <v>232</v>
      </c>
      <c r="D30" s="9" t="s">
        <v>179</v>
      </c>
      <c r="E30" s="10">
        <f>ROUNDDOWN(E29*1.2,0)</f>
        <v>120</v>
      </c>
      <c r="F30" s="10">
        <f>ROUNDDOWN(F29*1.3,0)</f>
        <v>16</v>
      </c>
      <c r="G30" s="10">
        <f>ROUNDDOWN(G29*1.3,0)</f>
        <v>20</v>
      </c>
      <c r="H30" s="10" t="s">
        <v>163</v>
      </c>
      <c r="K30" s="5" t="str">
        <f>"INSERT INTO m_monster VALUES ("&amp;B30&amp;","&amp;"'"&amp;C30&amp;"'"&amp;","&amp;VLOOKUP(D30,コード!$C$47:$H$100,2,FALSE)&amp;","&amp;E30&amp;","&amp;F30&amp;","&amp;G30&amp;","&amp;VLOOKUP(H30,コード!$C$5:$H$11,2,FALSE)&amp;");"</f>
        <v>INSERT INTO m_monster VALUES (25,'コカトバード',10,120,16,20,3);</v>
      </c>
    </row>
    <row r="31" spans="2:11">
      <c r="B31" s="8">
        <v>26</v>
      </c>
      <c r="C31" s="9" t="s">
        <v>180</v>
      </c>
      <c r="D31" s="9" t="s">
        <v>180</v>
      </c>
      <c r="E31" s="10">
        <v>130</v>
      </c>
      <c r="F31" s="10">
        <v>13</v>
      </c>
      <c r="G31" s="10">
        <v>8</v>
      </c>
      <c r="H31" s="10" t="s">
        <v>163</v>
      </c>
      <c r="K31" s="5" t="str">
        <f>"INSERT INTO m_monster VALUES ("&amp;B31&amp;","&amp;"'"&amp;C31&amp;"'"&amp;","&amp;VLOOKUP(D31,コード!$C$47:$H$100,2,FALSE)&amp;","&amp;E31&amp;","&amp;F31&amp;","&amp;G31&amp;","&amp;VLOOKUP(H31,コード!$C$5:$H$11,2,FALSE)&amp;");"</f>
        <v>INSERT INTO m_monster VALUES (26,'プチドラゴン',11,130,13,8,3);</v>
      </c>
    </row>
    <row r="32" spans="2:11">
      <c r="B32" s="8">
        <v>27</v>
      </c>
      <c r="C32" s="9" t="s">
        <v>233</v>
      </c>
      <c r="D32" s="9" t="s">
        <v>180</v>
      </c>
      <c r="E32" s="10">
        <f>ROUNDDOWN(E31*1.2,0)</f>
        <v>156</v>
      </c>
      <c r="F32" s="10">
        <f t="shared" ref="F32:G34" si="0">ROUNDDOWN(F31*1.3,0)</f>
        <v>16</v>
      </c>
      <c r="G32" s="10">
        <f t="shared" si="0"/>
        <v>10</v>
      </c>
      <c r="H32" s="10" t="s">
        <v>36</v>
      </c>
      <c r="K32" s="5" t="str">
        <f>"INSERT INTO m_monster VALUES ("&amp;B32&amp;","&amp;"'"&amp;C32&amp;"'"&amp;","&amp;VLOOKUP(D32,コード!$C$47:$H$100,2,FALSE)&amp;","&amp;E32&amp;","&amp;F32&amp;","&amp;G32&amp;","&amp;VLOOKUP(H32,コード!$C$5:$H$11,2,FALSE)&amp;");"</f>
        <v>INSERT INTO m_monster VALUES (27,'プチドラゾンビ',11,156,16,10,5);</v>
      </c>
    </row>
    <row r="33" spans="2:11">
      <c r="B33" s="8">
        <v>28</v>
      </c>
      <c r="C33" s="9" t="s">
        <v>234</v>
      </c>
      <c r="D33" s="9" t="s">
        <v>180</v>
      </c>
      <c r="E33" s="10">
        <f>ROUNDDOWN(E32*1.2,0)</f>
        <v>187</v>
      </c>
      <c r="F33" s="10">
        <f t="shared" si="0"/>
        <v>20</v>
      </c>
      <c r="G33" s="10">
        <f t="shared" si="0"/>
        <v>13</v>
      </c>
      <c r="H33" s="10" t="s">
        <v>162</v>
      </c>
      <c r="K33" s="5" t="str">
        <f>"INSERT INTO m_monster VALUES ("&amp;B33&amp;","&amp;"'"&amp;C33&amp;"'"&amp;","&amp;VLOOKUP(D33,コード!$C$47:$H$100,2,FALSE)&amp;","&amp;E33&amp;","&amp;F33&amp;","&amp;G33&amp;","&amp;VLOOKUP(H33,コード!$C$5:$H$11,2,FALSE)&amp;");"</f>
        <v>INSERT INTO m_monster VALUES (28,'フロストドラゴン',11,187,20,13,1);</v>
      </c>
    </row>
    <row r="34" spans="2:11">
      <c r="B34" s="8">
        <v>29</v>
      </c>
      <c r="C34" s="9" t="s">
        <v>235</v>
      </c>
      <c r="D34" s="9" t="s">
        <v>180</v>
      </c>
      <c r="E34" s="10">
        <f>ROUNDDOWN(E33*1.2,0)</f>
        <v>224</v>
      </c>
      <c r="F34" s="10">
        <f t="shared" si="0"/>
        <v>26</v>
      </c>
      <c r="G34" s="10">
        <f t="shared" si="0"/>
        <v>16</v>
      </c>
      <c r="H34" s="10" t="s">
        <v>37</v>
      </c>
      <c r="K34" s="5" t="str">
        <f>"INSERT INTO m_monster VALUES ("&amp;B34&amp;","&amp;"'"&amp;C34&amp;"'"&amp;","&amp;VLOOKUP(D34,コード!$C$47:$H$100,2,FALSE)&amp;","&amp;E34&amp;","&amp;F34&amp;","&amp;G34&amp;","&amp;VLOOKUP(H34,コード!$C$5:$H$11,2,FALSE)&amp;");"</f>
        <v>INSERT INTO m_monster VALUES (29,'プチティアマット',11,224,26,16,6);</v>
      </c>
    </row>
    <row r="35" spans="2:11">
      <c r="B35" s="8">
        <v>30</v>
      </c>
      <c r="C35" s="9" t="s">
        <v>181</v>
      </c>
      <c r="D35" s="9" t="s">
        <v>181</v>
      </c>
      <c r="E35" s="10">
        <v>100</v>
      </c>
      <c r="F35" s="10">
        <v>10</v>
      </c>
      <c r="G35" s="10">
        <v>16</v>
      </c>
      <c r="H35" s="10" t="s">
        <v>37</v>
      </c>
      <c r="K35" s="5" t="str">
        <f>"INSERT INTO m_monster VALUES ("&amp;B35&amp;","&amp;"'"&amp;C35&amp;"'"&amp;","&amp;VLOOKUP(D35,コード!$C$47:$H$100,2,FALSE)&amp;","&amp;E35&amp;","&amp;F35&amp;","&amp;G35&amp;","&amp;VLOOKUP(H35,コード!$C$5:$H$11,2,FALSE)&amp;");"</f>
        <v>INSERT INTO m_monster VALUES (30,'ポト',12,100,10,16,6);</v>
      </c>
    </row>
    <row r="36" spans="2:11">
      <c r="B36" s="8">
        <v>31</v>
      </c>
      <c r="C36" s="9" t="s">
        <v>236</v>
      </c>
      <c r="D36" s="9" t="s">
        <v>181</v>
      </c>
      <c r="E36" s="10">
        <f>ROUNDDOWN(E35*1.2,0)</f>
        <v>120</v>
      </c>
      <c r="F36" s="10">
        <f>ROUNDDOWN(F35*1.3,0)</f>
        <v>13</v>
      </c>
      <c r="G36" s="10">
        <f>ROUNDDOWN(G35*1.3,0)</f>
        <v>20</v>
      </c>
      <c r="H36" s="10" t="s">
        <v>37</v>
      </c>
      <c r="K36" s="5" t="str">
        <f>"INSERT INTO m_monster VALUES ("&amp;B36&amp;","&amp;"'"&amp;C36&amp;"'"&amp;","&amp;VLOOKUP(D36,コード!$C$47:$H$100,2,FALSE)&amp;","&amp;E36&amp;","&amp;F36&amp;","&amp;G36&amp;","&amp;VLOOKUP(H36,コード!$C$5:$H$11,2,FALSE)&amp;");"</f>
        <v>INSERT INTO m_monster VALUES (31,'マーマポト',12,120,13,20,6);</v>
      </c>
    </row>
    <row r="37" spans="2:11">
      <c r="B37" s="8">
        <v>32</v>
      </c>
      <c r="C37" s="9" t="s">
        <v>237</v>
      </c>
      <c r="D37" s="9" t="s">
        <v>181</v>
      </c>
      <c r="E37" s="10">
        <f>ROUNDDOWN(E36*1.18,0)</f>
        <v>141</v>
      </c>
      <c r="F37" s="10">
        <f>ROUNDDOWN(F36*1.3,0)</f>
        <v>16</v>
      </c>
      <c r="G37" s="10">
        <f>ROUNDDOWN(G36*1.3,0)</f>
        <v>26</v>
      </c>
      <c r="H37" s="10" t="s">
        <v>37</v>
      </c>
      <c r="K37" s="5" t="str">
        <f>"INSERT INTO m_monster VALUES ("&amp;B37&amp;","&amp;"'"&amp;C37&amp;"'"&amp;","&amp;VLOOKUP(D37,コード!$C$47:$H$100,2,FALSE)&amp;","&amp;E37&amp;","&amp;F37&amp;","&amp;G37&amp;","&amp;VLOOKUP(H37,コード!$C$5:$H$11,2,FALSE)&amp;");"</f>
        <v>INSERT INTO m_monster VALUES (32,'パーパポト',12,141,16,26,6);</v>
      </c>
    </row>
    <row r="38" spans="2:11">
      <c r="B38" s="8">
        <v>33</v>
      </c>
      <c r="C38" s="9" t="s">
        <v>182</v>
      </c>
      <c r="D38" s="9" t="s">
        <v>182</v>
      </c>
      <c r="E38" s="10">
        <v>100</v>
      </c>
      <c r="F38" s="10">
        <v>9</v>
      </c>
      <c r="G38" s="10">
        <v>13</v>
      </c>
      <c r="H38" s="10" t="s">
        <v>37</v>
      </c>
      <c r="K38" s="5" t="str">
        <f>"INSERT INTO m_monster VALUES ("&amp;B38&amp;","&amp;"'"&amp;C38&amp;"'"&amp;","&amp;VLOOKUP(D38,コード!$C$47:$H$100,2,FALSE)&amp;","&amp;E38&amp;","&amp;F38&amp;","&amp;G38&amp;","&amp;VLOOKUP(H38,コード!$C$5:$H$11,2,FALSE)&amp;");"</f>
        <v>INSERT INTO m_monster VALUES (33,'プリースト',13,100,9,13,6);</v>
      </c>
    </row>
    <row r="39" spans="2:11">
      <c r="B39" s="8">
        <v>34</v>
      </c>
      <c r="C39" s="9" t="s">
        <v>238</v>
      </c>
      <c r="D39" s="9" t="s">
        <v>182</v>
      </c>
      <c r="E39" s="10">
        <f>ROUNDDOWN(E38*1.2,0)</f>
        <v>120</v>
      </c>
      <c r="F39" s="10">
        <f>ROUNDDOWN(F38*1.3,0)</f>
        <v>11</v>
      </c>
      <c r="G39" s="10">
        <f>ROUNDDOWN(G38*1.3,0)</f>
        <v>16</v>
      </c>
      <c r="H39" s="10" t="s">
        <v>36</v>
      </c>
      <c r="K39" s="5" t="str">
        <f>"INSERT INTO m_monster VALUES ("&amp;B39&amp;","&amp;"'"&amp;C39&amp;"'"&amp;","&amp;VLOOKUP(D39,コード!$C$47:$H$100,2,FALSE)&amp;","&amp;E39&amp;","&amp;F39&amp;","&amp;G39&amp;","&amp;VLOOKUP(H39,コード!$C$5:$H$11,2,FALSE)&amp;");"</f>
        <v>INSERT INTO m_monster VALUES (34,'カオスソーサラー',13,120,11,16,5);</v>
      </c>
    </row>
    <row r="40" spans="2:11">
      <c r="B40" s="8">
        <v>35</v>
      </c>
      <c r="C40" s="9" t="s">
        <v>239</v>
      </c>
      <c r="D40" s="9" t="s">
        <v>182</v>
      </c>
      <c r="E40" s="10">
        <f>ROUNDDOWN(E39*1.2,0)</f>
        <v>144</v>
      </c>
      <c r="F40" s="10">
        <f>ROUNDDOWN(F39*1.3,0)</f>
        <v>14</v>
      </c>
      <c r="G40" s="10">
        <f>ROUNDDOWN(G39*1.3,0)</f>
        <v>20</v>
      </c>
      <c r="H40" s="10" t="s">
        <v>36</v>
      </c>
      <c r="K40" s="5" t="str">
        <f>"INSERT INTO m_monster VALUES ("&amp;B40&amp;","&amp;"'"&amp;C40&amp;"'"&amp;","&amp;VLOOKUP(D40,コード!$C$47:$H$100,2,FALSE)&amp;","&amp;E40&amp;","&amp;F40&amp;","&amp;G40&amp;","&amp;VLOOKUP(H40,コード!$C$5:$H$11,2,FALSE)&amp;");"</f>
        <v>INSERT INTO m_monster VALUES (35,'イビルシャーマン',13,144,14,20,5);</v>
      </c>
    </row>
    <row r="41" spans="2:11">
      <c r="B41" s="8">
        <v>36</v>
      </c>
      <c r="C41" s="9" t="s">
        <v>184</v>
      </c>
      <c r="D41" s="9" t="str">
        <f t="shared" ref="D41" si="1">C41</f>
        <v>ラビ</v>
      </c>
      <c r="E41" s="10">
        <v>100</v>
      </c>
      <c r="F41" s="10">
        <v>11</v>
      </c>
      <c r="G41" s="10">
        <v>16</v>
      </c>
      <c r="H41" s="10" t="s">
        <v>37</v>
      </c>
      <c r="K41" s="5" t="str">
        <f>"INSERT INTO m_monster VALUES ("&amp;B41&amp;","&amp;"'"&amp;C41&amp;"'"&amp;","&amp;VLOOKUP(D41,コード!$C$47:$H$100,2,FALSE)&amp;","&amp;E41&amp;","&amp;F41&amp;","&amp;G41&amp;","&amp;VLOOKUP(H41,コード!$C$5:$H$11,2,FALSE)&amp;");"</f>
        <v>INSERT INTO m_monster VALUES (36,'ラビ',14,100,11,16,6);</v>
      </c>
    </row>
    <row r="42" spans="2:11">
      <c r="B42" s="8">
        <v>37</v>
      </c>
      <c r="C42" s="9" t="s">
        <v>194</v>
      </c>
      <c r="D42" s="9" t="s">
        <v>183</v>
      </c>
      <c r="E42" s="10">
        <f>ROUNDDOWN(E41*1.2,0)</f>
        <v>120</v>
      </c>
      <c r="F42" s="10">
        <f t="shared" ref="F42:G44" si="2">ROUNDDOWN(F41*1.3,0)</f>
        <v>14</v>
      </c>
      <c r="G42" s="10">
        <f t="shared" si="2"/>
        <v>20</v>
      </c>
      <c r="H42" s="10" t="s">
        <v>37</v>
      </c>
      <c r="K42" s="5" t="str">
        <f>"INSERT INTO m_monster VALUES ("&amp;B42&amp;","&amp;"'"&amp;C42&amp;"'"&amp;","&amp;VLOOKUP(D42,コード!$C$47:$H$100,2,FALSE)&amp;","&amp;E42&amp;","&amp;F42&amp;","&amp;G42&amp;","&amp;VLOOKUP(H42,コード!$C$5:$H$11,2,FALSE)&amp;");"</f>
        <v>INSERT INTO m_monster VALUES (37,'ラビリオン',14,120,14,20,6);</v>
      </c>
    </row>
    <row r="43" spans="2:11">
      <c r="B43" s="8">
        <v>38</v>
      </c>
      <c r="C43" s="9" t="s">
        <v>195</v>
      </c>
      <c r="D43" s="9" t="s">
        <v>183</v>
      </c>
      <c r="E43" s="10">
        <f>ROUNDDOWN(E42*1.2,0)</f>
        <v>144</v>
      </c>
      <c r="F43" s="10">
        <f t="shared" si="2"/>
        <v>18</v>
      </c>
      <c r="G43" s="10">
        <f t="shared" si="2"/>
        <v>26</v>
      </c>
      <c r="H43" s="10" t="s">
        <v>37</v>
      </c>
      <c r="K43" s="5" t="str">
        <f>"INSERT INTO m_monster VALUES ("&amp;B43&amp;","&amp;"'"&amp;C43&amp;"'"&amp;","&amp;VLOOKUP(D43,コード!$C$47:$H$100,2,FALSE)&amp;","&amp;E43&amp;","&amp;F43&amp;","&amp;G43&amp;","&amp;VLOOKUP(H43,コード!$C$5:$H$11,2,FALSE)&amp;");"</f>
        <v>INSERT INTO m_monster VALUES (38,'キングラビ',14,144,18,26,6);</v>
      </c>
    </row>
    <row r="44" spans="2:11">
      <c r="B44" s="8">
        <v>39</v>
      </c>
      <c r="C44" s="9" t="s">
        <v>196</v>
      </c>
      <c r="D44" s="9" t="s">
        <v>183</v>
      </c>
      <c r="E44" s="10">
        <f>ROUNDDOWN(E43*1.2,0)</f>
        <v>172</v>
      </c>
      <c r="F44" s="10">
        <f t="shared" si="2"/>
        <v>23</v>
      </c>
      <c r="G44" s="10">
        <f t="shared" si="2"/>
        <v>33</v>
      </c>
      <c r="H44" s="10" t="s">
        <v>37</v>
      </c>
      <c r="K44" s="5" t="str">
        <f>"INSERT INTO m_monster VALUES ("&amp;B44&amp;","&amp;"'"&amp;C44&amp;"'"&amp;","&amp;VLOOKUP(D44,コード!$C$47:$H$100,2,FALSE)&amp;","&amp;E44&amp;","&amp;F44&amp;","&amp;G44&amp;","&amp;VLOOKUP(H44,コード!$C$5:$H$11,2,FALSE)&amp;");"</f>
        <v>INSERT INTO m_monster VALUES (39,'グレートラビ',14,172,23,33,6);</v>
      </c>
    </row>
    <row r="45" spans="2:11">
      <c r="B45" s="8">
        <v>40</v>
      </c>
      <c r="C45" s="9" t="s">
        <v>100</v>
      </c>
      <c r="D45" s="9" t="s">
        <v>208</v>
      </c>
      <c r="E45" s="10">
        <v>100</v>
      </c>
      <c r="F45" s="10">
        <v>10</v>
      </c>
      <c r="G45" s="10">
        <v>18</v>
      </c>
      <c r="H45" s="10" t="s">
        <v>34</v>
      </c>
      <c r="K45" s="5" t="str">
        <f>"INSERT INTO m_monster VALUES ("&amp;B45&amp;","&amp;"'"&amp;C45&amp;"'"&amp;","&amp;VLOOKUP(D45,コード!$C$47:$H$100,2,FALSE)&amp;","&amp;E45&amp;","&amp;F45&amp;","&amp;G45&amp;","&amp;VLOOKUP(H45,コード!$C$5:$H$11,2,FALSE)&amp;");"</f>
        <v>INSERT INTO m_monster VALUES (40,'スライム',15,100,10,18,2);</v>
      </c>
    </row>
    <row r="46" spans="2:11">
      <c r="B46" s="8">
        <v>41</v>
      </c>
      <c r="C46" s="9" t="s">
        <v>240</v>
      </c>
      <c r="D46" s="9" t="s">
        <v>208</v>
      </c>
      <c r="E46" s="10">
        <f>ROUNDDOWN(E45*1.2,0)</f>
        <v>120</v>
      </c>
      <c r="F46" s="10">
        <f>ROUNDDOWN(F45*1.3,0)</f>
        <v>13</v>
      </c>
      <c r="G46" s="10">
        <f>ROUNDDOWN(G45*1.3,0)</f>
        <v>23</v>
      </c>
      <c r="H46" s="10" t="s">
        <v>162</v>
      </c>
      <c r="K46" s="5" t="str">
        <f>"INSERT INTO m_monster VALUES ("&amp;B46&amp;","&amp;"'"&amp;C46&amp;"'"&amp;","&amp;VLOOKUP(D46,コード!$C$47:$H$100,2,FALSE)&amp;","&amp;E46&amp;","&amp;F46&amp;","&amp;G46&amp;","&amp;VLOOKUP(H46,コード!$C$5:$H$11,2,FALSE)&amp;");"</f>
        <v>INSERT INTO m_monster VALUES (41,'ブルーババロア',15,120,13,23,1);</v>
      </c>
    </row>
    <row r="47" spans="2:11">
      <c r="B47" s="8">
        <v>42</v>
      </c>
      <c r="C47" s="9" t="s">
        <v>241</v>
      </c>
      <c r="D47" s="9" t="s">
        <v>208</v>
      </c>
      <c r="E47" s="10">
        <f>ROUNDDOWN(E46*1.18,0)</f>
        <v>141</v>
      </c>
      <c r="F47" s="10">
        <f>ROUNDDOWN(F46*1.3,0)</f>
        <v>16</v>
      </c>
      <c r="G47" s="10">
        <f>ROUNDDOWN(G46*1.3,0)</f>
        <v>29</v>
      </c>
      <c r="H47" s="10" t="s">
        <v>163</v>
      </c>
      <c r="K47" s="5" t="str">
        <f>"INSERT INTO m_monster VALUES ("&amp;B47&amp;","&amp;"'"&amp;C47&amp;"'"&amp;","&amp;VLOOKUP(D47,コード!$C$47:$H$100,2,FALSE)&amp;","&amp;E47&amp;","&amp;F47&amp;","&amp;G47&amp;","&amp;VLOOKUP(H47,コード!$C$5:$H$11,2,FALSE)&amp;");"</f>
        <v>INSERT INTO m_monster VALUES (42,'レッドマシュマロ',15,141,16,29,3);</v>
      </c>
    </row>
    <row r="48" spans="2:11">
      <c r="B48" s="8">
        <v>43</v>
      </c>
      <c r="C48" s="9" t="s">
        <v>198</v>
      </c>
      <c r="D48" s="9" t="s">
        <v>198</v>
      </c>
      <c r="E48" s="10">
        <v>110</v>
      </c>
      <c r="F48" s="10">
        <v>15</v>
      </c>
      <c r="G48" s="10">
        <v>13</v>
      </c>
      <c r="H48" s="10" t="s">
        <v>36</v>
      </c>
      <c r="K48" s="5" t="str">
        <f>"INSERT INTO m_monster VALUES ("&amp;B48&amp;","&amp;"'"&amp;C48&amp;"'"&amp;","&amp;VLOOKUP(D48,コード!$C$47:$H$100,2,FALSE)&amp;","&amp;E48&amp;","&amp;F48&amp;","&amp;G48&amp;","&amp;VLOOKUP(H48,コード!$C$5:$H$11,2,FALSE)&amp;");"</f>
        <v>INSERT INTO m_monster VALUES (43,'イビルソード',16,110,15,13,5);</v>
      </c>
    </row>
    <row r="49" spans="2:11">
      <c r="B49" s="8">
        <v>44</v>
      </c>
      <c r="C49" s="8" t="s">
        <v>242</v>
      </c>
      <c r="D49" s="9" t="s">
        <v>198</v>
      </c>
      <c r="E49" s="10">
        <f>ROUNDDOWN(E48*1.2,0)</f>
        <v>132</v>
      </c>
      <c r="F49" s="10">
        <f>ROUNDDOWN(F48*1.3,0)</f>
        <v>19</v>
      </c>
      <c r="G49" s="10">
        <f>ROUNDDOWN(G48*1.3,0)</f>
        <v>16</v>
      </c>
      <c r="H49" s="10" t="s">
        <v>36</v>
      </c>
      <c r="K49" s="5" t="str">
        <f>"INSERT INTO m_monster VALUES ("&amp;B49&amp;","&amp;"'"&amp;C49&amp;"'"&amp;","&amp;VLOOKUP(D49,コード!$C$47:$H$100,2,FALSE)&amp;","&amp;E49&amp;","&amp;F49&amp;","&amp;G49&amp;","&amp;VLOOKUP(H49,コード!$C$5:$H$11,2,FALSE)&amp;");"</f>
        <v>INSERT INTO m_monster VALUES (44,'イビルウェポン',16,132,19,16,5);</v>
      </c>
    </row>
    <row r="50" spans="2:11">
      <c r="B50" s="8">
        <v>45</v>
      </c>
      <c r="C50" s="8" t="s">
        <v>243</v>
      </c>
      <c r="D50" s="9" t="s">
        <v>198</v>
      </c>
      <c r="E50" s="10">
        <f>ROUNDDOWN(E49*1.2,0)</f>
        <v>158</v>
      </c>
      <c r="F50" s="10">
        <f>ROUNDDOWN(F49*1.3,0)</f>
        <v>24</v>
      </c>
      <c r="G50" s="10">
        <f>ROUNDDOWN(G49*1.3,0)</f>
        <v>20</v>
      </c>
      <c r="H50" s="10" t="s">
        <v>37</v>
      </c>
      <c r="K50" s="5" t="str">
        <f>"INSERT INTO m_monster VALUES ("&amp;B50&amp;","&amp;"'"&amp;C50&amp;"'"&amp;","&amp;VLOOKUP(D50,コード!$C$47:$H$100,2,FALSE)&amp;","&amp;E50&amp;","&amp;F50&amp;","&amp;G50&amp;","&amp;VLOOKUP(H50,コード!$C$5:$H$11,2,FALSE)&amp;");"</f>
        <v>INSERT INTO m_monster VALUES (45,'エレメントソード',16,158,24,20,6);</v>
      </c>
    </row>
    <row r="51" spans="2:11">
      <c r="B51" s="8">
        <v>46</v>
      </c>
      <c r="C51" s="8" t="s">
        <v>252</v>
      </c>
      <c r="D51" s="8" t="s">
        <v>283</v>
      </c>
      <c r="E51" s="10">
        <v>110</v>
      </c>
      <c r="F51" s="10">
        <v>11</v>
      </c>
      <c r="G51" s="10">
        <v>19</v>
      </c>
      <c r="H51" s="10" t="s">
        <v>162</v>
      </c>
      <c r="K51" s="5" t="str">
        <f>"INSERT INTO m_monster VALUES ("&amp;B51&amp;","&amp;"'"&amp;C51&amp;"'"&amp;","&amp;VLOOKUP(D51,コード!$C$47:$H$100,2,FALSE)&amp;","&amp;E51&amp;","&amp;F51&amp;","&amp;G51&amp;","&amp;VLOOKUP(H51,コード!$C$5:$H$11,2,FALSE)&amp;");"</f>
        <v>INSERT INTO m_monster VALUES (46,'ケルベロス',17,110,11,19,1);</v>
      </c>
    </row>
    <row r="52" spans="2:11">
      <c r="B52" s="8">
        <v>47</v>
      </c>
      <c r="C52" s="8" t="s">
        <v>284</v>
      </c>
      <c r="D52" s="8" t="s">
        <v>283</v>
      </c>
      <c r="E52" s="10">
        <f>ROUNDDOWN(E51*1.2,0)</f>
        <v>132</v>
      </c>
      <c r="F52" s="10">
        <f>ROUNDDOWN(F51*1.3,0)</f>
        <v>14</v>
      </c>
      <c r="G52" s="10">
        <f>ROUNDDOWN(G51*1.3,0)</f>
        <v>24</v>
      </c>
      <c r="H52" s="10" t="s">
        <v>162</v>
      </c>
      <c r="K52" s="5" t="str">
        <f>"INSERT INTO m_monster VALUES ("&amp;B52&amp;","&amp;"'"&amp;C52&amp;"'"&amp;","&amp;VLOOKUP(D52,コード!$C$47:$H$100,2,FALSE)&amp;","&amp;E52&amp;","&amp;F52&amp;","&amp;G52&amp;","&amp;VLOOKUP(H52,コード!$C$5:$H$11,2,FALSE)&amp;");"</f>
        <v>INSERT INTO m_monster VALUES (47,'バウンドウルフ',17,132,14,24,1);</v>
      </c>
    </row>
    <row r="53" spans="2:11">
      <c r="B53" s="8">
        <v>48</v>
      </c>
      <c r="C53" s="8" t="s">
        <v>285</v>
      </c>
      <c r="D53" s="8" t="s">
        <v>283</v>
      </c>
      <c r="E53" s="10">
        <f>ROUNDDOWN(E52*1.2,0)</f>
        <v>158</v>
      </c>
      <c r="F53" s="10">
        <f>ROUNDDOWN(F52*1.3,0)</f>
        <v>18</v>
      </c>
      <c r="G53" s="10">
        <f>ROUNDDOWN(G52*1.3,0)</f>
        <v>31</v>
      </c>
      <c r="H53" s="10" t="s">
        <v>162</v>
      </c>
      <c r="K53" s="5" t="str">
        <f>"INSERT INTO m_monster VALUES ("&amp;B53&amp;","&amp;"'"&amp;C53&amp;"'"&amp;","&amp;VLOOKUP(D53,コード!$C$47:$H$100,2,FALSE)&amp;","&amp;E53&amp;","&amp;F53&amp;","&amp;G53&amp;","&amp;VLOOKUP(H53,コード!$C$5:$H$11,2,FALSE)&amp;");"</f>
        <v>INSERT INTO m_monster VALUES (48,'ジャッカル',17,158,18,31,1);</v>
      </c>
    </row>
    <row r="54" spans="2:11">
      <c r="B54" s="8">
        <v>49</v>
      </c>
      <c r="C54" s="8" t="s">
        <v>288</v>
      </c>
      <c r="D54" s="8" t="s">
        <v>287</v>
      </c>
      <c r="E54" s="10">
        <v>120</v>
      </c>
      <c r="F54" s="10">
        <v>16</v>
      </c>
      <c r="G54" s="10">
        <v>14</v>
      </c>
      <c r="H54" s="10" t="s">
        <v>163</v>
      </c>
      <c r="K54" s="5" t="str">
        <f>"INSERT INTO m_monster VALUES ("&amp;B54&amp;","&amp;"'"&amp;C54&amp;"'"&amp;","&amp;VLOOKUP(D54,コード!$C$47:$H$100,2,FALSE)&amp;","&amp;E54&amp;","&amp;F54&amp;","&amp;G54&amp;","&amp;VLOOKUP(H54,コード!$C$5:$H$11,2,FALSE)&amp;");"</f>
        <v>INSERT INTO m_monster VALUES (49,'ダックソルジャー',18,120,16,14,3);</v>
      </c>
    </row>
    <row r="55" spans="2:11">
      <c r="B55" s="8">
        <v>50</v>
      </c>
      <c r="C55" s="8" t="s">
        <v>249</v>
      </c>
      <c r="D55" s="8" t="s">
        <v>287</v>
      </c>
      <c r="E55" s="10">
        <v>160</v>
      </c>
      <c r="F55" s="10">
        <v>24</v>
      </c>
      <c r="G55" s="10">
        <v>20</v>
      </c>
      <c r="H55" s="10" t="s">
        <v>163</v>
      </c>
      <c r="K55" s="5" t="str">
        <f>"INSERT INTO m_monster VALUES ("&amp;B55&amp;","&amp;"'"&amp;C55&amp;"'"&amp;","&amp;VLOOKUP(D55,コード!$C$47:$H$100,2,FALSE)&amp;","&amp;E55&amp;","&amp;F55&amp;","&amp;G55&amp;","&amp;VLOOKUP(H55,コード!$C$5:$H$11,2,FALSE)&amp;");"</f>
        <v>INSERT INTO m_monster VALUES (50,'ダックジェネラル',18,160,24,20,3);</v>
      </c>
    </row>
    <row r="56" spans="2:11">
      <c r="B56" s="8">
        <v>51</v>
      </c>
      <c r="C56" s="8" t="s">
        <v>251</v>
      </c>
      <c r="D56" s="8" t="s">
        <v>251</v>
      </c>
      <c r="E56" s="10">
        <v>130</v>
      </c>
      <c r="F56" s="10">
        <v>14</v>
      </c>
      <c r="G56" s="10">
        <v>18</v>
      </c>
      <c r="H56" s="10" t="s">
        <v>34</v>
      </c>
      <c r="K56" s="5" t="str">
        <f>"INSERT INTO m_monster VALUES ("&amp;B56&amp;","&amp;"'"&amp;C56&amp;"'"&amp;","&amp;VLOOKUP(D56,コード!$C$47:$H$100,2,FALSE)&amp;","&amp;E56&amp;","&amp;F56&amp;","&amp;G56&amp;","&amp;VLOOKUP(H56,コード!$C$5:$H$11,2,FALSE)&amp;");"</f>
        <v>INSERT INTO m_monster VALUES (51,'モールベア',19,130,14,18,2);</v>
      </c>
    </row>
    <row r="57" spans="2:11">
      <c r="B57" s="8">
        <v>52</v>
      </c>
      <c r="C57" s="8" t="s">
        <v>289</v>
      </c>
      <c r="D57" s="8" t="s">
        <v>251</v>
      </c>
      <c r="E57" s="10">
        <v>170</v>
      </c>
      <c r="F57" s="10">
        <v>18</v>
      </c>
      <c r="G57" s="10">
        <v>26</v>
      </c>
      <c r="H57" s="10" t="s">
        <v>34</v>
      </c>
      <c r="K57" s="5" t="str">
        <f>"INSERT INTO m_monster VALUES ("&amp;B57&amp;","&amp;"'"&amp;C57&amp;"'"&amp;","&amp;VLOOKUP(D57,コード!$C$47:$H$100,2,FALSE)&amp;","&amp;E57&amp;","&amp;F57&amp;","&amp;G57&amp;","&amp;VLOOKUP(H57,コード!$C$5:$H$11,2,FALSE)&amp;");"</f>
        <v>INSERT INTO m_monster VALUES (52,'ニードリオン',19,170,18,26,2);</v>
      </c>
    </row>
    <row r="58" spans="2:11">
      <c r="B58" s="8">
        <v>53</v>
      </c>
      <c r="C58" s="8" t="s">
        <v>253</v>
      </c>
      <c r="D58" s="8" t="s">
        <v>253</v>
      </c>
      <c r="E58" s="10">
        <v>120</v>
      </c>
      <c r="F58" s="10">
        <v>13</v>
      </c>
      <c r="G58" s="10">
        <v>16</v>
      </c>
      <c r="H58" s="10" t="s">
        <v>35</v>
      </c>
      <c r="K58" s="5" t="str">
        <f>"INSERT INTO m_monster VALUES ("&amp;B58&amp;","&amp;"'"&amp;C58&amp;"'"&amp;","&amp;VLOOKUP(D58,コード!$C$47:$H$100,2,FALSE)&amp;","&amp;E58&amp;","&amp;F58&amp;","&amp;G58&amp;","&amp;VLOOKUP(H58,コード!$C$5:$H$11,2,FALSE)&amp;");"</f>
        <v>INSERT INTO m_monster VALUES (53,'ギャルビー',20,120,13,16,4);</v>
      </c>
    </row>
    <row r="59" spans="2:11">
      <c r="B59" s="8">
        <v>54</v>
      </c>
      <c r="C59" s="8" t="s">
        <v>290</v>
      </c>
      <c r="D59" s="8" t="s">
        <v>253</v>
      </c>
      <c r="E59" s="10">
        <f>ROUNDDOWN(E58*1.2,0)</f>
        <v>144</v>
      </c>
      <c r="F59" s="10">
        <f>ROUNDDOWN(F58*1.3,0)</f>
        <v>16</v>
      </c>
      <c r="G59" s="10">
        <f>ROUNDDOWN(G58*1.3,0)</f>
        <v>20</v>
      </c>
      <c r="H59" s="10" t="s">
        <v>35</v>
      </c>
      <c r="K59" s="5" t="str">
        <f>"INSERT INTO m_monster VALUES ("&amp;B59&amp;","&amp;"'"&amp;C59&amp;"'"&amp;","&amp;VLOOKUP(D59,コード!$C$47:$H$100,2,FALSE)&amp;","&amp;E59&amp;","&amp;F59&amp;","&amp;G59&amp;","&amp;VLOOKUP(H59,コード!$C$5:$H$11,2,FALSE)&amp;");"</f>
        <v>INSERT INTO m_monster VALUES (54,'レディビー',20,144,16,20,4);</v>
      </c>
    </row>
    <row r="60" spans="2:11">
      <c r="B60" s="8">
        <v>55</v>
      </c>
      <c r="C60" s="8" t="s">
        <v>291</v>
      </c>
      <c r="D60" s="8" t="s">
        <v>253</v>
      </c>
      <c r="E60" s="10">
        <f>ROUNDDOWN(E59*1.2,0)</f>
        <v>172</v>
      </c>
      <c r="F60" s="10">
        <f>ROUNDDOWN(F59*1.3,0)</f>
        <v>20</v>
      </c>
      <c r="G60" s="10">
        <f>ROUNDDOWN(G59*1.3,0)</f>
        <v>26</v>
      </c>
      <c r="H60" s="10" t="s">
        <v>35</v>
      </c>
      <c r="K60" s="5" t="str">
        <f>"INSERT INTO m_monster VALUES ("&amp;B60&amp;","&amp;"'"&amp;C60&amp;"'"&amp;","&amp;VLOOKUP(D60,コード!$C$47:$H$100,2,FALSE)&amp;","&amp;E60&amp;","&amp;F60&amp;","&amp;G60&amp;","&amp;VLOOKUP(H60,コード!$C$5:$H$11,2,FALSE)&amp;");"</f>
        <v>INSERT INTO m_monster VALUES (55,'クインビー',20,172,20,26,4);</v>
      </c>
    </row>
    <row r="61" spans="2:11">
      <c r="B61" s="8">
        <v>56</v>
      </c>
      <c r="C61" s="8" t="s">
        <v>255</v>
      </c>
      <c r="D61" s="8" t="s">
        <v>255</v>
      </c>
      <c r="E61" s="10">
        <v>130</v>
      </c>
      <c r="F61" s="10">
        <v>16</v>
      </c>
      <c r="G61" s="10">
        <v>16</v>
      </c>
      <c r="H61" s="10" t="s">
        <v>162</v>
      </c>
      <c r="K61" s="5" t="str">
        <f>"INSERT INTO m_monster VALUES ("&amp;B61&amp;","&amp;"'"&amp;C61&amp;"'"&amp;","&amp;VLOOKUP(D61,コード!$C$47:$H$100,2,FALSE)&amp;","&amp;E61&amp;","&amp;F61&amp;","&amp;G61&amp;","&amp;VLOOKUP(H61,コード!$C$5:$H$11,2,FALSE)&amp;");"</f>
        <v>INSERT INTO m_monster VALUES (56,'サハギン',21,130,16,16,1);</v>
      </c>
    </row>
    <row r="62" spans="2:11">
      <c r="B62" s="8">
        <v>57</v>
      </c>
      <c r="C62" s="8" t="s">
        <v>292</v>
      </c>
      <c r="D62" s="8" t="s">
        <v>255</v>
      </c>
      <c r="E62" s="10">
        <v>150</v>
      </c>
      <c r="F62" s="10">
        <v>22</v>
      </c>
      <c r="G62" s="10">
        <v>19</v>
      </c>
      <c r="H62" s="10" t="s">
        <v>162</v>
      </c>
      <c r="K62" s="5" t="str">
        <f>"INSERT INTO m_monster VALUES ("&amp;B62&amp;","&amp;"'"&amp;C62&amp;"'"&amp;","&amp;VLOOKUP(D62,コード!$C$47:$H$100,2,FALSE)&amp;","&amp;E62&amp;","&amp;F62&amp;","&amp;G62&amp;","&amp;VLOOKUP(H62,コード!$C$5:$H$11,2,FALSE)&amp;");"</f>
        <v>INSERT INTO m_monster VALUES (57,'プチポセイドン',21,150,22,19,1);</v>
      </c>
    </row>
    <row r="63" spans="2:11">
      <c r="B63" s="8">
        <v>58</v>
      </c>
      <c r="C63" s="8" t="s">
        <v>213</v>
      </c>
      <c r="D63" s="8" t="s">
        <v>213</v>
      </c>
      <c r="E63" s="10">
        <v>130</v>
      </c>
      <c r="F63" s="10">
        <v>15</v>
      </c>
      <c r="G63" s="10">
        <v>11</v>
      </c>
      <c r="H63" s="10" t="s">
        <v>313</v>
      </c>
      <c r="K63" s="5" t="str">
        <f>"INSERT INTO m_monster VALUES ("&amp;B63&amp;","&amp;"'"&amp;C63&amp;"'"&amp;","&amp;VLOOKUP(D63,コード!$C$47:$H$100,2,FALSE)&amp;","&amp;E63&amp;","&amp;F63&amp;","&amp;G63&amp;","&amp;VLOOKUP(H63,コード!$C$5:$H$11,2,FALSE)&amp;");"</f>
        <v>INSERT INTO m_monster VALUES (58,'クロウラー',22,130,15,11,2);</v>
      </c>
    </row>
    <row r="64" spans="2:11">
      <c r="B64" s="8">
        <v>59</v>
      </c>
      <c r="C64" s="8" t="s">
        <v>293</v>
      </c>
      <c r="D64" s="8" t="s">
        <v>213</v>
      </c>
      <c r="E64" s="10">
        <f>ROUNDDOWN(E63*1.2,0)</f>
        <v>156</v>
      </c>
      <c r="F64" s="10">
        <f>ROUNDDOWN(F63*1.3,0)</f>
        <v>19</v>
      </c>
      <c r="G64" s="10">
        <f>ROUNDDOWN(G63*1.3,0)</f>
        <v>14</v>
      </c>
      <c r="H64" s="10" t="s">
        <v>34</v>
      </c>
      <c r="K64" s="5" t="str">
        <f>"INSERT INTO m_monster VALUES ("&amp;B64&amp;","&amp;"'"&amp;C64&amp;"'"&amp;","&amp;VLOOKUP(D64,コード!$C$47:$H$100,2,FALSE)&amp;","&amp;E64&amp;","&amp;F64&amp;","&amp;G64&amp;","&amp;VLOOKUP(H64,コード!$C$5:$H$11,2,FALSE)&amp;");"</f>
        <v>INSERT INTO m_monster VALUES (59,'メガクロウラー',22,156,19,14,2);</v>
      </c>
    </row>
    <row r="65" spans="2:11">
      <c r="B65" s="8">
        <v>60</v>
      </c>
      <c r="C65" s="8" t="s">
        <v>294</v>
      </c>
      <c r="D65" s="8" t="s">
        <v>213</v>
      </c>
      <c r="E65" s="10">
        <f>ROUNDDOWN(E64*1.2,0)</f>
        <v>187</v>
      </c>
      <c r="F65" s="10">
        <f>ROUNDDOWN(F64*1.3,0)</f>
        <v>24</v>
      </c>
      <c r="G65" s="10">
        <f>ROUNDDOWN(G64*1.3,0)</f>
        <v>18</v>
      </c>
      <c r="H65" s="10" t="s">
        <v>34</v>
      </c>
      <c r="K65" s="5" t="str">
        <f>"INSERT INTO m_monster VALUES ("&amp;B65&amp;","&amp;"'"&amp;C65&amp;"'"&amp;","&amp;VLOOKUP(D65,コード!$C$47:$H$100,2,FALSE)&amp;","&amp;E65&amp;","&amp;F65&amp;","&amp;G65&amp;","&amp;VLOOKUP(H65,コード!$C$5:$H$11,2,FALSE)&amp;");"</f>
        <v>INSERT INTO m_monster VALUES (60,'ギガクロウラー',22,187,24,18,2);</v>
      </c>
    </row>
    <row r="66" spans="2:11">
      <c r="B66" s="8">
        <v>61</v>
      </c>
      <c r="C66" s="8" t="s">
        <v>256</v>
      </c>
      <c r="D66" s="8" t="s">
        <v>296</v>
      </c>
      <c r="E66" s="10">
        <v>110</v>
      </c>
      <c r="F66" s="10">
        <v>12</v>
      </c>
      <c r="G66" s="10">
        <v>10</v>
      </c>
      <c r="H66" s="10" t="s">
        <v>34</v>
      </c>
      <c r="K66" s="5" t="str">
        <f>"INSERT INTO m_monster VALUES ("&amp;B66&amp;","&amp;"'"&amp;C66&amp;"'"&amp;","&amp;VLOOKUP(D66,コード!$C$47:$H$100,2,FALSE)&amp;","&amp;E66&amp;","&amp;F66&amp;","&amp;G66&amp;","&amp;VLOOKUP(H66,コード!$C$5:$H$11,2,FALSE)&amp;");"</f>
        <v>INSERT INTO m_monster VALUES (61,'ぱっくんオタマ',23,110,12,10,2);</v>
      </c>
    </row>
    <row r="67" spans="2:11">
      <c r="B67" s="8">
        <v>62</v>
      </c>
      <c r="C67" s="8" t="s">
        <v>297</v>
      </c>
      <c r="D67" s="8" t="s">
        <v>296</v>
      </c>
      <c r="E67" s="10">
        <f>ROUNDDOWN(E66*1.2,0)</f>
        <v>132</v>
      </c>
      <c r="F67" s="10">
        <f t="shared" ref="F67:G69" si="3">ROUNDDOWN(F66*1.3,0)</f>
        <v>15</v>
      </c>
      <c r="G67" s="10">
        <f t="shared" si="3"/>
        <v>13</v>
      </c>
      <c r="H67" s="10" t="s">
        <v>34</v>
      </c>
      <c r="K67" s="5" t="str">
        <f>"INSERT INTO m_monster VALUES ("&amp;B67&amp;","&amp;"'"&amp;C67&amp;"'"&amp;","&amp;VLOOKUP(D67,コード!$C$47:$H$100,2,FALSE)&amp;","&amp;E67&amp;","&amp;F67&amp;","&amp;G67&amp;","&amp;VLOOKUP(H67,コード!$C$5:$H$11,2,FALSE)&amp;");"</f>
        <v>INSERT INTO m_monster VALUES (62,'ぱっくりオタマ',23,132,15,13,2);</v>
      </c>
    </row>
    <row r="68" spans="2:11">
      <c r="B68" s="8">
        <v>63</v>
      </c>
      <c r="C68" s="8" t="s">
        <v>298</v>
      </c>
      <c r="D68" s="8" t="s">
        <v>296</v>
      </c>
      <c r="E68" s="10">
        <f>ROUNDDOWN(E67*1.2,0)</f>
        <v>158</v>
      </c>
      <c r="F68" s="10">
        <f t="shared" si="3"/>
        <v>19</v>
      </c>
      <c r="G68" s="10">
        <f t="shared" si="3"/>
        <v>16</v>
      </c>
      <c r="H68" s="10" t="s">
        <v>163</v>
      </c>
      <c r="K68" s="5" t="str">
        <f>"INSERT INTO m_monster VALUES ("&amp;B68&amp;","&amp;"'"&amp;C68&amp;"'"&amp;","&amp;VLOOKUP(D68,コード!$C$47:$H$100,2,FALSE)&amp;","&amp;E68&amp;","&amp;F68&amp;","&amp;G68&amp;","&amp;VLOOKUP(H68,コード!$C$5:$H$11,2,FALSE)&amp;");"</f>
        <v>INSERT INTO m_monster VALUES (63,'ぱっくんトカゲ',23,158,19,16,3);</v>
      </c>
    </row>
    <row r="69" spans="2:11">
      <c r="B69" s="8">
        <v>64</v>
      </c>
      <c r="C69" s="8" t="s">
        <v>299</v>
      </c>
      <c r="D69" s="8" t="s">
        <v>296</v>
      </c>
      <c r="E69" s="10">
        <f>ROUNDDOWN(E68*1.2,0)</f>
        <v>189</v>
      </c>
      <c r="F69" s="10">
        <f t="shared" si="3"/>
        <v>24</v>
      </c>
      <c r="G69" s="10">
        <f t="shared" si="3"/>
        <v>20</v>
      </c>
      <c r="H69" s="10" t="s">
        <v>163</v>
      </c>
      <c r="K69" s="5" t="str">
        <f>"INSERT INTO m_monster VALUES ("&amp;B69&amp;","&amp;"'"&amp;C69&amp;"'"&amp;","&amp;VLOOKUP(D69,コード!$C$47:$H$100,2,FALSE)&amp;","&amp;E69&amp;","&amp;F69&amp;","&amp;G69&amp;","&amp;VLOOKUP(H69,コード!$C$5:$H$11,2,FALSE)&amp;");"</f>
        <v>INSERT INTO m_monster VALUES (64,'ぱっくんドラゴン',23,189,24,20,3);</v>
      </c>
    </row>
    <row r="70" spans="2:11">
      <c r="B70" s="8">
        <v>65</v>
      </c>
      <c r="C70" s="8" t="s">
        <v>258</v>
      </c>
      <c r="D70" s="8" t="s">
        <v>258</v>
      </c>
      <c r="E70" s="10">
        <v>120</v>
      </c>
      <c r="F70" s="10">
        <v>13</v>
      </c>
      <c r="G70" s="10">
        <v>17</v>
      </c>
      <c r="H70" s="10" t="s">
        <v>36</v>
      </c>
      <c r="K70" s="5" t="str">
        <f>"INSERT INTO m_monster VALUES ("&amp;B70&amp;","&amp;"'"&amp;C70&amp;"'"&amp;","&amp;VLOOKUP(D70,コード!$C$47:$H$100,2,FALSE)&amp;","&amp;E70&amp;","&amp;F70&amp;","&amp;G70&amp;","&amp;VLOOKUP(H70,コード!$C$5:$H$11,2,FALSE)&amp;");"</f>
        <v>INSERT INTO m_monster VALUES (65,'チビデビル',24,120,13,17,5);</v>
      </c>
    </row>
    <row r="71" spans="2:11">
      <c r="B71" s="8">
        <v>66</v>
      </c>
      <c r="C71" s="8" t="s">
        <v>302</v>
      </c>
      <c r="D71" s="8" t="s">
        <v>258</v>
      </c>
      <c r="E71" s="10">
        <v>160</v>
      </c>
      <c r="F71" s="10">
        <v>18</v>
      </c>
      <c r="G71" s="10">
        <v>20</v>
      </c>
      <c r="H71" s="10" t="s">
        <v>36</v>
      </c>
      <c r="K71" s="5" t="str">
        <f>"INSERT INTO m_monster VALUES ("&amp;B71&amp;","&amp;"'"&amp;C71&amp;"'"&amp;","&amp;VLOOKUP(D71,コード!$C$47:$H$100,2,FALSE)&amp;","&amp;E71&amp;","&amp;F71&amp;","&amp;G71&amp;","&amp;VLOOKUP(H71,コード!$C$5:$H$11,2,FALSE)&amp;");"</f>
        <v>INSERT INTO m_monster VALUES (66,'グレムリン',24,160,18,20,5);</v>
      </c>
    </row>
    <row r="72" spans="2:11">
      <c r="B72" s="8">
        <v>67</v>
      </c>
      <c r="C72" s="8" t="s">
        <v>260</v>
      </c>
      <c r="D72" s="8" t="s">
        <v>260</v>
      </c>
      <c r="E72" s="10">
        <v>140</v>
      </c>
      <c r="F72" s="10">
        <v>18</v>
      </c>
      <c r="G72" s="10">
        <v>17</v>
      </c>
      <c r="H72" s="10" t="s">
        <v>36</v>
      </c>
      <c r="K72" s="5" t="str">
        <f>"INSERT INTO m_monster VALUES ("&amp;B72&amp;","&amp;"'"&amp;C72&amp;"'"&amp;","&amp;VLOOKUP(D72,コード!$C$47:$H$100,2,FALSE)&amp;","&amp;E72&amp;","&amp;F72&amp;","&amp;G72&amp;","&amp;VLOOKUP(H72,コード!$C$5:$H$11,2,FALSE)&amp;");"</f>
        <v>INSERT INTO m_monster VALUES (67,'オーガボックス',25,140,18,17,5);</v>
      </c>
    </row>
    <row r="73" spans="2:11">
      <c r="B73" s="8">
        <v>68</v>
      </c>
      <c r="C73" s="8" t="s">
        <v>303</v>
      </c>
      <c r="D73" s="8" t="s">
        <v>260</v>
      </c>
      <c r="E73" s="10">
        <v>170</v>
      </c>
      <c r="F73" s="10">
        <v>23</v>
      </c>
      <c r="G73" s="10">
        <v>20</v>
      </c>
      <c r="H73" s="10" t="s">
        <v>36</v>
      </c>
      <c r="K73" s="5" t="str">
        <f>"INSERT INTO m_monster VALUES ("&amp;B73&amp;","&amp;"'"&amp;C73&amp;"'"&amp;","&amp;VLOOKUP(D73,コード!$C$47:$H$100,2,FALSE)&amp;","&amp;E73&amp;","&amp;F73&amp;","&amp;G73&amp;","&amp;VLOOKUP(H73,コード!$C$5:$H$11,2,FALSE)&amp;");"</f>
        <v>INSERT INTO m_monster VALUES (68,'カイザーミミック',25,170,23,20,5);</v>
      </c>
    </row>
    <row r="74" spans="2:11">
      <c r="B74" s="8">
        <v>69</v>
      </c>
      <c r="C74" s="8" t="s">
        <v>262</v>
      </c>
      <c r="D74" s="8" t="s">
        <v>262</v>
      </c>
      <c r="E74" s="10">
        <v>140</v>
      </c>
      <c r="F74" s="10">
        <v>15</v>
      </c>
      <c r="G74" s="10">
        <v>12</v>
      </c>
      <c r="H74" s="10" t="s">
        <v>163</v>
      </c>
      <c r="K74" s="5" t="str">
        <f>"INSERT INTO m_monster VALUES ("&amp;B74&amp;","&amp;"'"&amp;C74&amp;"'"&amp;","&amp;VLOOKUP(D74,コード!$C$47:$H$100,2,FALSE)&amp;","&amp;E74&amp;","&amp;F74&amp;","&amp;G74&amp;","&amp;VLOOKUP(H74,コード!$C$5:$H$11,2,FALSE)&amp;");"</f>
        <v>INSERT INTO m_monster VALUES (69,'バレッテ',26,140,15,12,3);</v>
      </c>
    </row>
    <row r="75" spans="2:11">
      <c r="B75" s="8">
        <v>70</v>
      </c>
      <c r="C75" s="8" t="s">
        <v>304</v>
      </c>
      <c r="D75" s="8" t="s">
        <v>262</v>
      </c>
      <c r="E75" s="10">
        <v>180</v>
      </c>
      <c r="F75" s="10">
        <v>19</v>
      </c>
      <c r="G75" s="10">
        <v>14</v>
      </c>
      <c r="H75" s="10" t="s">
        <v>163</v>
      </c>
      <c r="K75" s="5" t="str">
        <f>"INSERT INTO m_monster VALUES ("&amp;B75&amp;","&amp;"'"&amp;C75&amp;"'"&amp;","&amp;VLOOKUP(D75,コード!$C$47:$H$100,2,FALSE)&amp;","&amp;E75&amp;","&amp;F75&amp;","&amp;G75&amp;","&amp;VLOOKUP(H75,コード!$C$5:$H$11,2,FALSE)&amp;");"</f>
        <v>INSERT INTO m_monster VALUES (70,'ゴールドバレッテ',26,180,19,14,3);</v>
      </c>
    </row>
    <row r="76" spans="2:11">
      <c r="B76" s="8">
        <v>71</v>
      </c>
      <c r="C76" s="8" t="s">
        <v>264</v>
      </c>
      <c r="D76" s="8" t="s">
        <v>264</v>
      </c>
      <c r="E76" s="10">
        <v>110</v>
      </c>
      <c r="F76" s="10">
        <v>12</v>
      </c>
      <c r="G76" s="10">
        <v>15</v>
      </c>
      <c r="H76" s="10" t="s">
        <v>34</v>
      </c>
      <c r="K76" s="5" t="str">
        <f>"INSERT INTO m_monster VALUES ("&amp;B76&amp;","&amp;"'"&amp;C76&amp;"'"&amp;","&amp;VLOOKUP(D76,コード!$C$47:$H$100,2,FALSE)&amp;","&amp;E76&amp;","&amp;F76&amp;","&amp;G76&amp;","&amp;VLOOKUP(H76,コード!$C$5:$H$11,2,FALSE)&amp;");"</f>
        <v>INSERT INTO m_monster VALUES (71,'バシリスク',27,110,12,15,2);</v>
      </c>
    </row>
    <row r="77" spans="2:11">
      <c r="B77" s="8">
        <v>72</v>
      </c>
      <c r="C77" s="8" t="s">
        <v>305</v>
      </c>
      <c r="D77" s="8" t="s">
        <v>264</v>
      </c>
      <c r="E77" s="10">
        <v>150</v>
      </c>
      <c r="F77" s="10">
        <v>18</v>
      </c>
      <c r="G77" s="10">
        <v>22</v>
      </c>
      <c r="H77" s="10" t="s">
        <v>163</v>
      </c>
      <c r="K77" s="5" t="str">
        <f>"INSERT INTO m_monster VALUES ("&amp;B77&amp;","&amp;"'"&amp;C77&amp;"'"&amp;","&amp;VLOOKUP(D77,コード!$C$47:$H$100,2,FALSE)&amp;","&amp;E77&amp;","&amp;F77&amp;","&amp;G77&amp;","&amp;VLOOKUP(H77,コード!$C$5:$H$11,2,FALSE)&amp;");"</f>
        <v>INSERT INTO m_monster VALUES (72,'ファイアドレイク',27,150,18,22,3);</v>
      </c>
    </row>
    <row r="78" spans="2:11">
      <c r="B78" s="8">
        <v>73</v>
      </c>
      <c r="C78" s="8" t="s">
        <v>266</v>
      </c>
      <c r="D78" s="8" t="s">
        <v>266</v>
      </c>
      <c r="E78" s="10">
        <v>130</v>
      </c>
      <c r="F78" s="10">
        <v>13</v>
      </c>
      <c r="G78" s="10">
        <v>17</v>
      </c>
      <c r="H78" s="10" t="s">
        <v>36</v>
      </c>
      <c r="K78" s="5" t="str">
        <f>"INSERT INTO m_monster VALUES ("&amp;B78&amp;","&amp;"'"&amp;C78&amp;"'"&amp;","&amp;VLOOKUP(D78,コード!$C$47:$H$100,2,FALSE)&amp;","&amp;E78&amp;","&amp;F78&amp;","&amp;G78&amp;","&amp;VLOOKUP(H78,コード!$C$5:$H$11,2,FALSE)&amp;");"</f>
        <v>INSERT INTO m_monster VALUES (73,'スペクター',28,130,13,17,5);</v>
      </c>
    </row>
    <row r="79" spans="2:11">
      <c r="B79" s="8">
        <v>74</v>
      </c>
      <c r="C79" s="8" t="s">
        <v>267</v>
      </c>
      <c r="D79" s="8" t="s">
        <v>266</v>
      </c>
      <c r="E79" s="10">
        <v>160</v>
      </c>
      <c r="F79" s="10">
        <v>17</v>
      </c>
      <c r="G79" s="10">
        <v>20</v>
      </c>
      <c r="H79" s="10" t="s">
        <v>36</v>
      </c>
      <c r="K79" s="5" t="str">
        <f>"INSERT INTO m_monster VALUES ("&amp;B79&amp;","&amp;"'"&amp;C79&amp;"'"&amp;","&amp;VLOOKUP(D79,コード!$C$47:$H$100,2,FALSE)&amp;","&amp;E79&amp;","&amp;F79&amp;","&amp;G79&amp;","&amp;VLOOKUP(H79,コード!$C$5:$H$11,2,FALSE)&amp;");"</f>
        <v>INSERT INTO m_monster VALUES (74,'ゴースト',28,160,17,20,5);</v>
      </c>
    </row>
    <row r="80" spans="2:11">
      <c r="B80" s="8">
        <v>75</v>
      </c>
      <c r="C80" s="8" t="s">
        <v>269</v>
      </c>
      <c r="D80" s="8" t="s">
        <v>269</v>
      </c>
      <c r="E80" s="10">
        <v>120</v>
      </c>
      <c r="F80" s="10">
        <v>15</v>
      </c>
      <c r="G80" s="10">
        <v>14</v>
      </c>
      <c r="H80" s="10" t="s">
        <v>37</v>
      </c>
      <c r="K80" s="5" t="str">
        <f>"INSERT INTO m_monster VALUES ("&amp;B80&amp;","&amp;"'"&amp;C80&amp;"'"&amp;","&amp;VLOOKUP(D80,コード!$C$47:$H$100,2,FALSE)&amp;","&amp;E80&amp;","&amp;F80&amp;","&amp;G80&amp;","&amp;VLOOKUP(H80,コード!$C$5:$H$11,2,FALSE)&amp;");"</f>
        <v>INSERT INTO m_monster VALUES (75,'ユニコーンヘッド',29,120,15,14,6);</v>
      </c>
    </row>
    <row r="81" spans="2:11">
      <c r="B81" s="8">
        <v>76</v>
      </c>
      <c r="C81" s="8" t="s">
        <v>306</v>
      </c>
      <c r="D81" s="8" t="s">
        <v>269</v>
      </c>
      <c r="E81" s="10">
        <v>170</v>
      </c>
      <c r="F81" s="10">
        <v>22</v>
      </c>
      <c r="G81" s="10">
        <v>25</v>
      </c>
      <c r="H81" s="10" t="s">
        <v>37</v>
      </c>
      <c r="K81" s="5" t="str">
        <f>"INSERT INTO m_monster VALUES ("&amp;B81&amp;","&amp;"'"&amp;C81&amp;"'"&amp;","&amp;VLOOKUP(D81,コード!$C$47:$H$100,2,FALSE)&amp;","&amp;E81&amp;","&amp;F81&amp;","&amp;G81&amp;","&amp;VLOOKUP(H81,コード!$C$5:$H$11,2,FALSE)&amp;");"</f>
        <v>INSERT INTO m_monster VALUES (76,'ゴールドユニコ',29,170,22,25,6);</v>
      </c>
    </row>
    <row r="82" spans="2:11">
      <c r="B82" s="8">
        <v>77</v>
      </c>
      <c r="C82" s="8" t="s">
        <v>215</v>
      </c>
      <c r="D82" s="8" t="s">
        <v>215</v>
      </c>
      <c r="E82" s="10">
        <v>130</v>
      </c>
      <c r="F82" s="10">
        <v>12</v>
      </c>
      <c r="G82" s="10">
        <v>14</v>
      </c>
      <c r="H82" s="10" t="s">
        <v>36</v>
      </c>
      <c r="K82" s="5" t="str">
        <f>"INSERT INTO m_monster VALUES ("&amp;B82&amp;","&amp;"'"&amp;C82&amp;"'"&amp;","&amp;VLOOKUP(D82,コード!$C$47:$H$100,2,FALSE)&amp;","&amp;E82&amp;","&amp;F82&amp;","&amp;G82&amp;","&amp;VLOOKUP(H82,コード!$C$5:$H$11,2,FALSE)&amp;");"</f>
        <v>INSERT INTO m_monster VALUES (77,'シェイプシフター',30,130,12,14,5);</v>
      </c>
    </row>
    <row r="83" spans="2:11">
      <c r="B83" s="8">
        <v>78</v>
      </c>
      <c r="C83" s="8" t="s">
        <v>307</v>
      </c>
      <c r="D83" s="8" t="s">
        <v>215</v>
      </c>
      <c r="E83" s="10">
        <v>170</v>
      </c>
      <c r="F83" s="10">
        <f>ROUNDDOWN(F82*1.3,0)</f>
        <v>15</v>
      </c>
      <c r="G83" s="10">
        <f>ROUNDDOWN(G82*1.3,0)</f>
        <v>18</v>
      </c>
      <c r="H83" s="10" t="s">
        <v>36</v>
      </c>
      <c r="K83" s="5" t="str">
        <f>"INSERT INTO m_monster VALUES ("&amp;B83&amp;","&amp;"'"&amp;C83&amp;"'"&amp;","&amp;VLOOKUP(D83,コード!$C$47:$H$100,2,FALSE)&amp;","&amp;E83&amp;","&amp;F83&amp;","&amp;G83&amp;","&amp;VLOOKUP(H83,コード!$C$5:$H$11,2,FALSE)&amp;");"</f>
        <v>INSERT INTO m_monster VALUES (78,'シャドウゼロ',30,170,15,18,5);</v>
      </c>
    </row>
    <row r="84" spans="2:11">
      <c r="B84" s="8">
        <v>79</v>
      </c>
      <c r="C84" s="8" t="s">
        <v>308</v>
      </c>
      <c r="D84" s="8" t="s">
        <v>215</v>
      </c>
      <c r="E84" s="10">
        <v>190</v>
      </c>
      <c r="F84" s="10">
        <f>ROUNDDOWN(F83*1.3,0)</f>
        <v>19</v>
      </c>
      <c r="G84" s="10">
        <f>ROUNDDOWN(G83*1.3,0)</f>
        <v>23</v>
      </c>
      <c r="H84" s="10" t="s">
        <v>36</v>
      </c>
      <c r="K84" s="5" t="str">
        <f>"INSERT INTO m_monster VALUES ("&amp;B84&amp;","&amp;"'"&amp;C84&amp;"'"&amp;","&amp;VLOOKUP(D84,コード!$C$47:$H$100,2,FALSE)&amp;","&amp;E84&amp;","&amp;F84&amp;","&amp;G84&amp;","&amp;VLOOKUP(H84,コード!$C$5:$H$11,2,FALSE)&amp;");"</f>
        <v>INSERT INTO m_monster VALUES (79,'シャドウゼロワン',30,190,19,23,5);</v>
      </c>
    </row>
    <row r="85" spans="2:11">
      <c r="B85" s="8">
        <v>80</v>
      </c>
      <c r="C85" s="8" t="s">
        <v>217</v>
      </c>
      <c r="D85" s="8" t="s">
        <v>217</v>
      </c>
      <c r="E85" s="10">
        <v>120</v>
      </c>
      <c r="F85" s="10">
        <v>13</v>
      </c>
      <c r="G85" s="10">
        <v>14</v>
      </c>
      <c r="H85" s="10" t="s">
        <v>36</v>
      </c>
      <c r="K85" s="5" t="str">
        <f>"INSERT INTO m_monster VALUES ("&amp;B85&amp;","&amp;"'"&amp;C85&amp;"'"&amp;","&amp;VLOOKUP(D85,コード!$C$47:$H$100,2,FALSE)&amp;","&amp;E85&amp;","&amp;F85&amp;","&amp;G85&amp;","&amp;VLOOKUP(H85,コード!$C$5:$H$11,2,FALSE)&amp;");"</f>
        <v>INSERT INTO m_monster VALUES (80,'ボルダー',31,120,13,14,5);</v>
      </c>
    </row>
    <row r="86" spans="2:11">
      <c r="B86" s="8">
        <v>81</v>
      </c>
      <c r="C86" s="8" t="s">
        <v>309</v>
      </c>
      <c r="D86" s="8" t="s">
        <v>217</v>
      </c>
      <c r="E86" s="10">
        <f>ROUNDDOWN(E85*1.2,0)</f>
        <v>144</v>
      </c>
      <c r="F86" s="10">
        <f>ROUNDDOWN(F85*1.3,0)</f>
        <v>16</v>
      </c>
      <c r="G86" s="10">
        <f>ROUNDDOWN(G85*1.3,0)</f>
        <v>18</v>
      </c>
      <c r="H86" s="10" t="s">
        <v>36</v>
      </c>
      <c r="K86" s="5" t="str">
        <f>"INSERT INTO m_monster VALUES ("&amp;B86&amp;","&amp;"'"&amp;C86&amp;"'"&amp;","&amp;VLOOKUP(D86,コード!$C$47:$H$100,2,FALSE)&amp;","&amp;E86&amp;","&amp;F86&amp;","&amp;G86&amp;","&amp;VLOOKUP(H86,コード!$C$5:$H$11,2,FALSE)&amp;");"</f>
        <v>INSERT INTO m_monster VALUES (81,'パワーボルダー',31,144,16,18,5);</v>
      </c>
    </row>
    <row r="87" spans="2:11">
      <c r="B87" s="8">
        <v>82</v>
      </c>
      <c r="C87" s="8" t="s">
        <v>310</v>
      </c>
      <c r="D87" s="8" t="s">
        <v>217</v>
      </c>
      <c r="E87" s="10">
        <f>ROUNDDOWN(E86*1.2,0)</f>
        <v>172</v>
      </c>
      <c r="F87" s="10">
        <f>ROUNDDOWN(F86*1.3,0)</f>
        <v>20</v>
      </c>
      <c r="G87" s="10">
        <f>ROUNDDOWN(G86*1.3,0)</f>
        <v>23</v>
      </c>
      <c r="H87" s="10" t="s">
        <v>36</v>
      </c>
      <c r="K87" s="5" t="str">
        <f>"INSERT INTO m_monster VALUES ("&amp;B87&amp;","&amp;"'"&amp;C87&amp;"'"&amp;","&amp;VLOOKUP(D87,コード!$C$47:$H$100,2,FALSE)&amp;","&amp;E87&amp;","&amp;F87&amp;","&amp;G87&amp;","&amp;VLOOKUP(H87,コード!$C$5:$H$11,2,FALSE)&amp;");"</f>
        <v>INSERT INTO m_monster VALUES (82,'デスボルダー',31,172,20,23,5);</v>
      </c>
    </row>
    <row r="88" spans="2:11">
      <c r="B88" s="8">
        <v>83</v>
      </c>
      <c r="C88" s="8" t="s">
        <v>301</v>
      </c>
      <c r="D88" s="8" t="s">
        <v>301</v>
      </c>
      <c r="E88" s="10">
        <v>130</v>
      </c>
      <c r="F88" s="10">
        <v>17</v>
      </c>
      <c r="G88" s="10">
        <v>12</v>
      </c>
      <c r="H88" s="10" t="s">
        <v>163</v>
      </c>
      <c r="K88" s="5" t="str">
        <f>"INSERT INTO m_monster VALUES ("&amp;B88&amp;","&amp;"'"&amp;C88&amp;"'"&amp;","&amp;VLOOKUP(D88,コード!$C$47:$H$100,2,FALSE)&amp;","&amp;E88&amp;","&amp;F88&amp;","&amp;G88&amp;","&amp;VLOOKUP(H88,コード!$C$5:$H$11,2,FALSE)&amp;");"</f>
        <v>INSERT INTO m_monster VALUES (83,'パンプキンボム',32,130,17,12,3);</v>
      </c>
    </row>
    <row r="89" spans="2:11">
      <c r="B89" s="8">
        <v>84</v>
      </c>
      <c r="C89" s="8" t="s">
        <v>311</v>
      </c>
      <c r="D89" s="8" t="s">
        <v>301</v>
      </c>
      <c r="E89" s="10">
        <v>160</v>
      </c>
      <c r="F89" s="10">
        <v>24</v>
      </c>
      <c r="G89" s="10">
        <v>15</v>
      </c>
      <c r="H89" s="10" t="s">
        <v>163</v>
      </c>
      <c r="K89" s="5" t="str">
        <f>"INSERT INTO m_monster VALUES ("&amp;B89&amp;","&amp;"'"&amp;C89&amp;"'"&amp;","&amp;VLOOKUP(D89,コード!$C$47:$H$100,2,FALSE)&amp;","&amp;E89&amp;","&amp;F89&amp;","&amp;G89&amp;","&amp;VLOOKUP(H89,コード!$C$5:$H$11,2,FALSE)&amp;");"</f>
        <v>INSERT INTO m_monster VALUES (84,'グレネードボム',32,160,24,15,3);</v>
      </c>
    </row>
    <row r="90" spans="2:11">
      <c r="E90" s="28"/>
      <c r="F90" s="28"/>
      <c r="G90" s="28"/>
      <c r="H90" s="28"/>
    </row>
    <row r="91" spans="2:11">
      <c r="E91" s="28"/>
      <c r="F91" s="28"/>
      <c r="G91" s="28"/>
      <c r="H91" s="28"/>
    </row>
    <row r="92" spans="2:11">
      <c r="E92" s="28"/>
      <c r="F92" s="28"/>
      <c r="G92" s="28"/>
      <c r="H92" s="28"/>
    </row>
    <row r="93" spans="2:11">
      <c r="E93" s="28"/>
      <c r="F93" s="28"/>
      <c r="G93" s="28"/>
      <c r="H93" s="28"/>
    </row>
    <row r="94" spans="2:11">
      <c r="E94" s="28"/>
      <c r="F94" s="28"/>
      <c r="G94" s="28"/>
      <c r="H94" s="28"/>
    </row>
    <row r="95" spans="2:11">
      <c r="E95" s="28"/>
      <c r="F95" s="28"/>
      <c r="G95" s="28"/>
      <c r="H95" s="28"/>
    </row>
    <row r="96" spans="2:11">
      <c r="E96" s="28"/>
      <c r="F96" s="28"/>
      <c r="G96" s="28"/>
      <c r="H96" s="28"/>
    </row>
    <row r="97" spans="5:8">
      <c r="E97" s="28"/>
      <c r="F97" s="28"/>
      <c r="G97" s="28"/>
      <c r="H97" s="28"/>
    </row>
    <row r="98" spans="5:8">
      <c r="E98" s="28"/>
      <c r="F98" s="28"/>
      <c r="G98" s="28"/>
      <c r="H98" s="28"/>
    </row>
    <row r="99" spans="5:8">
      <c r="E99" s="28"/>
      <c r="F99" s="28"/>
      <c r="G99" s="28"/>
      <c r="H99" s="28"/>
    </row>
    <row r="100" spans="5:8">
      <c r="E100" s="28"/>
      <c r="F100" s="28"/>
      <c r="G100" s="28"/>
      <c r="H100" s="2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090A-0065-41E7-85DA-75EEB9504A67}">
  <dimension ref="A3:P72"/>
  <sheetViews>
    <sheetView workbookViewId="0">
      <pane xSplit="1" ySplit="3" topLeftCell="K34" activePane="bottomRight" state="frozen"/>
      <selection pane="topRight" activeCell="B1" sqref="B1"/>
      <selection pane="bottomLeft" activeCell="A5" sqref="A5"/>
      <selection pane="bottomRight" activeCell="P75" sqref="P75"/>
    </sheetView>
  </sheetViews>
  <sheetFormatPr defaultRowHeight="13.5"/>
  <cols>
    <col min="1" max="3" width="7.5" style="5" customWidth="1"/>
    <col min="4" max="4" width="26.375" style="5" customWidth="1"/>
    <col min="5" max="5" width="9" style="5"/>
    <col min="6" max="6" width="13.375" style="5" customWidth="1"/>
    <col min="7" max="7" width="14" style="5" customWidth="1"/>
    <col min="8" max="8" width="19.75" style="5" customWidth="1"/>
    <col min="9" max="11" width="9.875" style="18" customWidth="1"/>
    <col min="12" max="13" width="12.625" style="18" customWidth="1"/>
    <col min="14" max="14" width="42.5" style="5" customWidth="1"/>
    <col min="15" max="15" width="9" style="5"/>
    <col min="16" max="16" width="15.125" style="5" customWidth="1"/>
    <col min="17" max="16384" width="9" style="5"/>
  </cols>
  <sheetData>
    <row r="3" spans="1:16">
      <c r="A3" s="5" t="s">
        <v>205</v>
      </c>
      <c r="C3" s="11" t="s">
        <v>164</v>
      </c>
      <c r="D3" s="11" t="s">
        <v>23</v>
      </c>
      <c r="E3" s="11" t="s">
        <v>24</v>
      </c>
      <c r="F3" s="11" t="s">
        <v>33</v>
      </c>
      <c r="G3" s="11" t="s">
        <v>57</v>
      </c>
      <c r="H3" s="11" t="s">
        <v>25</v>
      </c>
      <c r="I3" s="12" t="s">
        <v>28</v>
      </c>
      <c r="J3" s="12" t="s">
        <v>175</v>
      </c>
      <c r="K3" s="12" t="s">
        <v>131</v>
      </c>
      <c r="L3" s="12" t="s">
        <v>203</v>
      </c>
      <c r="M3" s="12" t="s">
        <v>204</v>
      </c>
      <c r="N3" s="11" t="s">
        <v>26</v>
      </c>
    </row>
    <row r="4" spans="1:16">
      <c r="A4" s="5" t="s">
        <v>146</v>
      </c>
      <c r="C4" s="8">
        <v>1</v>
      </c>
      <c r="D4" s="13" t="s">
        <v>103</v>
      </c>
      <c r="E4" s="13" t="s">
        <v>92</v>
      </c>
      <c r="F4" s="13" t="s">
        <v>135</v>
      </c>
      <c r="G4" s="13" t="s">
        <v>135</v>
      </c>
      <c r="H4" s="13" t="s">
        <v>27</v>
      </c>
      <c r="I4" s="14">
        <v>10</v>
      </c>
      <c r="J4" s="14">
        <v>10</v>
      </c>
      <c r="K4" s="14">
        <v>0.1</v>
      </c>
      <c r="L4" s="20" t="str">
        <f t="shared" ref="L4:L35" si="0">"effect"&amp;C4&amp;".gif"</f>
        <v>effect1.gif</v>
      </c>
      <c r="M4" s="20">
        <v>1000</v>
      </c>
      <c r="N4" s="13"/>
      <c r="P4" s="5" t="str">
        <f>"INSERT INTO m_skill VALUES ("&amp;C4&amp;","&amp;"'"&amp;D4&amp;"'"&amp;","&amp;VLOOKUP(E4,コード!$C$33:$H$41,2,FALSE)&amp;","&amp;VLOOKUP(F4,コード!$C$5:$H$11,2,FALSE)&amp;","&amp;VLOOKUP(G4,コード!$C$13:$H$21,2,FALSE)&amp;","&amp;VLOOKUP(H4,コード!$C$23:$H$31,2,FALSE)&amp;","&amp;I4&amp;","&amp;J4&amp;","&amp;K4&amp;","&amp;"'"&amp;L4&amp;"'"&amp;","&amp;M4&amp;","&amp;IF(N4="","''","'"&amp;N4&amp;"'")&amp;");"</f>
        <v>INSERT INTO m_skill VALUES (1,'打撃',1,0,0,1,10,10,0.1,'effect1.gif',1000,'');</v>
      </c>
    </row>
    <row r="5" spans="1:16">
      <c r="A5" s="5" t="s">
        <v>146</v>
      </c>
      <c r="C5" s="8">
        <v>2</v>
      </c>
      <c r="D5" s="13" t="s">
        <v>56</v>
      </c>
      <c r="E5" s="13" t="s">
        <v>92</v>
      </c>
      <c r="F5" s="13" t="s">
        <v>135</v>
      </c>
      <c r="G5" s="13" t="s">
        <v>135</v>
      </c>
      <c r="H5" s="13" t="s">
        <v>27</v>
      </c>
      <c r="I5" s="14">
        <v>20</v>
      </c>
      <c r="J5" s="14">
        <v>20</v>
      </c>
      <c r="K5" s="14">
        <v>0.1</v>
      </c>
      <c r="L5" s="20" t="str">
        <f t="shared" si="0"/>
        <v>effect2.gif</v>
      </c>
      <c r="M5" s="20">
        <v>1000</v>
      </c>
      <c r="N5" s="13"/>
      <c r="P5" s="5" t="str">
        <f>"INSERT INTO m_skill VALUES ("&amp;C5&amp;","&amp;"'"&amp;D5&amp;"'"&amp;","&amp;VLOOKUP(E5,コード!$C$33:$H$41,2,FALSE)&amp;","&amp;VLOOKUP(F5,コード!$C$5:$H$11,2,FALSE)&amp;","&amp;VLOOKUP(G5,コード!$C$13:$H$21,2,FALSE)&amp;","&amp;VLOOKUP(H5,コード!$C$23:$H$31,2,FALSE)&amp;","&amp;I5&amp;","&amp;J5&amp;","&amp;K5&amp;","&amp;"'"&amp;L5&amp;"'"&amp;","&amp;M5&amp;","&amp;IF(N5="","''","'"&amp;N5&amp;"'")&amp;");"</f>
        <v>INSERT INTO m_skill VALUES (2,'正拳突き',1,0,0,1,20,20,0.1,'effect2.gif',1000,'');</v>
      </c>
    </row>
    <row r="6" spans="1:16">
      <c r="A6" s="5" t="s">
        <v>146</v>
      </c>
      <c r="C6" s="8">
        <v>3</v>
      </c>
      <c r="D6" s="13" t="s">
        <v>108</v>
      </c>
      <c r="E6" s="13" t="s">
        <v>92</v>
      </c>
      <c r="F6" s="13" t="s">
        <v>135</v>
      </c>
      <c r="G6" s="13" t="s">
        <v>135</v>
      </c>
      <c r="H6" s="13" t="s">
        <v>27</v>
      </c>
      <c r="I6" s="14">
        <v>30</v>
      </c>
      <c r="J6" s="14">
        <v>30</v>
      </c>
      <c r="K6" s="14">
        <v>0.1</v>
      </c>
      <c r="L6" s="20" t="str">
        <f t="shared" si="0"/>
        <v>effect3.gif</v>
      </c>
      <c r="M6" s="20">
        <v>1000</v>
      </c>
      <c r="N6" s="13"/>
      <c r="P6" s="5" t="str">
        <f>"INSERT INTO m_skill VALUES ("&amp;C6&amp;","&amp;"'"&amp;D6&amp;"'"&amp;","&amp;VLOOKUP(E6,コード!$C$33:$H$41,2,FALSE)&amp;","&amp;VLOOKUP(F6,コード!$C$5:$H$11,2,FALSE)&amp;","&amp;VLOOKUP(G6,コード!$C$13:$H$21,2,FALSE)&amp;","&amp;VLOOKUP(H6,コード!$C$23:$H$31,2,FALSE)&amp;","&amp;I6&amp;","&amp;J6&amp;","&amp;K6&amp;","&amp;"'"&amp;L6&amp;"'"&amp;","&amp;M6&amp;","&amp;IF(N6="","''","'"&amp;N6&amp;"'")&amp;");"</f>
        <v>INSERT INTO m_skill VALUES (3,'ライジングドラゴン',1,0,0,1,30,30,0.1,'effect3.gif',1000,'');</v>
      </c>
    </row>
    <row r="7" spans="1:16">
      <c r="A7" s="5" t="s">
        <v>146</v>
      </c>
      <c r="C7" s="8">
        <v>4</v>
      </c>
      <c r="D7" s="13" t="s">
        <v>94</v>
      </c>
      <c r="E7" s="13" t="s">
        <v>92</v>
      </c>
      <c r="F7" s="13" t="s">
        <v>135</v>
      </c>
      <c r="G7" s="13" t="s">
        <v>135</v>
      </c>
      <c r="H7" s="13" t="s">
        <v>27</v>
      </c>
      <c r="I7" s="14">
        <v>50</v>
      </c>
      <c r="J7" s="14">
        <v>50</v>
      </c>
      <c r="K7" s="14">
        <v>0.1</v>
      </c>
      <c r="L7" s="20" t="str">
        <f t="shared" si="0"/>
        <v>effect4.gif</v>
      </c>
      <c r="M7" s="20">
        <v>1000</v>
      </c>
      <c r="N7" s="13"/>
      <c r="P7" s="5" t="str">
        <f>"INSERT INTO m_skill VALUES ("&amp;C7&amp;","&amp;"'"&amp;D7&amp;"'"&amp;","&amp;VLOOKUP(E7,コード!$C$33:$H$41,2,FALSE)&amp;","&amp;VLOOKUP(F7,コード!$C$5:$H$11,2,FALSE)&amp;","&amp;VLOOKUP(G7,コード!$C$13:$H$21,2,FALSE)&amp;","&amp;VLOOKUP(H7,コード!$C$23:$H$31,2,FALSE)&amp;","&amp;I7&amp;","&amp;J7&amp;","&amp;K7&amp;","&amp;"'"&amp;L7&amp;"'"&amp;","&amp;M7&amp;","&amp;IF(N7="","''","'"&amp;N7&amp;"'")&amp;");"</f>
        <v>INSERT INTO m_skill VALUES (4,'リアルインパクト',1,0,0,1,50,50,0.1,'effect4.gif',1000,'');</v>
      </c>
    </row>
    <row r="8" spans="1:16">
      <c r="A8" s="5" t="s">
        <v>146</v>
      </c>
      <c r="C8" s="8">
        <v>5</v>
      </c>
      <c r="D8" s="13" t="s">
        <v>30</v>
      </c>
      <c r="E8" s="13" t="s">
        <v>92</v>
      </c>
      <c r="F8" s="13" t="s">
        <v>135</v>
      </c>
      <c r="G8" s="13" t="s">
        <v>135</v>
      </c>
      <c r="H8" s="13" t="s">
        <v>32</v>
      </c>
      <c r="I8" s="14" t="s">
        <v>185</v>
      </c>
      <c r="J8" s="14" t="s">
        <v>185</v>
      </c>
      <c r="K8" s="14">
        <v>0.1</v>
      </c>
      <c r="L8" s="20" t="str">
        <f t="shared" si="0"/>
        <v>effect5.gif</v>
      </c>
      <c r="M8" s="20">
        <v>1000</v>
      </c>
      <c r="N8" s="13"/>
      <c r="P8" s="5" t="str">
        <f>"INSERT INTO m_skill VALUES ("&amp;C8&amp;","&amp;"'"&amp;D8&amp;"'"&amp;","&amp;VLOOKUP(E8,コード!$C$33:$H$41,2,FALSE)&amp;","&amp;VLOOKUP(F8,コード!$C$5:$H$11,2,FALSE)&amp;","&amp;VLOOKUP(G8,コード!$C$13:$H$21,2,FALSE)&amp;","&amp;VLOOKUP(H8,コード!$C$23:$H$31,2,FALSE)&amp;","&amp;I8&amp;","&amp;J8&amp;","&amp;K8&amp;","&amp;"'"&amp;L8&amp;"'"&amp;","&amp;M8&amp;","&amp;IF(N8="","''","'"&amp;N8&amp;"'")&amp;");"</f>
        <v>INSERT INTO m_skill VALUES (5,'回し蹴り',1,0,0,2,15,15,0.1,'effect5.gif',1000,'');</v>
      </c>
    </row>
    <row r="9" spans="1:16">
      <c r="A9" s="5" t="s">
        <v>146</v>
      </c>
      <c r="C9" s="8">
        <v>6</v>
      </c>
      <c r="D9" s="13" t="s">
        <v>105</v>
      </c>
      <c r="E9" s="13" t="s">
        <v>92</v>
      </c>
      <c r="F9" s="13" t="s">
        <v>135</v>
      </c>
      <c r="G9" s="13" t="s">
        <v>135</v>
      </c>
      <c r="H9" s="13" t="s">
        <v>32</v>
      </c>
      <c r="I9" s="14" t="s">
        <v>148</v>
      </c>
      <c r="J9" s="14" t="s">
        <v>148</v>
      </c>
      <c r="K9" s="14">
        <v>0.1</v>
      </c>
      <c r="L9" s="20" t="str">
        <f t="shared" si="0"/>
        <v>effect6.gif</v>
      </c>
      <c r="M9" s="20">
        <v>1000</v>
      </c>
      <c r="N9" s="13"/>
      <c r="P9" s="5" t="str">
        <f>"INSERT INTO m_skill VALUES ("&amp;C9&amp;","&amp;"'"&amp;D9&amp;"'"&amp;","&amp;VLOOKUP(E9,コード!$C$33:$H$41,2,FALSE)&amp;","&amp;VLOOKUP(F9,コード!$C$5:$H$11,2,FALSE)&amp;","&amp;VLOOKUP(G9,コード!$C$13:$H$21,2,FALSE)&amp;","&amp;VLOOKUP(H9,コード!$C$23:$H$31,2,FALSE)&amp;","&amp;I9&amp;","&amp;J9&amp;","&amp;K9&amp;","&amp;"'"&amp;L9&amp;"'"&amp;","&amp;M9&amp;","&amp;IF(N9="","''","'"&amp;N9&amp;"'")&amp;");"</f>
        <v>INSERT INTO m_skill VALUES (6,'ムーンサルト',1,0,0,2,25,25,0.1,'effect6.gif',1000,'');</v>
      </c>
    </row>
    <row r="10" spans="1:16">
      <c r="A10" s="5" t="s">
        <v>146</v>
      </c>
      <c r="C10" s="8">
        <v>7</v>
      </c>
      <c r="D10" s="13" t="s">
        <v>106</v>
      </c>
      <c r="E10" s="13" t="s">
        <v>92</v>
      </c>
      <c r="F10" s="13" t="s">
        <v>135</v>
      </c>
      <c r="G10" s="13" t="s">
        <v>135</v>
      </c>
      <c r="H10" s="13" t="s">
        <v>32</v>
      </c>
      <c r="I10" s="14" t="s">
        <v>247</v>
      </c>
      <c r="J10" s="14" t="s">
        <v>247</v>
      </c>
      <c r="K10" s="14">
        <v>0.1</v>
      </c>
      <c r="L10" s="20" t="str">
        <f t="shared" si="0"/>
        <v>effect7.gif</v>
      </c>
      <c r="M10" s="20">
        <v>1000</v>
      </c>
      <c r="N10" s="13"/>
      <c r="P10" s="5" t="str">
        <f>"INSERT INTO m_skill VALUES ("&amp;C10&amp;","&amp;"'"&amp;D10&amp;"'"&amp;","&amp;VLOOKUP(E10,コード!$C$33:$H$41,2,FALSE)&amp;","&amp;VLOOKUP(F10,コード!$C$5:$H$11,2,FALSE)&amp;","&amp;VLOOKUP(G10,コード!$C$13:$H$21,2,FALSE)&amp;","&amp;VLOOKUP(H10,コード!$C$23:$H$31,2,FALSE)&amp;","&amp;I10&amp;","&amp;J10&amp;","&amp;K10&amp;","&amp;"'"&amp;L10&amp;"'"&amp;","&amp;M10&amp;","&amp;IF(N10="","''","'"&amp;N10&amp;"'")&amp;");"</f>
        <v>INSERT INTO m_skill VALUES (7,'ダンスマカブル',1,0,0,2,35,35,0.1,'effect7.gif',1000,'');</v>
      </c>
    </row>
    <row r="11" spans="1:16">
      <c r="A11" s="5" t="s">
        <v>146</v>
      </c>
      <c r="C11" s="8">
        <v>8</v>
      </c>
      <c r="D11" s="13" t="s">
        <v>104</v>
      </c>
      <c r="E11" s="13" t="s">
        <v>92</v>
      </c>
      <c r="F11" s="13" t="s">
        <v>135</v>
      </c>
      <c r="G11" s="13" t="s">
        <v>135</v>
      </c>
      <c r="H11" s="13" t="s">
        <v>32</v>
      </c>
      <c r="I11" s="14" t="s">
        <v>248</v>
      </c>
      <c r="J11" s="14" t="s">
        <v>248</v>
      </c>
      <c r="K11" s="14">
        <v>0.1</v>
      </c>
      <c r="L11" s="20" t="str">
        <f t="shared" si="0"/>
        <v>effect8.gif</v>
      </c>
      <c r="M11" s="20">
        <v>1000</v>
      </c>
      <c r="N11" s="13"/>
      <c r="P11" s="5" t="str">
        <f>"INSERT INTO m_skill VALUES ("&amp;C11&amp;","&amp;"'"&amp;D11&amp;"'"&amp;","&amp;VLOOKUP(E11,コード!$C$33:$H$41,2,FALSE)&amp;","&amp;VLOOKUP(F11,コード!$C$5:$H$11,2,FALSE)&amp;","&amp;VLOOKUP(G11,コード!$C$13:$H$21,2,FALSE)&amp;","&amp;VLOOKUP(H11,コード!$C$23:$H$31,2,FALSE)&amp;","&amp;I11&amp;","&amp;J11&amp;","&amp;K11&amp;","&amp;"'"&amp;L11&amp;"'"&amp;","&amp;M11&amp;","&amp;IF(N11="","''","'"&amp;N11&amp;"'")&amp;");"</f>
        <v>INSERT INTO m_skill VALUES (8,'クレイジーダンス',1,0,0,2,45,45,0.1,'effect8.gif',1000,'');</v>
      </c>
    </row>
    <row r="12" spans="1:16">
      <c r="A12" s="5" t="s">
        <v>146</v>
      </c>
      <c r="C12" s="8">
        <v>9</v>
      </c>
      <c r="D12" s="13" t="s">
        <v>29</v>
      </c>
      <c r="E12" s="13" t="s">
        <v>93</v>
      </c>
      <c r="F12" s="13" t="s">
        <v>135</v>
      </c>
      <c r="G12" s="13" t="s">
        <v>135</v>
      </c>
      <c r="H12" s="13" t="s">
        <v>27</v>
      </c>
      <c r="I12" s="14">
        <v>10</v>
      </c>
      <c r="J12" s="14">
        <v>10</v>
      </c>
      <c r="K12" s="14">
        <v>0.1</v>
      </c>
      <c r="L12" s="20" t="str">
        <f t="shared" si="0"/>
        <v>effect9.gif</v>
      </c>
      <c r="M12" s="20">
        <v>1000</v>
      </c>
      <c r="N12" s="13"/>
      <c r="P12" s="5" t="str">
        <f>"INSERT INTO m_skill VALUES ("&amp;C12&amp;","&amp;"'"&amp;D12&amp;"'"&amp;","&amp;VLOOKUP(E12,コード!$C$33:$H$41,2,FALSE)&amp;","&amp;VLOOKUP(F12,コード!$C$5:$H$11,2,FALSE)&amp;","&amp;VLOOKUP(G12,コード!$C$13:$H$21,2,FALSE)&amp;","&amp;VLOOKUP(H12,コード!$C$23:$H$31,2,FALSE)&amp;","&amp;I12&amp;","&amp;J12&amp;","&amp;K12&amp;","&amp;"'"&amp;L12&amp;"'"&amp;","&amp;M12&amp;","&amp;IF(N12="","''","'"&amp;N12&amp;"'")&amp;");"</f>
        <v>INSERT INTO m_skill VALUES (9,'斬撃',2,0,0,1,10,10,0.1,'effect9.gif',1000,'');</v>
      </c>
    </row>
    <row r="13" spans="1:16">
      <c r="A13" s="5" t="s">
        <v>146</v>
      </c>
      <c r="C13" s="8">
        <v>10</v>
      </c>
      <c r="D13" s="13" t="s">
        <v>110</v>
      </c>
      <c r="E13" s="13" t="s">
        <v>93</v>
      </c>
      <c r="F13" s="13" t="s">
        <v>135</v>
      </c>
      <c r="G13" s="13" t="s">
        <v>135</v>
      </c>
      <c r="H13" s="13" t="s">
        <v>27</v>
      </c>
      <c r="I13" s="14">
        <v>20</v>
      </c>
      <c r="J13" s="14">
        <v>20</v>
      </c>
      <c r="K13" s="14">
        <v>0.1</v>
      </c>
      <c r="L13" s="20" t="str">
        <f t="shared" si="0"/>
        <v>effect10.gif</v>
      </c>
      <c r="M13" s="20">
        <v>1000</v>
      </c>
      <c r="N13" s="13"/>
      <c r="P13" s="5" t="str">
        <f>"INSERT INTO m_skill VALUES ("&amp;C13&amp;","&amp;"'"&amp;D13&amp;"'"&amp;","&amp;VLOOKUP(E13,コード!$C$33:$H$41,2,FALSE)&amp;","&amp;VLOOKUP(F13,コード!$C$5:$H$11,2,FALSE)&amp;","&amp;VLOOKUP(G13,コード!$C$13:$H$21,2,FALSE)&amp;","&amp;VLOOKUP(H13,コード!$C$23:$H$31,2,FALSE)&amp;","&amp;I13&amp;","&amp;J13&amp;","&amp;K13&amp;","&amp;"'"&amp;L13&amp;"'"&amp;","&amp;M13&amp;","&amp;IF(N13="","''","'"&amp;N13&amp;"'")&amp;");"</f>
        <v>INSERT INTO m_skill VALUES (10,'剣の舞',2,0,0,1,20,20,0.1,'effect10.gif',1000,'');</v>
      </c>
    </row>
    <row r="14" spans="1:16">
      <c r="A14" s="5" t="s">
        <v>146</v>
      </c>
      <c r="C14" s="8">
        <v>11</v>
      </c>
      <c r="D14" s="13" t="s">
        <v>111</v>
      </c>
      <c r="E14" s="13" t="s">
        <v>93</v>
      </c>
      <c r="F14" s="13" t="s">
        <v>135</v>
      </c>
      <c r="G14" s="13" t="s">
        <v>135</v>
      </c>
      <c r="H14" s="13" t="s">
        <v>27</v>
      </c>
      <c r="I14" s="14">
        <v>30</v>
      </c>
      <c r="J14" s="14">
        <v>30</v>
      </c>
      <c r="K14" s="14">
        <v>0.1</v>
      </c>
      <c r="L14" s="20" t="str">
        <f t="shared" si="0"/>
        <v>effect11.gif</v>
      </c>
      <c r="M14" s="20">
        <v>1000</v>
      </c>
      <c r="N14" s="13"/>
      <c r="P14" s="5" t="str">
        <f>"INSERT INTO m_skill VALUES ("&amp;C14&amp;","&amp;"'"&amp;D14&amp;"'"&amp;","&amp;VLOOKUP(E14,コード!$C$33:$H$41,2,FALSE)&amp;","&amp;VLOOKUP(F14,コード!$C$5:$H$11,2,FALSE)&amp;","&amp;VLOOKUP(G14,コード!$C$13:$H$21,2,FALSE)&amp;","&amp;VLOOKUP(H14,コード!$C$23:$H$31,2,FALSE)&amp;","&amp;I14&amp;","&amp;J14&amp;","&amp;K14&amp;","&amp;"'"&amp;L14&amp;"'"&amp;","&amp;M14&amp;","&amp;IF(N14="","''","'"&amp;N14&amp;"'")&amp;");"</f>
        <v>INSERT INTO m_skill VALUES (11,'渾身斬り',2,0,0,1,30,30,0.1,'effect11.gif',1000,'');</v>
      </c>
    </row>
    <row r="15" spans="1:16">
      <c r="A15" s="5" t="s">
        <v>146</v>
      </c>
      <c r="C15" s="8">
        <v>12</v>
      </c>
      <c r="D15" s="13" t="s">
        <v>95</v>
      </c>
      <c r="E15" s="13" t="s">
        <v>93</v>
      </c>
      <c r="F15" s="13" t="s">
        <v>135</v>
      </c>
      <c r="G15" s="13" t="s">
        <v>135</v>
      </c>
      <c r="H15" s="13" t="s">
        <v>27</v>
      </c>
      <c r="I15" s="14">
        <v>50</v>
      </c>
      <c r="J15" s="14">
        <v>50</v>
      </c>
      <c r="K15" s="14">
        <v>0.1</v>
      </c>
      <c r="L15" s="20" t="str">
        <f t="shared" si="0"/>
        <v>effect12.gif</v>
      </c>
      <c r="M15" s="20">
        <v>1000</v>
      </c>
      <c r="N15" s="13"/>
      <c r="P15" s="5" t="str">
        <f>"INSERT INTO m_skill VALUES ("&amp;C15&amp;","&amp;"'"&amp;D15&amp;"'"&amp;","&amp;VLOOKUP(E15,コード!$C$33:$H$41,2,FALSE)&amp;","&amp;VLOOKUP(F15,コード!$C$5:$H$11,2,FALSE)&amp;","&amp;VLOOKUP(G15,コード!$C$13:$H$21,2,FALSE)&amp;","&amp;VLOOKUP(H15,コード!$C$23:$H$31,2,FALSE)&amp;","&amp;I15&amp;","&amp;J15&amp;","&amp;K15&amp;","&amp;"'"&amp;L15&amp;"'"&amp;","&amp;M15&amp;","&amp;IF(N15="","''","'"&amp;N15&amp;"'")&amp;");"</f>
        <v>INSERT INTO m_skill VALUES (12,'次元斬',2,0,0,1,50,50,0.1,'effect12.gif',1000,'');</v>
      </c>
    </row>
    <row r="16" spans="1:16">
      <c r="A16" s="5" t="s">
        <v>146</v>
      </c>
      <c r="C16" s="8">
        <v>13</v>
      </c>
      <c r="D16" s="13" t="s">
        <v>31</v>
      </c>
      <c r="E16" s="13" t="s">
        <v>93</v>
      </c>
      <c r="F16" s="13" t="s">
        <v>135</v>
      </c>
      <c r="G16" s="13" t="s">
        <v>135</v>
      </c>
      <c r="H16" s="13" t="s">
        <v>32</v>
      </c>
      <c r="I16" s="14" t="s">
        <v>185</v>
      </c>
      <c r="J16" s="14" t="s">
        <v>185</v>
      </c>
      <c r="K16" s="14">
        <v>0.1</v>
      </c>
      <c r="L16" s="20" t="str">
        <f t="shared" si="0"/>
        <v>effect13.gif</v>
      </c>
      <c r="M16" s="20">
        <v>1000</v>
      </c>
      <c r="N16" s="13"/>
      <c r="P16" s="5" t="str">
        <f>"INSERT INTO m_skill VALUES ("&amp;C16&amp;","&amp;"'"&amp;D16&amp;"'"&amp;","&amp;VLOOKUP(E16,コード!$C$33:$H$41,2,FALSE)&amp;","&amp;VLOOKUP(F16,コード!$C$5:$H$11,2,FALSE)&amp;","&amp;VLOOKUP(G16,コード!$C$13:$H$21,2,FALSE)&amp;","&amp;VLOOKUP(H16,コード!$C$23:$H$31,2,FALSE)&amp;","&amp;I16&amp;","&amp;J16&amp;","&amp;K16&amp;","&amp;"'"&amp;L16&amp;"'"&amp;","&amp;M16&amp;","&amp;IF(N16="","''","'"&amp;N16&amp;"'")&amp;");"</f>
        <v>INSERT INTO m_skill VALUES (13,'薙ぎ払い',2,0,0,2,15,15,0.1,'effect13.gif',1000,'');</v>
      </c>
    </row>
    <row r="17" spans="1:16">
      <c r="A17" s="5" t="s">
        <v>146</v>
      </c>
      <c r="C17" s="8">
        <v>14</v>
      </c>
      <c r="D17" s="13" t="s">
        <v>107</v>
      </c>
      <c r="E17" s="13" t="s">
        <v>93</v>
      </c>
      <c r="F17" s="13" t="s">
        <v>135</v>
      </c>
      <c r="G17" s="13" t="s">
        <v>135</v>
      </c>
      <c r="H17" s="13" t="s">
        <v>32</v>
      </c>
      <c r="I17" s="14" t="s">
        <v>148</v>
      </c>
      <c r="J17" s="14" t="s">
        <v>148</v>
      </c>
      <c r="K17" s="14">
        <v>0.1</v>
      </c>
      <c r="L17" s="20" t="str">
        <f t="shared" si="0"/>
        <v>effect14.gif</v>
      </c>
      <c r="M17" s="20">
        <v>1000</v>
      </c>
      <c r="N17" s="13"/>
      <c r="P17" s="5" t="str">
        <f>"INSERT INTO m_skill VALUES ("&amp;C17&amp;","&amp;"'"&amp;D17&amp;"'"&amp;","&amp;VLOOKUP(E17,コード!$C$33:$H$41,2,FALSE)&amp;","&amp;VLOOKUP(F17,コード!$C$5:$H$11,2,FALSE)&amp;","&amp;VLOOKUP(G17,コード!$C$13:$H$21,2,FALSE)&amp;","&amp;VLOOKUP(H17,コード!$C$23:$H$31,2,FALSE)&amp;","&amp;I17&amp;","&amp;J17&amp;","&amp;K17&amp;","&amp;"'"&amp;L17&amp;"'"&amp;","&amp;M17&amp;","&amp;IF(N17="","''","'"&amp;N17&amp;"'")&amp;");"</f>
        <v>INSERT INTO m_skill VALUES (14,'疾走居合',2,0,0,2,25,25,0.1,'effect14.gif',1000,'');</v>
      </c>
    </row>
    <row r="18" spans="1:16">
      <c r="A18" s="5" t="s">
        <v>146</v>
      </c>
      <c r="C18" s="8">
        <v>15</v>
      </c>
      <c r="D18" s="13" t="s">
        <v>109</v>
      </c>
      <c r="E18" s="13" t="s">
        <v>93</v>
      </c>
      <c r="F18" s="13" t="s">
        <v>135</v>
      </c>
      <c r="G18" s="13" t="s">
        <v>135</v>
      </c>
      <c r="H18" s="13" t="s">
        <v>32</v>
      </c>
      <c r="I18" s="14" t="s">
        <v>247</v>
      </c>
      <c r="J18" s="14" t="s">
        <v>247</v>
      </c>
      <c r="K18" s="14">
        <v>0.1</v>
      </c>
      <c r="L18" s="20" t="str">
        <f t="shared" si="0"/>
        <v>effect15.gif</v>
      </c>
      <c r="M18" s="20">
        <v>1000</v>
      </c>
      <c r="N18" s="13"/>
      <c r="P18" s="5" t="str">
        <f>"INSERT INTO m_skill VALUES ("&amp;C18&amp;","&amp;"'"&amp;D18&amp;"'"&amp;","&amp;VLOOKUP(E18,コード!$C$33:$H$41,2,FALSE)&amp;","&amp;VLOOKUP(F18,コード!$C$5:$H$11,2,FALSE)&amp;","&amp;VLOOKUP(G18,コード!$C$13:$H$21,2,FALSE)&amp;","&amp;VLOOKUP(H18,コード!$C$23:$H$31,2,FALSE)&amp;","&amp;I18&amp;","&amp;J18&amp;","&amp;K18&amp;","&amp;"'"&amp;L18&amp;"'"&amp;","&amp;M18&amp;","&amp;IF(N18="","''","'"&amp;N18&amp;"'")&amp;");"</f>
        <v>INSERT INTO m_skill VALUES (15,'ギガスラッシュ',2,0,0,2,35,35,0.1,'effect15.gif',1000,'');</v>
      </c>
    </row>
    <row r="19" spans="1:16">
      <c r="A19" s="5" t="s">
        <v>146</v>
      </c>
      <c r="C19" s="8">
        <v>16</v>
      </c>
      <c r="D19" s="13" t="s">
        <v>138</v>
      </c>
      <c r="E19" s="13" t="s">
        <v>93</v>
      </c>
      <c r="F19" s="13" t="s">
        <v>135</v>
      </c>
      <c r="G19" s="13" t="s">
        <v>135</v>
      </c>
      <c r="H19" s="13" t="s">
        <v>32</v>
      </c>
      <c r="I19" s="14" t="s">
        <v>248</v>
      </c>
      <c r="J19" s="14" t="s">
        <v>248</v>
      </c>
      <c r="K19" s="14">
        <v>0.1</v>
      </c>
      <c r="L19" s="20" t="str">
        <f t="shared" si="0"/>
        <v>effect16.gif</v>
      </c>
      <c r="M19" s="20">
        <v>1000</v>
      </c>
      <c r="N19" s="13"/>
      <c r="P19" s="5" t="str">
        <f>"INSERT INTO m_skill VALUES ("&amp;C19&amp;","&amp;"'"&amp;D19&amp;"'"&amp;","&amp;VLOOKUP(E19,コード!$C$33:$H$41,2,FALSE)&amp;","&amp;VLOOKUP(F19,コード!$C$5:$H$11,2,FALSE)&amp;","&amp;VLOOKUP(G19,コード!$C$13:$H$21,2,FALSE)&amp;","&amp;VLOOKUP(H19,コード!$C$23:$H$31,2,FALSE)&amp;","&amp;I19&amp;","&amp;J19&amp;","&amp;K19&amp;","&amp;"'"&amp;L19&amp;"'"&amp;","&amp;M19&amp;","&amp;IF(N19="","''","'"&amp;N19&amp;"'")&amp;");"</f>
        <v>INSERT INTO m_skill VALUES (16,'次元斬_絶',2,0,0,2,45,45,0.1,'effect16.gif',1000,'');</v>
      </c>
    </row>
    <row r="20" spans="1:16">
      <c r="A20" s="5" t="s">
        <v>146</v>
      </c>
      <c r="C20" s="8">
        <v>17</v>
      </c>
      <c r="D20" s="13" t="s">
        <v>39</v>
      </c>
      <c r="E20" s="13" t="s">
        <v>91</v>
      </c>
      <c r="F20" s="13" t="s">
        <v>162</v>
      </c>
      <c r="G20" s="13" t="s">
        <v>135</v>
      </c>
      <c r="H20" s="9" t="s">
        <v>116</v>
      </c>
      <c r="I20" s="14" t="s">
        <v>83</v>
      </c>
      <c r="J20" s="14" t="s">
        <v>83</v>
      </c>
      <c r="K20" s="14" t="s">
        <v>132</v>
      </c>
      <c r="L20" s="20" t="str">
        <f t="shared" si="0"/>
        <v>effect17.gif</v>
      </c>
      <c r="M20" s="20">
        <v>1000</v>
      </c>
      <c r="N20" s="13"/>
      <c r="P20" s="5" t="str">
        <f>"INSERT INTO m_skill VALUES ("&amp;C20&amp;","&amp;"'"&amp;D20&amp;"'"&amp;","&amp;VLOOKUP(E20,コード!$C$33:$H$41,2,FALSE)&amp;","&amp;VLOOKUP(F20,コード!$C$5:$H$11,2,FALSE)&amp;","&amp;VLOOKUP(G20,コード!$C$13:$H$21,2,FALSE)&amp;","&amp;VLOOKUP(H20,コード!$C$23:$H$31,2,FALSE)&amp;","&amp;I20&amp;","&amp;J20&amp;","&amp;K20&amp;","&amp;"'"&amp;L20&amp;"'"&amp;","&amp;M20&amp;","&amp;IF(N20="","''","'"&amp;N20&amp;"'")&amp;");"</f>
        <v>INSERT INTO m_skill VALUES (17,'ファイアボール',3,1,0,3,10,10,0.0,'effect17.gif',1000,'');</v>
      </c>
    </row>
    <row r="21" spans="1:16">
      <c r="A21" s="5" t="s">
        <v>146</v>
      </c>
      <c r="C21" s="8">
        <v>18</v>
      </c>
      <c r="D21" s="13" t="s">
        <v>40</v>
      </c>
      <c r="E21" s="13" t="s">
        <v>91</v>
      </c>
      <c r="F21" s="13" t="s">
        <v>162</v>
      </c>
      <c r="G21" s="13" t="s">
        <v>135</v>
      </c>
      <c r="H21" s="9" t="s">
        <v>116</v>
      </c>
      <c r="I21" s="14" t="s">
        <v>137</v>
      </c>
      <c r="J21" s="14" t="s">
        <v>137</v>
      </c>
      <c r="K21" s="14" t="s">
        <v>132</v>
      </c>
      <c r="L21" s="20" t="str">
        <f t="shared" si="0"/>
        <v>effect18.gif</v>
      </c>
      <c r="M21" s="20">
        <v>1000</v>
      </c>
      <c r="N21" s="13"/>
      <c r="P21" s="5" t="str">
        <f>"INSERT INTO m_skill VALUES ("&amp;C21&amp;","&amp;"'"&amp;D21&amp;"'"&amp;","&amp;VLOOKUP(E21,コード!$C$33:$H$41,2,FALSE)&amp;","&amp;VLOOKUP(F21,コード!$C$5:$H$11,2,FALSE)&amp;","&amp;VLOOKUP(G21,コード!$C$13:$H$21,2,FALSE)&amp;","&amp;VLOOKUP(H21,コード!$C$23:$H$31,2,FALSE)&amp;","&amp;I21&amp;","&amp;J21&amp;","&amp;K21&amp;","&amp;"'"&amp;L21&amp;"'"&amp;","&amp;M21&amp;","&amp;IF(N21="","''","'"&amp;N21&amp;"'")&amp;");"</f>
        <v>INSERT INTO m_skill VALUES (18,'エクスプロード',3,1,0,3,30,30,0.0,'effect18.gif',1000,'');</v>
      </c>
    </row>
    <row r="22" spans="1:16">
      <c r="A22" s="5" t="s">
        <v>146</v>
      </c>
      <c r="C22" s="8">
        <v>19</v>
      </c>
      <c r="D22" s="13" t="s">
        <v>41</v>
      </c>
      <c r="E22" s="13" t="s">
        <v>91</v>
      </c>
      <c r="F22" s="13" t="s">
        <v>162</v>
      </c>
      <c r="G22" s="13" t="s">
        <v>135</v>
      </c>
      <c r="H22" s="9" t="s">
        <v>116</v>
      </c>
      <c r="I22" s="14">
        <v>50</v>
      </c>
      <c r="J22" s="14">
        <v>50</v>
      </c>
      <c r="K22" s="14" t="s">
        <v>132</v>
      </c>
      <c r="L22" s="20" t="str">
        <f t="shared" si="0"/>
        <v>effect19.gif</v>
      </c>
      <c r="M22" s="20">
        <v>1000</v>
      </c>
      <c r="N22" s="13"/>
      <c r="P22" s="5" t="str">
        <f>"INSERT INTO m_skill VALUES ("&amp;C22&amp;","&amp;"'"&amp;D22&amp;"'"&amp;","&amp;VLOOKUP(E22,コード!$C$33:$H$41,2,FALSE)&amp;","&amp;VLOOKUP(F22,コード!$C$5:$H$11,2,FALSE)&amp;","&amp;VLOOKUP(G22,コード!$C$13:$H$21,2,FALSE)&amp;","&amp;VLOOKUP(H22,コード!$C$23:$H$31,2,FALSE)&amp;","&amp;I22&amp;","&amp;J22&amp;","&amp;K22&amp;","&amp;"'"&amp;L22&amp;"'"&amp;","&amp;M22&amp;","&amp;IF(N22="","''","'"&amp;N22&amp;"'")&amp;");"</f>
        <v>INSERT INTO m_skill VALUES (19,'ブレイズウォール',3,1,0,3,50,50,0.0,'effect19.gif',1000,'');</v>
      </c>
    </row>
    <row r="23" spans="1:16">
      <c r="A23" s="5" t="s">
        <v>146</v>
      </c>
      <c r="C23" s="8">
        <v>20</v>
      </c>
      <c r="D23" s="13" t="s">
        <v>42</v>
      </c>
      <c r="E23" s="13" t="s">
        <v>91</v>
      </c>
      <c r="F23" s="13" t="s">
        <v>163</v>
      </c>
      <c r="G23" s="13" t="s">
        <v>135</v>
      </c>
      <c r="H23" s="9" t="s">
        <v>116</v>
      </c>
      <c r="I23" s="14" t="s">
        <v>83</v>
      </c>
      <c r="J23" s="14" t="s">
        <v>83</v>
      </c>
      <c r="K23" s="14" t="s">
        <v>132</v>
      </c>
      <c r="L23" s="20" t="str">
        <f t="shared" si="0"/>
        <v>effect20.gif</v>
      </c>
      <c r="M23" s="20">
        <v>1000</v>
      </c>
      <c r="N23" s="13"/>
      <c r="P23" s="5" t="str">
        <f>"INSERT INTO m_skill VALUES ("&amp;C23&amp;","&amp;"'"&amp;D23&amp;"'"&amp;","&amp;VLOOKUP(E23,コード!$C$33:$H$41,2,FALSE)&amp;","&amp;VLOOKUP(F23,コード!$C$5:$H$11,2,FALSE)&amp;","&amp;VLOOKUP(G23,コード!$C$13:$H$21,2,FALSE)&amp;","&amp;VLOOKUP(H23,コード!$C$23:$H$31,2,FALSE)&amp;","&amp;I23&amp;","&amp;J23&amp;","&amp;K23&amp;","&amp;"'"&amp;L23&amp;"'"&amp;","&amp;M23&amp;","&amp;IF(N23="","''","'"&amp;N23&amp;"'")&amp;");"</f>
        <v>INSERT INTO m_skill VALUES (20,'アイススマッシュ',3,3,0,3,10,10,0.0,'effect20.gif',1000,'');</v>
      </c>
    </row>
    <row r="24" spans="1:16">
      <c r="A24" s="5" t="s">
        <v>146</v>
      </c>
      <c r="C24" s="8">
        <v>21</v>
      </c>
      <c r="D24" s="13" t="s">
        <v>43</v>
      </c>
      <c r="E24" s="13" t="s">
        <v>91</v>
      </c>
      <c r="F24" s="13" t="s">
        <v>163</v>
      </c>
      <c r="G24" s="13" t="s">
        <v>135</v>
      </c>
      <c r="H24" s="9" t="s">
        <v>116</v>
      </c>
      <c r="I24" s="14" t="s">
        <v>137</v>
      </c>
      <c r="J24" s="14" t="s">
        <v>137</v>
      </c>
      <c r="K24" s="14" t="s">
        <v>132</v>
      </c>
      <c r="L24" s="20" t="str">
        <f t="shared" si="0"/>
        <v>effect21.gif</v>
      </c>
      <c r="M24" s="20">
        <v>1000</v>
      </c>
      <c r="N24" s="13"/>
      <c r="P24" s="5" t="str">
        <f>"INSERT INTO m_skill VALUES ("&amp;C24&amp;","&amp;"'"&amp;D24&amp;"'"&amp;","&amp;VLOOKUP(E24,コード!$C$33:$H$41,2,FALSE)&amp;","&amp;VLOOKUP(F24,コード!$C$5:$H$11,2,FALSE)&amp;","&amp;VLOOKUP(G24,コード!$C$13:$H$21,2,FALSE)&amp;","&amp;VLOOKUP(H24,コード!$C$23:$H$31,2,FALSE)&amp;","&amp;I24&amp;","&amp;J24&amp;","&amp;K24&amp;","&amp;"'"&amp;L24&amp;"'"&amp;","&amp;M24&amp;","&amp;IF(N24="","''","'"&amp;N24&amp;"'")&amp;");"</f>
        <v>INSERT INTO m_skill VALUES (21,'メガスプラッシュ',3,3,0,3,30,30,0.0,'effect21.gif',1000,'');</v>
      </c>
    </row>
    <row r="25" spans="1:16">
      <c r="A25" s="5" t="s">
        <v>146</v>
      </c>
      <c r="C25" s="8">
        <v>22</v>
      </c>
      <c r="D25" s="13" t="s">
        <v>44</v>
      </c>
      <c r="E25" s="13" t="s">
        <v>91</v>
      </c>
      <c r="F25" s="13" t="s">
        <v>163</v>
      </c>
      <c r="G25" s="13" t="s">
        <v>135</v>
      </c>
      <c r="H25" s="9" t="s">
        <v>116</v>
      </c>
      <c r="I25" s="14">
        <v>50</v>
      </c>
      <c r="J25" s="14">
        <v>50</v>
      </c>
      <c r="K25" s="14" t="s">
        <v>132</v>
      </c>
      <c r="L25" s="20" t="str">
        <f t="shared" si="0"/>
        <v>effect22.gif</v>
      </c>
      <c r="M25" s="20">
        <v>1000</v>
      </c>
      <c r="N25" s="13"/>
      <c r="P25" s="5" t="str">
        <f>"INSERT INTO m_skill VALUES ("&amp;C25&amp;","&amp;"'"&amp;D25&amp;"'"&amp;","&amp;VLOOKUP(E25,コード!$C$33:$H$41,2,FALSE)&amp;","&amp;VLOOKUP(F25,コード!$C$5:$H$11,2,FALSE)&amp;","&amp;VLOOKUP(G25,コード!$C$13:$H$21,2,FALSE)&amp;","&amp;VLOOKUP(H25,コード!$C$23:$H$31,2,FALSE)&amp;","&amp;I25&amp;","&amp;J25&amp;","&amp;K25&amp;","&amp;"'"&amp;L25&amp;"'"&amp;","&amp;M25&amp;","&amp;IF(N25="","''","'"&amp;N25&amp;"'")&amp;");"</f>
        <v>INSERT INTO m_skill VALUES (22,'コールドブレイズ',3,3,0,3,50,50,0.0,'effect22.gif',1000,'');</v>
      </c>
    </row>
    <row r="26" spans="1:16">
      <c r="A26" s="5" t="s">
        <v>146</v>
      </c>
      <c r="C26" s="8">
        <v>23</v>
      </c>
      <c r="D26" s="13" t="s">
        <v>38</v>
      </c>
      <c r="E26" s="13" t="s">
        <v>91</v>
      </c>
      <c r="F26" s="13" t="s">
        <v>34</v>
      </c>
      <c r="G26" s="13" t="s">
        <v>135</v>
      </c>
      <c r="H26" s="9" t="s">
        <v>116</v>
      </c>
      <c r="I26" s="14" t="s">
        <v>83</v>
      </c>
      <c r="J26" s="14" t="s">
        <v>83</v>
      </c>
      <c r="K26" s="14" t="s">
        <v>132</v>
      </c>
      <c r="L26" s="20" t="str">
        <f t="shared" si="0"/>
        <v>effect23.gif</v>
      </c>
      <c r="M26" s="20">
        <v>1000</v>
      </c>
      <c r="N26" s="13"/>
      <c r="P26" s="5" t="str">
        <f>"INSERT INTO m_skill VALUES ("&amp;C26&amp;","&amp;"'"&amp;D26&amp;"'"&amp;","&amp;VLOOKUP(E26,コード!$C$33:$H$41,2,FALSE)&amp;","&amp;VLOOKUP(F26,コード!$C$5:$H$11,2,FALSE)&amp;","&amp;VLOOKUP(G26,コード!$C$13:$H$21,2,FALSE)&amp;","&amp;VLOOKUP(H26,コード!$C$23:$H$31,2,FALSE)&amp;","&amp;I26&amp;","&amp;J26&amp;","&amp;K26&amp;","&amp;"'"&amp;L26&amp;"'"&amp;","&amp;M26&amp;","&amp;IF(N26="","''","'"&amp;N26&amp;"'")&amp;");"</f>
        <v>INSERT INTO m_skill VALUES (23,'サンダー',3,2,0,3,10,10,0.0,'effect23.gif',1000,'');</v>
      </c>
    </row>
    <row r="27" spans="1:16">
      <c r="A27" s="5" t="s">
        <v>146</v>
      </c>
      <c r="C27" s="8">
        <v>24</v>
      </c>
      <c r="D27" s="13" t="s">
        <v>45</v>
      </c>
      <c r="E27" s="13" t="s">
        <v>91</v>
      </c>
      <c r="F27" s="13" t="s">
        <v>34</v>
      </c>
      <c r="G27" s="13" t="s">
        <v>135</v>
      </c>
      <c r="H27" s="9" t="s">
        <v>116</v>
      </c>
      <c r="I27" s="14" t="s">
        <v>137</v>
      </c>
      <c r="J27" s="14" t="s">
        <v>137</v>
      </c>
      <c r="K27" s="14" t="s">
        <v>132</v>
      </c>
      <c r="L27" s="20" t="str">
        <f t="shared" si="0"/>
        <v>effect24.gif</v>
      </c>
      <c r="M27" s="20">
        <v>1000</v>
      </c>
      <c r="N27" s="13"/>
      <c r="P27" s="5" t="str">
        <f>"INSERT INTO m_skill VALUES ("&amp;C27&amp;","&amp;"'"&amp;D27&amp;"'"&amp;","&amp;VLOOKUP(E27,コード!$C$33:$H$41,2,FALSE)&amp;","&amp;VLOOKUP(F27,コード!$C$5:$H$11,2,FALSE)&amp;","&amp;VLOOKUP(G27,コード!$C$13:$H$21,2,FALSE)&amp;","&amp;VLOOKUP(H27,コード!$C$23:$H$31,2,FALSE)&amp;","&amp;I27&amp;","&amp;J27&amp;","&amp;K27&amp;","&amp;"'"&amp;L27&amp;"'"&amp;","&amp;M27&amp;","&amp;IF(N27="","''","'"&amp;N27&amp;"'")&amp;");"</f>
        <v>INSERT INTO m_skill VALUES (24,'サンダーボルト',3,2,0,3,30,30,0.0,'effect24.gif',1000,'');</v>
      </c>
    </row>
    <row r="28" spans="1:16">
      <c r="A28" s="5" t="s">
        <v>146</v>
      </c>
      <c r="C28" s="8">
        <v>25</v>
      </c>
      <c r="D28" s="13" t="s">
        <v>46</v>
      </c>
      <c r="E28" s="13" t="s">
        <v>91</v>
      </c>
      <c r="F28" s="13" t="s">
        <v>34</v>
      </c>
      <c r="G28" s="13" t="s">
        <v>135</v>
      </c>
      <c r="H28" s="9" t="s">
        <v>116</v>
      </c>
      <c r="I28" s="14">
        <v>50</v>
      </c>
      <c r="J28" s="14">
        <v>50</v>
      </c>
      <c r="K28" s="14" t="s">
        <v>132</v>
      </c>
      <c r="L28" s="20" t="str">
        <f t="shared" si="0"/>
        <v>effect25.gif</v>
      </c>
      <c r="M28" s="20">
        <v>1000</v>
      </c>
      <c r="N28" s="13"/>
      <c r="P28" s="5" t="str">
        <f>"INSERT INTO m_skill VALUES ("&amp;C28&amp;","&amp;"'"&amp;D28&amp;"'"&amp;","&amp;VLOOKUP(E28,コード!$C$33:$H$41,2,FALSE)&amp;","&amp;VLOOKUP(F28,コード!$C$5:$H$11,2,FALSE)&amp;","&amp;VLOOKUP(G28,コード!$C$13:$H$21,2,FALSE)&amp;","&amp;VLOOKUP(H28,コード!$C$23:$H$31,2,FALSE)&amp;","&amp;I28&amp;","&amp;J28&amp;","&amp;K28&amp;","&amp;"'"&amp;L28&amp;"'"&amp;","&amp;M28&amp;","&amp;IF(N28="","''","'"&amp;N28&amp;"'")&amp;");"</f>
        <v>INSERT INTO m_skill VALUES (25,'サンダーストーム',3,2,0,3,50,50,0.0,'effect25.gif',1000,'');</v>
      </c>
    </row>
    <row r="29" spans="1:16">
      <c r="A29" s="5" t="s">
        <v>146</v>
      </c>
      <c r="C29" s="8">
        <v>26</v>
      </c>
      <c r="D29" s="13" t="s">
        <v>47</v>
      </c>
      <c r="E29" s="13" t="s">
        <v>91</v>
      </c>
      <c r="F29" s="13" t="s">
        <v>35</v>
      </c>
      <c r="G29" s="13" t="s">
        <v>135</v>
      </c>
      <c r="H29" s="9" t="s">
        <v>116</v>
      </c>
      <c r="I29" s="14" t="s">
        <v>83</v>
      </c>
      <c r="J29" s="14" t="s">
        <v>83</v>
      </c>
      <c r="K29" s="14" t="s">
        <v>132</v>
      </c>
      <c r="L29" s="20" t="str">
        <f t="shared" si="0"/>
        <v>effect26.gif</v>
      </c>
      <c r="M29" s="20">
        <v>1000</v>
      </c>
      <c r="N29" s="13"/>
      <c r="P29" s="5" t="str">
        <f>"INSERT INTO m_skill VALUES ("&amp;C29&amp;","&amp;"'"&amp;D29&amp;"'"&amp;","&amp;VLOOKUP(E29,コード!$C$33:$H$41,2,FALSE)&amp;","&amp;VLOOKUP(F29,コード!$C$5:$H$11,2,FALSE)&amp;","&amp;VLOOKUP(G29,コード!$C$13:$H$21,2,FALSE)&amp;","&amp;VLOOKUP(H29,コード!$C$23:$H$31,2,FALSE)&amp;","&amp;I29&amp;","&amp;J29&amp;","&amp;K29&amp;","&amp;"'"&amp;L29&amp;"'"&amp;","&amp;M29&amp;","&amp;IF(N29="","''","'"&amp;N29&amp;"'")&amp;");"</f>
        <v>INSERT INTO m_skill VALUES (26,'ダイヤミサイル',3,4,0,3,10,10,0.0,'effect26.gif',1000,'');</v>
      </c>
    </row>
    <row r="30" spans="1:16">
      <c r="A30" s="5" t="s">
        <v>146</v>
      </c>
      <c r="C30" s="8">
        <v>27</v>
      </c>
      <c r="D30" s="13" t="s">
        <v>48</v>
      </c>
      <c r="E30" s="13" t="s">
        <v>91</v>
      </c>
      <c r="F30" s="13" t="s">
        <v>35</v>
      </c>
      <c r="G30" s="13" t="s">
        <v>135</v>
      </c>
      <c r="H30" s="9" t="s">
        <v>116</v>
      </c>
      <c r="I30" s="14" t="s">
        <v>137</v>
      </c>
      <c r="J30" s="14" t="s">
        <v>137</v>
      </c>
      <c r="K30" s="14" t="s">
        <v>132</v>
      </c>
      <c r="L30" s="20" t="str">
        <f t="shared" si="0"/>
        <v>effect27.gif</v>
      </c>
      <c r="M30" s="20">
        <v>1000</v>
      </c>
      <c r="N30" s="13"/>
      <c r="P30" s="5" t="str">
        <f>"INSERT INTO m_skill VALUES ("&amp;C30&amp;","&amp;"'"&amp;D30&amp;"'"&amp;","&amp;VLOOKUP(E30,コード!$C$33:$H$41,2,FALSE)&amp;","&amp;VLOOKUP(F30,コード!$C$5:$H$11,2,FALSE)&amp;","&amp;VLOOKUP(G30,コード!$C$13:$H$21,2,FALSE)&amp;","&amp;VLOOKUP(H30,コード!$C$23:$H$31,2,FALSE)&amp;","&amp;I30&amp;","&amp;J30&amp;","&amp;K30&amp;","&amp;"'"&amp;L30&amp;"'"&amp;","&amp;M30&amp;","&amp;IF(N30="","''","'"&amp;N30&amp;"'")&amp;");"</f>
        <v>INSERT INTO m_skill VALUES (27,'アースクエイク',3,4,0,3,30,30,0.0,'effect27.gif',1000,'');</v>
      </c>
    </row>
    <row r="31" spans="1:16">
      <c r="A31" s="5" t="s">
        <v>146</v>
      </c>
      <c r="C31" s="8">
        <v>28</v>
      </c>
      <c r="D31" s="13" t="s">
        <v>55</v>
      </c>
      <c r="E31" s="13" t="s">
        <v>91</v>
      </c>
      <c r="F31" s="13" t="s">
        <v>35</v>
      </c>
      <c r="G31" s="13" t="s">
        <v>135</v>
      </c>
      <c r="H31" s="9" t="s">
        <v>116</v>
      </c>
      <c r="I31" s="14">
        <v>50</v>
      </c>
      <c r="J31" s="14">
        <v>50</v>
      </c>
      <c r="K31" s="14" t="s">
        <v>132</v>
      </c>
      <c r="L31" s="20" t="str">
        <f t="shared" si="0"/>
        <v>effect28.gif</v>
      </c>
      <c r="M31" s="20">
        <v>1000</v>
      </c>
      <c r="N31" s="13"/>
      <c r="P31" s="5" t="str">
        <f>"INSERT INTO m_skill VALUES ("&amp;C31&amp;","&amp;"'"&amp;D31&amp;"'"&amp;","&amp;VLOOKUP(E31,コード!$C$33:$H$41,2,FALSE)&amp;","&amp;VLOOKUP(F31,コード!$C$5:$H$11,2,FALSE)&amp;","&amp;VLOOKUP(G31,コード!$C$13:$H$21,2,FALSE)&amp;","&amp;VLOOKUP(H31,コード!$C$23:$H$31,2,FALSE)&amp;","&amp;I31&amp;","&amp;J31&amp;","&amp;K31&amp;","&amp;"'"&amp;L31&amp;"'"&amp;","&amp;M31&amp;","&amp;IF(N31="","''","'"&amp;N31&amp;"'")&amp;");"</f>
        <v>INSERT INTO m_skill VALUES (28,'ストーンクラウド',3,4,0,3,50,50,0.0,'effect28.gif',1000,'');</v>
      </c>
    </row>
    <row r="32" spans="1:16">
      <c r="A32" s="5" t="s">
        <v>146</v>
      </c>
      <c r="C32" s="8">
        <v>29</v>
      </c>
      <c r="D32" s="13" t="s">
        <v>49</v>
      </c>
      <c r="E32" s="13" t="s">
        <v>91</v>
      </c>
      <c r="F32" s="13" t="s">
        <v>36</v>
      </c>
      <c r="G32" s="13" t="s">
        <v>135</v>
      </c>
      <c r="H32" s="9" t="s">
        <v>116</v>
      </c>
      <c r="I32" s="14" t="s">
        <v>83</v>
      </c>
      <c r="J32" s="14" t="s">
        <v>83</v>
      </c>
      <c r="K32" s="14" t="s">
        <v>132</v>
      </c>
      <c r="L32" s="20" t="str">
        <f t="shared" si="0"/>
        <v>effect29.gif</v>
      </c>
      <c r="M32" s="20">
        <v>1000</v>
      </c>
      <c r="N32" s="13"/>
      <c r="P32" s="5" t="str">
        <f>"INSERT INTO m_skill VALUES ("&amp;C32&amp;","&amp;"'"&amp;D32&amp;"'"&amp;","&amp;VLOOKUP(E32,コード!$C$33:$H$41,2,FALSE)&amp;","&amp;VLOOKUP(F32,コード!$C$5:$H$11,2,FALSE)&amp;","&amp;VLOOKUP(G32,コード!$C$13:$H$21,2,FALSE)&amp;","&amp;VLOOKUP(H32,コード!$C$23:$H$31,2,FALSE)&amp;","&amp;I32&amp;","&amp;J32&amp;","&amp;K32&amp;","&amp;"'"&amp;L32&amp;"'"&amp;","&amp;M32&amp;","&amp;IF(N32="","''","'"&amp;N32&amp;"'")&amp;");"</f>
        <v>INSERT INTO m_skill VALUES (29,'ホーリーボール',3,5,0,3,10,10,0.0,'effect29.gif',1000,'');</v>
      </c>
    </row>
    <row r="33" spans="1:16">
      <c r="A33" s="5" t="s">
        <v>146</v>
      </c>
      <c r="C33" s="8">
        <v>30</v>
      </c>
      <c r="D33" s="13" t="s">
        <v>50</v>
      </c>
      <c r="E33" s="13" t="s">
        <v>91</v>
      </c>
      <c r="F33" s="13" t="s">
        <v>36</v>
      </c>
      <c r="G33" s="13" t="s">
        <v>135</v>
      </c>
      <c r="H33" s="9" t="s">
        <v>116</v>
      </c>
      <c r="I33" s="14" t="s">
        <v>137</v>
      </c>
      <c r="J33" s="14" t="s">
        <v>137</v>
      </c>
      <c r="K33" s="14" t="s">
        <v>132</v>
      </c>
      <c r="L33" s="20" t="str">
        <f t="shared" si="0"/>
        <v>effect30.gif</v>
      </c>
      <c r="M33" s="20">
        <v>1000</v>
      </c>
      <c r="N33" s="13"/>
      <c r="P33" s="5" t="str">
        <f>"INSERT INTO m_skill VALUES ("&amp;C33&amp;","&amp;"'"&amp;D33&amp;"'"&amp;","&amp;VLOOKUP(E33,コード!$C$33:$H$41,2,FALSE)&amp;","&amp;VLOOKUP(F33,コード!$C$5:$H$11,2,FALSE)&amp;","&amp;VLOOKUP(G33,コード!$C$13:$H$21,2,FALSE)&amp;","&amp;VLOOKUP(H33,コード!$C$23:$H$31,2,FALSE)&amp;","&amp;I33&amp;","&amp;J33&amp;","&amp;K33&amp;","&amp;"'"&amp;L33&amp;"'"&amp;","&amp;M33&amp;","&amp;IF(N33="","''","'"&amp;N33&amp;"'")&amp;");"</f>
        <v>INSERT INTO m_skill VALUES (30,'セイントビーム',3,5,0,3,30,30,0.0,'effect30.gif',1000,'');</v>
      </c>
    </row>
    <row r="34" spans="1:16">
      <c r="A34" s="5" t="s">
        <v>146</v>
      </c>
      <c r="C34" s="8">
        <v>31</v>
      </c>
      <c r="D34" s="13" t="s">
        <v>51</v>
      </c>
      <c r="E34" s="13" t="s">
        <v>91</v>
      </c>
      <c r="F34" s="13" t="s">
        <v>36</v>
      </c>
      <c r="G34" s="13" t="s">
        <v>135</v>
      </c>
      <c r="H34" s="9" t="s">
        <v>116</v>
      </c>
      <c r="I34" s="14">
        <v>50</v>
      </c>
      <c r="J34" s="14">
        <v>50</v>
      </c>
      <c r="K34" s="14" t="s">
        <v>132</v>
      </c>
      <c r="L34" s="20" t="str">
        <f t="shared" si="0"/>
        <v>effect31.gif</v>
      </c>
      <c r="M34" s="20">
        <v>1000</v>
      </c>
      <c r="N34" s="13"/>
      <c r="P34" s="5" t="str">
        <f>"INSERT INTO m_skill VALUES ("&amp;C34&amp;","&amp;"'"&amp;D34&amp;"'"&amp;","&amp;VLOOKUP(E34,コード!$C$33:$H$41,2,FALSE)&amp;","&amp;VLOOKUP(F34,コード!$C$5:$H$11,2,FALSE)&amp;","&amp;VLOOKUP(G34,コード!$C$13:$H$21,2,FALSE)&amp;","&amp;VLOOKUP(H34,コード!$C$23:$H$31,2,FALSE)&amp;","&amp;I34&amp;","&amp;J34&amp;","&amp;K34&amp;","&amp;"'"&amp;L34&amp;"'"&amp;","&amp;M34&amp;","&amp;IF(N34="","''","'"&amp;N34&amp;"'")&amp;");"</f>
        <v>INSERT INTO m_skill VALUES (31,'ホーリーバースト',3,5,0,3,50,50,0.0,'effect31.gif',1000,'');</v>
      </c>
    </row>
    <row r="35" spans="1:16">
      <c r="A35" s="5" t="s">
        <v>146</v>
      </c>
      <c r="C35" s="8">
        <v>32</v>
      </c>
      <c r="D35" s="13" t="s">
        <v>52</v>
      </c>
      <c r="E35" s="13" t="s">
        <v>91</v>
      </c>
      <c r="F35" s="13" t="s">
        <v>37</v>
      </c>
      <c r="G35" s="13" t="s">
        <v>135</v>
      </c>
      <c r="H35" s="9" t="s">
        <v>116</v>
      </c>
      <c r="I35" s="14" t="s">
        <v>83</v>
      </c>
      <c r="J35" s="14" t="s">
        <v>83</v>
      </c>
      <c r="K35" s="14" t="s">
        <v>132</v>
      </c>
      <c r="L35" s="20" t="str">
        <f t="shared" si="0"/>
        <v>effect32.gif</v>
      </c>
      <c r="M35" s="20">
        <v>1000</v>
      </c>
      <c r="N35" s="13"/>
      <c r="P35" s="5" t="str">
        <f>"INSERT INTO m_skill VALUES ("&amp;C35&amp;","&amp;"'"&amp;D35&amp;"'"&amp;","&amp;VLOOKUP(E35,コード!$C$33:$H$41,2,FALSE)&amp;","&amp;VLOOKUP(F35,コード!$C$5:$H$11,2,FALSE)&amp;","&amp;VLOOKUP(G35,コード!$C$13:$H$21,2,FALSE)&amp;","&amp;VLOOKUP(H35,コード!$C$23:$H$31,2,FALSE)&amp;","&amp;I35&amp;","&amp;J35&amp;","&amp;K35&amp;","&amp;"'"&amp;L35&amp;"'"&amp;","&amp;M35&amp;","&amp;IF(N35="","''","'"&amp;N35&amp;"'")&amp;");"</f>
        <v>INSERT INTO m_skill VALUES (32,'イビルゲート',3,6,0,3,10,10,0.0,'effect32.gif',1000,'');</v>
      </c>
    </row>
    <row r="36" spans="1:16">
      <c r="A36" s="5" t="s">
        <v>146</v>
      </c>
      <c r="C36" s="8">
        <v>33</v>
      </c>
      <c r="D36" s="13" t="s">
        <v>53</v>
      </c>
      <c r="E36" s="13" t="s">
        <v>91</v>
      </c>
      <c r="F36" s="13" t="s">
        <v>37</v>
      </c>
      <c r="G36" s="13" t="s">
        <v>135</v>
      </c>
      <c r="H36" s="9" t="s">
        <v>116</v>
      </c>
      <c r="I36" s="14" t="s">
        <v>137</v>
      </c>
      <c r="J36" s="14" t="s">
        <v>137</v>
      </c>
      <c r="K36" s="14" t="s">
        <v>132</v>
      </c>
      <c r="L36" s="20" t="str">
        <f t="shared" ref="L36:L72" si="1">"effect"&amp;C36&amp;".gif"</f>
        <v>effect33.gif</v>
      </c>
      <c r="M36" s="20">
        <v>1000</v>
      </c>
      <c r="N36" s="13"/>
      <c r="P36" s="5" t="str">
        <f>"INSERT INTO m_skill VALUES ("&amp;C36&amp;","&amp;"'"&amp;D36&amp;"'"&amp;","&amp;VLOOKUP(E36,コード!$C$33:$H$41,2,FALSE)&amp;","&amp;VLOOKUP(F36,コード!$C$5:$H$11,2,FALSE)&amp;","&amp;VLOOKUP(G36,コード!$C$13:$H$21,2,FALSE)&amp;","&amp;VLOOKUP(H36,コード!$C$23:$H$31,2,FALSE)&amp;","&amp;I36&amp;","&amp;J36&amp;","&amp;K36&amp;","&amp;"'"&amp;L36&amp;"'"&amp;","&amp;M36&amp;","&amp;IF(N36="","''","'"&amp;N36&amp;"'")&amp;");"</f>
        <v>INSERT INTO m_skill VALUES (33,'ダークフォース',3,6,0,3,30,30,0.0,'effect33.gif',1000,'');</v>
      </c>
    </row>
    <row r="37" spans="1:16">
      <c r="A37" s="5" t="s">
        <v>146</v>
      </c>
      <c r="C37" s="8">
        <v>34</v>
      </c>
      <c r="D37" s="13" t="s">
        <v>54</v>
      </c>
      <c r="E37" s="13" t="s">
        <v>91</v>
      </c>
      <c r="F37" s="13" t="s">
        <v>37</v>
      </c>
      <c r="G37" s="13" t="s">
        <v>135</v>
      </c>
      <c r="H37" s="9" t="s">
        <v>116</v>
      </c>
      <c r="I37" s="14">
        <v>50</v>
      </c>
      <c r="J37" s="14">
        <v>50</v>
      </c>
      <c r="K37" s="14" t="s">
        <v>132</v>
      </c>
      <c r="L37" s="20" t="str">
        <f t="shared" si="1"/>
        <v>effect34.gif</v>
      </c>
      <c r="M37" s="20">
        <v>1000</v>
      </c>
      <c r="N37" s="13"/>
      <c r="P37" s="5" t="str">
        <f>"INSERT INTO m_skill VALUES ("&amp;C37&amp;","&amp;"'"&amp;D37&amp;"'"&amp;","&amp;VLOOKUP(E37,コード!$C$33:$H$41,2,FALSE)&amp;","&amp;VLOOKUP(F37,コード!$C$5:$H$11,2,FALSE)&amp;","&amp;VLOOKUP(G37,コード!$C$13:$H$21,2,FALSE)&amp;","&amp;VLOOKUP(H37,コード!$C$23:$H$31,2,FALSE)&amp;","&amp;I37&amp;","&amp;J37&amp;","&amp;K37&amp;","&amp;"'"&amp;L37&amp;"'"&amp;","&amp;M37&amp;","&amp;IF(N37="","''","'"&amp;N37&amp;"'")&amp;");"</f>
        <v>INSERT INTO m_skill VALUES (34,'ブラックレイン',3,6,0,3,50,50,0.0,'effect34.gif',1000,'');</v>
      </c>
    </row>
    <row r="38" spans="1:16">
      <c r="A38" s="5" t="s">
        <v>146</v>
      </c>
      <c r="C38" s="8">
        <v>35</v>
      </c>
      <c r="D38" s="13" t="s">
        <v>60</v>
      </c>
      <c r="E38" s="9" t="s">
        <v>151</v>
      </c>
      <c r="F38" s="13" t="s">
        <v>135</v>
      </c>
      <c r="G38" s="13" t="s">
        <v>135</v>
      </c>
      <c r="H38" s="13" t="s">
        <v>27</v>
      </c>
      <c r="I38" s="14" t="s">
        <v>148</v>
      </c>
      <c r="J38" s="14" t="s">
        <v>83</v>
      </c>
      <c r="K38" s="14" t="s">
        <v>132</v>
      </c>
      <c r="L38" s="20" t="str">
        <f t="shared" si="1"/>
        <v>effect35.gif</v>
      </c>
      <c r="M38" s="20">
        <v>1000</v>
      </c>
      <c r="N38" s="13" t="s">
        <v>66</v>
      </c>
      <c r="P38" s="5" t="str">
        <f>"INSERT INTO m_skill VALUES ("&amp;C38&amp;","&amp;"'"&amp;D38&amp;"'"&amp;","&amp;VLOOKUP(E38,コード!$C$33:$H$41,2,FALSE)&amp;","&amp;VLOOKUP(F38,コード!$C$5:$H$11,2,FALSE)&amp;","&amp;VLOOKUP(G38,コード!$C$13:$H$21,2,FALSE)&amp;","&amp;VLOOKUP(H38,コード!$C$23:$H$31,2,FALSE)&amp;","&amp;I38&amp;","&amp;J38&amp;","&amp;K38&amp;","&amp;"'"&amp;L38&amp;"'"&amp;","&amp;M38&amp;","&amp;IF(N38="","''","'"&amp;N38&amp;"'")&amp;");"</f>
        <v>INSERT INTO m_skill VALUES (35,'グラビデ',4,0,0,1,25,10,0.0,'effect35.gif',1000,'現HPの２５％ダメージ');</v>
      </c>
    </row>
    <row r="39" spans="1:16">
      <c r="A39" s="5" t="s">
        <v>146</v>
      </c>
      <c r="C39" s="8">
        <v>36</v>
      </c>
      <c r="D39" s="13" t="s">
        <v>61</v>
      </c>
      <c r="E39" s="9" t="s">
        <v>151</v>
      </c>
      <c r="F39" s="13" t="s">
        <v>135</v>
      </c>
      <c r="G39" s="13" t="s">
        <v>135</v>
      </c>
      <c r="H39" s="13" t="s">
        <v>27</v>
      </c>
      <c r="I39" s="14" t="s">
        <v>149</v>
      </c>
      <c r="J39" s="14" t="s">
        <v>137</v>
      </c>
      <c r="K39" s="14" t="s">
        <v>132</v>
      </c>
      <c r="L39" s="20" t="str">
        <f t="shared" si="1"/>
        <v>effect36.gif</v>
      </c>
      <c r="M39" s="20">
        <v>1000</v>
      </c>
      <c r="N39" s="13" t="s">
        <v>152</v>
      </c>
      <c r="P39" s="5" t="str">
        <f>"INSERT INTO m_skill VALUES ("&amp;C39&amp;","&amp;"'"&amp;D39&amp;"'"&amp;","&amp;VLOOKUP(E39,コード!$C$33:$H$41,2,FALSE)&amp;","&amp;VLOOKUP(F39,コード!$C$5:$H$11,2,FALSE)&amp;","&amp;VLOOKUP(G39,コード!$C$13:$H$21,2,FALSE)&amp;","&amp;VLOOKUP(H39,コード!$C$23:$H$31,2,FALSE)&amp;","&amp;I39&amp;","&amp;J39&amp;","&amp;K39&amp;","&amp;"'"&amp;L39&amp;"'"&amp;","&amp;M39&amp;","&amp;IF(N39="","''","'"&amp;N39&amp;"'")&amp;");"</f>
        <v>INSERT INTO m_skill VALUES (36,'グラビガ',4,0,0,1,50,30,0.0,'effect36.gif',1000,'現HPの５０％ダメージ');</v>
      </c>
    </row>
    <row r="40" spans="1:16">
      <c r="A40" s="5" t="s">
        <v>146</v>
      </c>
      <c r="C40" s="8">
        <v>37</v>
      </c>
      <c r="D40" s="13" t="s">
        <v>62</v>
      </c>
      <c r="E40" s="9" t="s">
        <v>151</v>
      </c>
      <c r="F40" s="13" t="s">
        <v>135</v>
      </c>
      <c r="G40" s="13" t="s">
        <v>135</v>
      </c>
      <c r="H40" s="13" t="s">
        <v>27</v>
      </c>
      <c r="I40" s="14" t="s">
        <v>150</v>
      </c>
      <c r="J40" s="14">
        <v>50</v>
      </c>
      <c r="K40" s="14" t="s">
        <v>132</v>
      </c>
      <c r="L40" s="20" t="str">
        <f t="shared" si="1"/>
        <v>effect37.gif</v>
      </c>
      <c r="M40" s="20">
        <v>1000</v>
      </c>
      <c r="N40" s="13" t="s">
        <v>153</v>
      </c>
      <c r="P40" s="5" t="str">
        <f>"INSERT INTO m_skill VALUES ("&amp;C40&amp;","&amp;"'"&amp;D40&amp;"'"&amp;","&amp;VLOOKUP(E40,コード!$C$33:$H$41,2,FALSE)&amp;","&amp;VLOOKUP(F40,コード!$C$5:$H$11,2,FALSE)&amp;","&amp;VLOOKUP(G40,コード!$C$13:$H$21,2,FALSE)&amp;","&amp;VLOOKUP(H40,コード!$C$23:$H$31,2,FALSE)&amp;","&amp;I40&amp;","&amp;J40&amp;","&amp;K40&amp;","&amp;"'"&amp;L40&amp;"'"&amp;","&amp;M40&amp;","&amp;IF(N40="","''","'"&amp;N40&amp;"'")&amp;");"</f>
        <v>INSERT INTO m_skill VALUES (37,'グラビジャ',4,0,0,1,75,50,0.0,'effect37.gif',1000,'現HPの７５％ダメージ');</v>
      </c>
    </row>
    <row r="41" spans="1:16" ht="27">
      <c r="A41" s="5" t="s">
        <v>146</v>
      </c>
      <c r="C41" s="26">
        <v>38</v>
      </c>
      <c r="D41" s="13" t="s">
        <v>65</v>
      </c>
      <c r="E41" s="13" t="s">
        <v>156</v>
      </c>
      <c r="F41" s="13" t="s">
        <v>135</v>
      </c>
      <c r="G41" s="13" t="s">
        <v>135</v>
      </c>
      <c r="H41" s="9" t="s">
        <v>27</v>
      </c>
      <c r="I41" s="14">
        <v>0</v>
      </c>
      <c r="J41" s="14">
        <v>40</v>
      </c>
      <c r="K41" s="14" t="s">
        <v>132</v>
      </c>
      <c r="L41" s="20" t="str">
        <f t="shared" si="1"/>
        <v>effect38.gif</v>
      </c>
      <c r="M41" s="20">
        <v>1000</v>
      </c>
      <c r="N41" s="15" t="s">
        <v>157</v>
      </c>
      <c r="P41" s="5" t="str">
        <f>"INSERT INTO m_skill VALUES ("&amp;C41&amp;","&amp;"'"&amp;D41&amp;"'"&amp;","&amp;VLOOKUP(E41,コード!$C$33:$H$41,2,FALSE)&amp;","&amp;VLOOKUP(F41,コード!$C$5:$H$11,2,FALSE)&amp;","&amp;VLOOKUP(G41,コード!$C$13:$H$21,2,FALSE)&amp;","&amp;VLOOKUP(H41,コード!$C$23:$H$31,2,FALSE)&amp;","&amp;I41&amp;","&amp;J41&amp;","&amp;K41&amp;","&amp;"'"&amp;L41&amp;"'"&amp;","&amp;M41&amp;","&amp;IF(N41="","''","'"&amp;N41&amp;"'")&amp;");"</f>
        <v>INSERT INTO m_skill VALUES (38,'デススペル',5,0,0,1,0,40,0.0,'effect38.gif',1000,'即死：単体での確立 = １００％ - (現HP /  MAXHP)');</v>
      </c>
    </row>
    <row r="42" spans="1:16">
      <c r="A42" s="5" t="s">
        <v>146</v>
      </c>
      <c r="C42" s="8">
        <v>39</v>
      </c>
      <c r="D42" s="9" t="s">
        <v>67</v>
      </c>
      <c r="E42" s="9" t="s">
        <v>70</v>
      </c>
      <c r="F42" s="13" t="s">
        <v>135</v>
      </c>
      <c r="G42" s="13" t="s">
        <v>135</v>
      </c>
      <c r="H42" s="9" t="s">
        <v>75</v>
      </c>
      <c r="I42" s="16">
        <v>20</v>
      </c>
      <c r="J42" s="14">
        <v>20</v>
      </c>
      <c r="K42" s="14" t="s">
        <v>132</v>
      </c>
      <c r="L42" s="20" t="str">
        <f t="shared" si="1"/>
        <v>effect39.gif</v>
      </c>
      <c r="M42" s="20">
        <v>1000</v>
      </c>
      <c r="N42" s="9"/>
      <c r="P42" s="5" t="str">
        <f>"INSERT INTO m_skill VALUES ("&amp;C42&amp;","&amp;"'"&amp;D42&amp;"'"&amp;","&amp;VLOOKUP(E42,コード!$C$33:$H$41,2,FALSE)&amp;","&amp;VLOOKUP(F42,コード!$C$5:$H$11,2,FALSE)&amp;","&amp;VLOOKUP(G42,コード!$C$13:$H$21,2,FALSE)&amp;","&amp;VLOOKUP(H42,コード!$C$23:$H$31,2,FALSE)&amp;","&amp;I42&amp;","&amp;J42&amp;","&amp;K42&amp;","&amp;"'"&amp;L42&amp;"'"&amp;","&amp;M42&amp;","&amp;IF(N42="","''","'"&amp;N42&amp;"'")&amp;");"</f>
        <v>INSERT INTO m_skill VALUES (39,'ケアル',6,0,0,6,20,20,0.0,'effect39.gif',1000,'');</v>
      </c>
    </row>
    <row r="43" spans="1:16">
      <c r="A43" s="5" t="s">
        <v>146</v>
      </c>
      <c r="C43" s="8">
        <v>40</v>
      </c>
      <c r="D43" s="9" t="s">
        <v>68</v>
      </c>
      <c r="E43" s="9" t="s">
        <v>70</v>
      </c>
      <c r="F43" s="13" t="s">
        <v>135</v>
      </c>
      <c r="G43" s="13" t="s">
        <v>135</v>
      </c>
      <c r="H43" s="9" t="s">
        <v>75</v>
      </c>
      <c r="I43" s="16">
        <v>30</v>
      </c>
      <c r="J43" s="14">
        <v>30</v>
      </c>
      <c r="K43" s="14" t="s">
        <v>132</v>
      </c>
      <c r="L43" s="20" t="str">
        <f t="shared" si="1"/>
        <v>effect40.gif</v>
      </c>
      <c r="M43" s="20">
        <v>1000</v>
      </c>
      <c r="N43" s="9"/>
      <c r="P43" s="5" t="str">
        <f>"INSERT INTO m_skill VALUES ("&amp;C43&amp;","&amp;"'"&amp;D43&amp;"'"&amp;","&amp;VLOOKUP(E43,コード!$C$33:$H$41,2,FALSE)&amp;","&amp;VLOOKUP(F43,コード!$C$5:$H$11,2,FALSE)&amp;","&amp;VLOOKUP(G43,コード!$C$13:$H$21,2,FALSE)&amp;","&amp;VLOOKUP(H43,コード!$C$23:$H$31,2,FALSE)&amp;","&amp;I43&amp;","&amp;J43&amp;","&amp;K43&amp;","&amp;"'"&amp;L43&amp;"'"&amp;","&amp;M43&amp;","&amp;IF(N43="","''","'"&amp;N43&amp;"'")&amp;");"</f>
        <v>INSERT INTO m_skill VALUES (40,'ケアルラ',6,0,0,6,30,30,0.0,'effect40.gif',1000,'');</v>
      </c>
    </row>
    <row r="44" spans="1:16">
      <c r="A44" s="5" t="s">
        <v>146</v>
      </c>
      <c r="C44" s="8">
        <v>41</v>
      </c>
      <c r="D44" s="9" t="s">
        <v>69</v>
      </c>
      <c r="E44" s="9" t="s">
        <v>70</v>
      </c>
      <c r="F44" s="13" t="s">
        <v>135</v>
      </c>
      <c r="G44" s="13" t="s">
        <v>135</v>
      </c>
      <c r="H44" s="9" t="s">
        <v>75</v>
      </c>
      <c r="I44" s="16">
        <v>40</v>
      </c>
      <c r="J44" s="14">
        <v>40</v>
      </c>
      <c r="K44" s="14" t="s">
        <v>132</v>
      </c>
      <c r="L44" s="20" t="str">
        <f t="shared" si="1"/>
        <v>effect41.gif</v>
      </c>
      <c r="M44" s="20">
        <v>1000</v>
      </c>
      <c r="N44" s="9"/>
      <c r="P44" s="5" t="str">
        <f>"INSERT INTO m_skill VALUES ("&amp;C44&amp;","&amp;"'"&amp;D44&amp;"'"&amp;","&amp;VLOOKUP(E44,コード!$C$33:$H$41,2,FALSE)&amp;","&amp;VLOOKUP(F44,コード!$C$5:$H$11,2,FALSE)&amp;","&amp;VLOOKUP(G44,コード!$C$13:$H$21,2,FALSE)&amp;","&amp;VLOOKUP(H44,コード!$C$23:$H$31,2,FALSE)&amp;","&amp;I44&amp;","&amp;J44&amp;","&amp;K44&amp;","&amp;"'"&amp;L44&amp;"'"&amp;","&amp;M44&amp;","&amp;IF(N44="","''","'"&amp;N44&amp;"'")&amp;");"</f>
        <v>INSERT INTO m_skill VALUES (41,'ケアルガ',6,0,0,6,40,40,0.0,'effect41.gif',1000,'');</v>
      </c>
    </row>
    <row r="45" spans="1:16">
      <c r="A45" s="5" t="s">
        <v>146</v>
      </c>
      <c r="C45" s="8">
        <v>42</v>
      </c>
      <c r="D45" s="9" t="s">
        <v>71</v>
      </c>
      <c r="E45" s="9" t="s">
        <v>70</v>
      </c>
      <c r="F45" s="13" t="s">
        <v>135</v>
      </c>
      <c r="G45" s="13" t="s">
        <v>135</v>
      </c>
      <c r="H45" s="9" t="s">
        <v>75</v>
      </c>
      <c r="I45" s="16" t="s">
        <v>147</v>
      </c>
      <c r="J45" s="14">
        <v>50</v>
      </c>
      <c r="K45" s="14" t="s">
        <v>132</v>
      </c>
      <c r="L45" s="20" t="str">
        <f t="shared" si="1"/>
        <v>effect42.gif</v>
      </c>
      <c r="M45" s="20">
        <v>1000</v>
      </c>
      <c r="N45" s="9"/>
      <c r="P45" s="5" t="str">
        <f>"INSERT INTO m_skill VALUES ("&amp;C45&amp;","&amp;"'"&amp;D45&amp;"'"&amp;","&amp;VLOOKUP(E45,コード!$C$33:$H$41,2,FALSE)&amp;","&amp;VLOOKUP(F45,コード!$C$5:$H$11,2,FALSE)&amp;","&amp;VLOOKUP(G45,コード!$C$13:$H$21,2,FALSE)&amp;","&amp;VLOOKUP(H45,コード!$C$23:$H$31,2,FALSE)&amp;","&amp;I45&amp;","&amp;J45&amp;","&amp;K45&amp;","&amp;"'"&amp;L45&amp;"'"&amp;","&amp;M45&amp;","&amp;IF(N45="","''","'"&amp;N45&amp;"'")&amp;");"</f>
        <v>INSERT INTO m_skill VALUES (42,'ケアルジャ',6,0,0,6,60,50,0.0,'effect42.gif',1000,'');</v>
      </c>
    </row>
    <row r="46" spans="1:16">
      <c r="A46" s="5" t="s">
        <v>146</v>
      </c>
      <c r="C46" s="8">
        <v>43</v>
      </c>
      <c r="D46" s="9" t="s">
        <v>73</v>
      </c>
      <c r="E46" s="9" t="s">
        <v>57</v>
      </c>
      <c r="F46" s="13" t="s">
        <v>135</v>
      </c>
      <c r="G46" s="9" t="s">
        <v>74</v>
      </c>
      <c r="H46" s="9" t="s">
        <v>75</v>
      </c>
      <c r="I46" s="16" t="s">
        <v>139</v>
      </c>
      <c r="J46" s="14">
        <v>20</v>
      </c>
      <c r="K46" s="14" t="s">
        <v>132</v>
      </c>
      <c r="L46" s="20" t="str">
        <f t="shared" si="1"/>
        <v>effect43.gif</v>
      </c>
      <c r="M46" s="20">
        <v>1000</v>
      </c>
      <c r="N46" s="9"/>
      <c r="P46" s="5" t="str">
        <f>"INSERT INTO m_skill VALUES ("&amp;C46&amp;","&amp;"'"&amp;D46&amp;"'"&amp;","&amp;VLOOKUP(E46,コード!$C$33:$H$41,2,FALSE)&amp;","&amp;VLOOKUP(F46,コード!$C$5:$H$11,2,FALSE)&amp;","&amp;VLOOKUP(G46,コード!$C$13:$H$21,2,FALSE)&amp;","&amp;VLOOKUP(H46,コード!$C$23:$H$31,2,FALSE)&amp;","&amp;I46&amp;","&amp;J46&amp;","&amp;K46&amp;","&amp;"'"&amp;L46&amp;"'"&amp;","&amp;M46&amp;","&amp;IF(N46="","''","'"&amp;N46&amp;"'")&amp;");"</f>
        <v>INSERT INTO m_skill VALUES (43,'リジェネ',7,0,8,6,0,20,0.0,'effect43.gif',1000,'');</v>
      </c>
    </row>
    <row r="47" spans="1:16">
      <c r="A47" s="5" t="s">
        <v>146</v>
      </c>
      <c r="C47" s="8">
        <v>44</v>
      </c>
      <c r="D47" s="9" t="s">
        <v>76</v>
      </c>
      <c r="E47" s="9" t="s">
        <v>57</v>
      </c>
      <c r="F47" s="13" t="s">
        <v>135</v>
      </c>
      <c r="G47" s="9" t="s">
        <v>58</v>
      </c>
      <c r="H47" s="9" t="s">
        <v>27</v>
      </c>
      <c r="I47" s="17" t="s">
        <v>139</v>
      </c>
      <c r="J47" s="14">
        <v>20</v>
      </c>
      <c r="K47" s="14" t="s">
        <v>132</v>
      </c>
      <c r="L47" s="20" t="str">
        <f t="shared" si="1"/>
        <v>effect44.gif</v>
      </c>
      <c r="M47" s="20">
        <v>1000</v>
      </c>
      <c r="N47" s="9"/>
      <c r="P47" s="5" t="str">
        <f>"INSERT INTO m_skill VALUES ("&amp;C47&amp;","&amp;"'"&amp;D47&amp;"'"&amp;","&amp;VLOOKUP(E47,コード!$C$33:$H$41,2,FALSE)&amp;","&amp;VLOOKUP(F47,コード!$C$5:$H$11,2,FALSE)&amp;","&amp;VLOOKUP(G47,コード!$C$13:$H$21,2,FALSE)&amp;","&amp;VLOOKUP(H47,コード!$C$23:$H$31,2,FALSE)&amp;","&amp;I47&amp;","&amp;J47&amp;","&amp;K47&amp;","&amp;"'"&amp;L47&amp;"'"&amp;","&amp;M47&amp;","&amp;IF(N47="","''","'"&amp;N47&amp;"'")&amp;");"</f>
        <v>INSERT INTO m_skill VALUES (44,'ポイズン',7,0,1,1,0,20,0.0,'effect44.gif',1000,'');</v>
      </c>
    </row>
    <row r="48" spans="1:16">
      <c r="A48" s="5" t="s">
        <v>146</v>
      </c>
      <c r="C48" s="8">
        <v>45</v>
      </c>
      <c r="D48" s="9" t="s">
        <v>77</v>
      </c>
      <c r="E48" s="9" t="s">
        <v>57</v>
      </c>
      <c r="F48" s="13" t="s">
        <v>135</v>
      </c>
      <c r="G48" s="9" t="s">
        <v>58</v>
      </c>
      <c r="H48" s="9" t="s">
        <v>32</v>
      </c>
      <c r="I48" s="16" t="s">
        <v>139</v>
      </c>
      <c r="J48" s="14" t="s">
        <v>137</v>
      </c>
      <c r="K48" s="14" t="s">
        <v>132</v>
      </c>
      <c r="L48" s="20" t="str">
        <f t="shared" si="1"/>
        <v>effect45.gif</v>
      </c>
      <c r="M48" s="20">
        <v>1000</v>
      </c>
      <c r="N48" s="9"/>
      <c r="P48" s="5" t="str">
        <f>"INSERT INTO m_skill VALUES ("&amp;C48&amp;","&amp;"'"&amp;D48&amp;"'"&amp;","&amp;VLOOKUP(E48,コード!$C$33:$H$41,2,FALSE)&amp;","&amp;VLOOKUP(F48,コード!$C$5:$H$11,2,FALSE)&amp;","&amp;VLOOKUP(G48,コード!$C$13:$H$21,2,FALSE)&amp;","&amp;VLOOKUP(H48,コード!$C$23:$H$31,2,FALSE)&amp;","&amp;I48&amp;","&amp;J48&amp;","&amp;K48&amp;","&amp;"'"&amp;L48&amp;"'"&amp;","&amp;M48&amp;","&amp;IF(N48="","''","'"&amp;N48&amp;"'")&amp;");"</f>
        <v>INSERT INTO m_skill VALUES (45,'ポイズンフラワー',7,0,1,2,0,30,0.0,'effect45.gif',1000,'');</v>
      </c>
    </row>
    <row r="49" spans="1:16">
      <c r="A49" s="5" t="s">
        <v>146</v>
      </c>
      <c r="C49" s="8">
        <v>46</v>
      </c>
      <c r="D49" s="9" t="s">
        <v>78</v>
      </c>
      <c r="E49" s="9" t="s">
        <v>57</v>
      </c>
      <c r="F49" s="13" t="s">
        <v>135</v>
      </c>
      <c r="G49" s="9" t="s">
        <v>58</v>
      </c>
      <c r="H49" s="9" t="s">
        <v>27</v>
      </c>
      <c r="I49" s="16">
        <v>0</v>
      </c>
      <c r="J49" s="14" t="s">
        <v>170</v>
      </c>
      <c r="K49" s="14" t="s">
        <v>132</v>
      </c>
      <c r="L49" s="20" t="str">
        <f t="shared" si="1"/>
        <v>effect46.gif</v>
      </c>
      <c r="M49" s="20">
        <v>1000</v>
      </c>
      <c r="N49" s="9" t="s">
        <v>158</v>
      </c>
      <c r="P49" s="5" t="str">
        <f>"INSERT INTO m_skill VALUES ("&amp;C49&amp;","&amp;"'"&amp;D49&amp;"'"&amp;","&amp;VLOOKUP(E49,コード!$C$33:$H$41,2,FALSE)&amp;","&amp;VLOOKUP(F49,コード!$C$5:$H$11,2,FALSE)&amp;","&amp;VLOOKUP(G49,コード!$C$13:$H$21,2,FALSE)&amp;","&amp;VLOOKUP(H49,コード!$C$23:$H$31,2,FALSE)&amp;","&amp;I49&amp;","&amp;J49&amp;","&amp;K49&amp;","&amp;"'"&amp;L49&amp;"'"&amp;","&amp;M49&amp;","&amp;IF(N49="","''","'"&amp;N49&amp;"'")&amp;");"</f>
        <v>INSERT INTO m_skill VALUES (46,'デッドリーポイズン',7,0,1,1,0,40,0.0,'effect46.gif',1000,'最大HPの２０％ダメージ');</v>
      </c>
    </row>
    <row r="50" spans="1:16">
      <c r="A50" s="5" t="s">
        <v>146</v>
      </c>
      <c r="C50" s="8">
        <v>47</v>
      </c>
      <c r="D50" s="9" t="s">
        <v>80</v>
      </c>
      <c r="E50" s="9" t="s">
        <v>57</v>
      </c>
      <c r="F50" s="13" t="s">
        <v>135</v>
      </c>
      <c r="G50" s="9" t="s">
        <v>79</v>
      </c>
      <c r="H50" s="9" t="s">
        <v>27</v>
      </c>
      <c r="I50" s="16">
        <v>0</v>
      </c>
      <c r="J50" s="14">
        <v>20</v>
      </c>
      <c r="K50" s="14" t="s">
        <v>132</v>
      </c>
      <c r="L50" s="20" t="str">
        <f t="shared" si="1"/>
        <v>effect47.gif</v>
      </c>
      <c r="M50" s="20">
        <v>1000</v>
      </c>
      <c r="N50" s="9"/>
      <c r="P50" s="5" t="str">
        <f>"INSERT INTO m_skill VALUES ("&amp;C50&amp;","&amp;"'"&amp;D50&amp;"'"&amp;","&amp;VLOOKUP(E50,コード!$C$33:$H$41,2,FALSE)&amp;","&amp;VLOOKUP(F50,コード!$C$5:$H$11,2,FALSE)&amp;","&amp;VLOOKUP(G50,コード!$C$13:$H$21,2,FALSE)&amp;","&amp;VLOOKUP(H50,コード!$C$23:$H$31,2,FALSE)&amp;","&amp;I50&amp;","&amp;J50&amp;","&amp;K50&amp;","&amp;"'"&amp;L50&amp;"'"&amp;","&amp;M50&amp;","&amp;IF(N50="","''","'"&amp;N50&amp;"'")&amp;");"</f>
        <v>INSERT INTO m_skill VALUES (47,'スリプル',7,0,2,1,0,20,0.0,'effect47.gif',1000,'');</v>
      </c>
    </row>
    <row r="51" spans="1:16">
      <c r="A51" s="5" t="s">
        <v>146</v>
      </c>
      <c r="C51" s="8">
        <v>48</v>
      </c>
      <c r="D51" s="9" t="s">
        <v>81</v>
      </c>
      <c r="E51" s="9" t="s">
        <v>57</v>
      </c>
      <c r="F51" s="13" t="s">
        <v>135</v>
      </c>
      <c r="G51" s="9" t="s">
        <v>79</v>
      </c>
      <c r="H51" s="9" t="s">
        <v>32</v>
      </c>
      <c r="I51" s="16">
        <v>0</v>
      </c>
      <c r="J51" s="14">
        <v>30</v>
      </c>
      <c r="K51" s="14" t="s">
        <v>132</v>
      </c>
      <c r="L51" s="20" t="str">
        <f t="shared" si="1"/>
        <v>effect48.gif</v>
      </c>
      <c r="M51" s="20">
        <v>1000</v>
      </c>
      <c r="N51" s="9"/>
      <c r="P51" s="5" t="str">
        <f>"INSERT INTO m_skill VALUES ("&amp;C51&amp;","&amp;"'"&amp;D51&amp;"'"&amp;","&amp;VLOOKUP(E51,コード!$C$33:$H$41,2,FALSE)&amp;","&amp;VLOOKUP(F51,コード!$C$5:$H$11,2,FALSE)&amp;","&amp;VLOOKUP(G51,コード!$C$13:$H$21,2,FALSE)&amp;","&amp;VLOOKUP(H51,コード!$C$23:$H$31,2,FALSE)&amp;","&amp;I51&amp;","&amp;J51&amp;","&amp;K51&amp;","&amp;"'"&amp;L51&amp;"'"&amp;","&amp;M51&amp;","&amp;IF(N51="","''","'"&amp;N51&amp;"'")&amp;");"</f>
        <v>INSERT INTO m_skill VALUES (48,'スリープミスト',7,0,2,2,0,30,0.0,'effect48.gif',1000,'');</v>
      </c>
    </row>
    <row r="52" spans="1:16">
      <c r="A52" s="5" t="s">
        <v>146</v>
      </c>
      <c r="C52" s="8">
        <v>49</v>
      </c>
      <c r="D52" s="9" t="s">
        <v>82</v>
      </c>
      <c r="E52" s="9" t="s">
        <v>57</v>
      </c>
      <c r="F52" s="13" t="s">
        <v>135</v>
      </c>
      <c r="G52" s="9" t="s">
        <v>59</v>
      </c>
      <c r="H52" s="9" t="s">
        <v>27</v>
      </c>
      <c r="I52" s="16">
        <v>0</v>
      </c>
      <c r="J52" s="14">
        <v>30</v>
      </c>
      <c r="K52" s="14" t="s">
        <v>132</v>
      </c>
      <c r="L52" s="20" t="str">
        <f t="shared" si="1"/>
        <v>effect49.gif</v>
      </c>
      <c r="M52" s="20">
        <v>1000</v>
      </c>
      <c r="N52" s="9"/>
      <c r="P52" s="5" t="str">
        <f>"INSERT INTO m_skill VALUES ("&amp;C52&amp;","&amp;"'"&amp;D52&amp;"'"&amp;","&amp;VLOOKUP(E52,コード!$C$33:$H$41,2,FALSE)&amp;","&amp;VLOOKUP(F52,コード!$C$5:$H$11,2,FALSE)&amp;","&amp;VLOOKUP(G52,コード!$C$13:$H$21,2,FALSE)&amp;","&amp;VLOOKUP(H52,コード!$C$23:$H$31,2,FALSE)&amp;","&amp;I52&amp;","&amp;J52&amp;","&amp;K52&amp;","&amp;"'"&amp;L52&amp;"'"&amp;","&amp;M52&amp;","&amp;IF(N52="","''","'"&amp;N52&amp;"'")&amp;");"</f>
        <v>INSERT INTO m_skill VALUES (49,'チャーム',7,0,3,1,0,30,0.0,'effect49.gif',1000,'');</v>
      </c>
    </row>
    <row r="53" spans="1:16">
      <c r="C53" s="8">
        <v>50</v>
      </c>
      <c r="D53" s="9" t="s">
        <v>84</v>
      </c>
      <c r="E53" s="9" t="s">
        <v>57</v>
      </c>
      <c r="F53" s="13" t="s">
        <v>135</v>
      </c>
      <c r="G53" s="9" t="s">
        <v>63</v>
      </c>
      <c r="H53" s="9" t="s">
        <v>27</v>
      </c>
      <c r="I53" s="16">
        <v>0</v>
      </c>
      <c r="J53" s="14">
        <v>20</v>
      </c>
      <c r="K53" s="14" t="s">
        <v>132</v>
      </c>
      <c r="L53" s="20" t="str">
        <f t="shared" si="1"/>
        <v>effect50.gif</v>
      </c>
      <c r="M53" s="20">
        <v>1000</v>
      </c>
      <c r="N53" s="9"/>
      <c r="P53" s="5" t="str">
        <f>"INSERT INTO m_skill VALUES ("&amp;C53&amp;","&amp;"'"&amp;D53&amp;"'"&amp;","&amp;VLOOKUP(E53,コード!$C$33:$H$41,2,FALSE)&amp;","&amp;VLOOKUP(F53,コード!$C$5:$H$11,2,FALSE)&amp;","&amp;VLOOKUP(G53,コード!$C$13:$H$21,2,FALSE)&amp;","&amp;VLOOKUP(H53,コード!$C$23:$H$31,2,FALSE)&amp;","&amp;I53&amp;","&amp;J53&amp;","&amp;K53&amp;","&amp;"'"&amp;L53&amp;"'"&amp;","&amp;M53&amp;","&amp;IF(N53="","''","'"&amp;N53&amp;"'")&amp;");"</f>
        <v>INSERT INTO m_skill VALUES (50,'スロウ',7,0,4,1,0,20,0.0,'effect50.gif',1000,'');</v>
      </c>
    </row>
    <row r="54" spans="1:16">
      <c r="C54" s="8">
        <v>51</v>
      </c>
      <c r="D54" s="9" t="s">
        <v>85</v>
      </c>
      <c r="E54" s="9" t="s">
        <v>57</v>
      </c>
      <c r="F54" s="13" t="s">
        <v>135</v>
      </c>
      <c r="G54" s="9" t="s">
        <v>63</v>
      </c>
      <c r="H54" s="9" t="s">
        <v>32</v>
      </c>
      <c r="I54" s="16">
        <v>0</v>
      </c>
      <c r="J54" s="14">
        <v>30</v>
      </c>
      <c r="K54" s="14" t="s">
        <v>132</v>
      </c>
      <c r="L54" s="20" t="str">
        <f t="shared" si="1"/>
        <v>effect51.gif</v>
      </c>
      <c r="M54" s="20">
        <v>1000</v>
      </c>
      <c r="N54" s="9"/>
      <c r="P54" s="5" t="str">
        <f>"INSERT INTO m_skill VALUES ("&amp;C54&amp;","&amp;"'"&amp;D54&amp;"'"&amp;","&amp;VLOOKUP(E54,コード!$C$33:$H$41,2,FALSE)&amp;","&amp;VLOOKUP(F54,コード!$C$5:$H$11,2,FALSE)&amp;","&amp;VLOOKUP(G54,コード!$C$13:$H$21,2,FALSE)&amp;","&amp;VLOOKUP(H54,コード!$C$23:$H$31,2,FALSE)&amp;","&amp;I54&amp;","&amp;J54&amp;","&amp;K54&amp;","&amp;"'"&amp;L54&amp;"'"&amp;","&amp;M54&amp;","&amp;IF(N54="","''","'"&amp;N54&amp;"'")&amp;");"</f>
        <v>INSERT INTO m_skill VALUES (51,'スロウガ',7,0,4,2,0,30,0.0,'effect51.gif',1000,'');</v>
      </c>
    </row>
    <row r="55" spans="1:16">
      <c r="C55" s="8">
        <v>52</v>
      </c>
      <c r="D55" s="9" t="s">
        <v>86</v>
      </c>
      <c r="E55" s="9" t="s">
        <v>57</v>
      </c>
      <c r="F55" s="13" t="s">
        <v>135</v>
      </c>
      <c r="G55" s="9" t="s">
        <v>159</v>
      </c>
      <c r="H55" s="9" t="s">
        <v>75</v>
      </c>
      <c r="I55" s="16">
        <v>0</v>
      </c>
      <c r="J55" s="14">
        <v>30</v>
      </c>
      <c r="K55" s="14" t="s">
        <v>132</v>
      </c>
      <c r="L55" s="20" t="str">
        <f t="shared" si="1"/>
        <v>effect52.gif</v>
      </c>
      <c r="M55" s="20">
        <v>1000</v>
      </c>
      <c r="N55" s="9" t="s">
        <v>118</v>
      </c>
      <c r="P55" s="5" t="str">
        <f>"INSERT INTO m_skill VALUES ("&amp;C55&amp;","&amp;"'"&amp;D55&amp;"'"&amp;","&amp;VLOOKUP(E55,コード!$C$33:$H$41,2,FALSE)&amp;","&amp;VLOOKUP(F55,コード!$C$5:$H$11,2,FALSE)&amp;","&amp;VLOOKUP(G55,コード!$C$13:$H$21,2,FALSE)&amp;","&amp;VLOOKUP(H55,コード!$C$23:$H$31,2,FALSE)&amp;","&amp;I55&amp;","&amp;J55&amp;","&amp;K55&amp;","&amp;"'"&amp;L55&amp;"'"&amp;","&amp;M55&amp;","&amp;IF(N55="","''","'"&amp;N55&amp;"'")&amp;");"</f>
        <v>INSERT INTO m_skill VALUES (52,'バーサク',7,0,5,6,0,30,0.0,'effect52.gif',1000,'攻撃力３０％UP');</v>
      </c>
    </row>
    <row r="56" spans="1:16">
      <c r="C56" s="8">
        <v>53</v>
      </c>
      <c r="D56" s="9" t="s">
        <v>133</v>
      </c>
      <c r="E56" s="9" t="s">
        <v>57</v>
      </c>
      <c r="F56" s="13" t="s">
        <v>135</v>
      </c>
      <c r="G56" s="9" t="s">
        <v>160</v>
      </c>
      <c r="H56" s="9" t="s">
        <v>75</v>
      </c>
      <c r="I56" s="16">
        <v>0</v>
      </c>
      <c r="J56" s="14">
        <v>30</v>
      </c>
      <c r="K56" s="14" t="s">
        <v>132</v>
      </c>
      <c r="L56" s="20" t="str">
        <f t="shared" si="1"/>
        <v>effect53.gif</v>
      </c>
      <c r="M56" s="20">
        <v>1000</v>
      </c>
      <c r="N56" s="9" t="s">
        <v>119</v>
      </c>
      <c r="P56" s="5" t="str">
        <f>"INSERT INTO m_skill VALUES ("&amp;C56&amp;","&amp;"'"&amp;D56&amp;"'"&amp;","&amp;VLOOKUP(E56,コード!$C$33:$H$41,2,FALSE)&amp;","&amp;VLOOKUP(F56,コード!$C$5:$H$11,2,FALSE)&amp;","&amp;VLOOKUP(G56,コード!$C$13:$H$21,2,FALSE)&amp;","&amp;VLOOKUP(H56,コード!$C$23:$H$31,2,FALSE)&amp;","&amp;I56&amp;","&amp;J56&amp;","&amp;K56&amp;","&amp;"'"&amp;L56&amp;"'"&amp;","&amp;M56&amp;","&amp;IF(N56="","''","'"&amp;N56&amp;"'")&amp;");"</f>
        <v>INSERT INTO m_skill VALUES (53,'ビジョン',7,0,6,6,0,30,0.0,'effect53.gif',1000,'３０％の確率で攻撃を回避');</v>
      </c>
    </row>
    <row r="57" spans="1:16">
      <c r="C57" s="8">
        <v>54</v>
      </c>
      <c r="D57" s="9" t="s">
        <v>87</v>
      </c>
      <c r="E57" s="9" t="s">
        <v>57</v>
      </c>
      <c r="F57" s="13" t="s">
        <v>135</v>
      </c>
      <c r="G57" s="9" t="s">
        <v>64</v>
      </c>
      <c r="H57" s="9" t="s">
        <v>75</v>
      </c>
      <c r="I57" s="16">
        <v>0</v>
      </c>
      <c r="J57" s="14">
        <v>30</v>
      </c>
      <c r="K57" s="14" t="s">
        <v>132</v>
      </c>
      <c r="L57" s="20" t="str">
        <f t="shared" si="1"/>
        <v>effect54.gif</v>
      </c>
      <c r="M57" s="20">
        <v>1000</v>
      </c>
      <c r="N57" s="9" t="s">
        <v>120</v>
      </c>
      <c r="P57" s="5" t="str">
        <f>"INSERT INTO m_skill VALUES ("&amp;C57&amp;","&amp;"'"&amp;D57&amp;"'"&amp;","&amp;VLOOKUP(E57,コード!$C$33:$H$41,2,FALSE)&amp;","&amp;VLOOKUP(F57,コード!$C$5:$H$11,2,FALSE)&amp;","&amp;VLOOKUP(G57,コード!$C$13:$H$21,2,FALSE)&amp;","&amp;VLOOKUP(H57,コード!$C$23:$H$31,2,FALSE)&amp;","&amp;I57&amp;","&amp;J57&amp;","&amp;K57&amp;","&amp;"'"&amp;L57&amp;"'"&amp;","&amp;M57&amp;","&amp;IF(N57="","''","'"&amp;N57&amp;"'")&amp;");"</f>
        <v>INSERT INTO m_skill VALUES (54,'エナジーボール',7,0,7,6,0,30,0.0,'effect54.gif',1000,'クリティカル率３０％UP');</v>
      </c>
    </row>
    <row r="58" spans="1:16">
      <c r="A58" s="5" t="s">
        <v>146</v>
      </c>
      <c r="C58" s="8">
        <v>55</v>
      </c>
      <c r="D58" s="9" t="s">
        <v>154</v>
      </c>
      <c r="E58" s="9" t="s">
        <v>88</v>
      </c>
      <c r="F58" s="13" t="s">
        <v>135</v>
      </c>
      <c r="G58" s="13" t="s">
        <v>135</v>
      </c>
      <c r="H58" s="13" t="s">
        <v>135</v>
      </c>
      <c r="I58" s="16">
        <v>0</v>
      </c>
      <c r="J58" s="14" t="s">
        <v>139</v>
      </c>
      <c r="K58" s="14" t="s">
        <v>132</v>
      </c>
      <c r="L58" s="20" t="str">
        <f t="shared" si="1"/>
        <v>effect55.gif</v>
      </c>
      <c r="M58" s="20">
        <v>1000</v>
      </c>
      <c r="N58" s="9" t="s">
        <v>90</v>
      </c>
      <c r="P58" s="5" t="str">
        <f>"INSERT INTO m_skill VALUES ("&amp;C58&amp;","&amp;"'"&amp;D58&amp;"'"&amp;","&amp;VLOOKUP(E58,コード!$C$33:$H$41,2,FALSE)&amp;","&amp;VLOOKUP(F58,コード!$C$5:$H$11,2,FALSE)&amp;","&amp;VLOOKUP(G58,コード!$C$13:$H$21,2,FALSE)&amp;","&amp;VLOOKUP(H58,コード!$C$23:$H$31,2,FALSE)&amp;","&amp;I58&amp;","&amp;J58&amp;","&amp;K58&amp;","&amp;"'"&amp;L58&amp;"'"&amp;","&amp;M58&amp;","&amp;IF(N58="","''","'"&amp;N58&amp;"'")&amp;");"</f>
        <v>INSERT INTO m_skill VALUES (55,'ミスをした',8,0,0,0,0,0,0.0,'effect55.gif',1000,'そのターンは行動しない');</v>
      </c>
    </row>
    <row r="59" spans="1:16">
      <c r="A59" s="5" t="s">
        <v>146</v>
      </c>
      <c r="C59" s="8">
        <v>56</v>
      </c>
      <c r="D59" s="9" t="s">
        <v>155</v>
      </c>
      <c r="E59" s="9" t="s">
        <v>88</v>
      </c>
      <c r="F59" s="13" t="s">
        <v>135</v>
      </c>
      <c r="G59" s="13" t="s">
        <v>135</v>
      </c>
      <c r="H59" s="13" t="s">
        <v>135</v>
      </c>
      <c r="I59" s="16">
        <v>0</v>
      </c>
      <c r="J59" s="14" t="s">
        <v>139</v>
      </c>
      <c r="K59" s="14" t="s">
        <v>132</v>
      </c>
      <c r="L59" s="20" t="str">
        <f t="shared" si="1"/>
        <v>effect56.gif</v>
      </c>
      <c r="M59" s="20">
        <v>1000</v>
      </c>
      <c r="N59" s="9" t="s">
        <v>90</v>
      </c>
      <c r="P59" s="5" t="str">
        <f>"INSERT INTO m_skill VALUES ("&amp;C59&amp;","&amp;"'"&amp;D59&amp;"'"&amp;","&amp;VLOOKUP(E59,コード!$C$33:$H$41,2,FALSE)&amp;","&amp;VLOOKUP(F59,コード!$C$5:$H$11,2,FALSE)&amp;","&amp;VLOOKUP(G59,コード!$C$13:$H$21,2,FALSE)&amp;","&amp;VLOOKUP(H59,コード!$C$23:$H$31,2,FALSE)&amp;","&amp;I59&amp;","&amp;J59&amp;","&amp;K59&amp;","&amp;"'"&amp;L59&amp;"'"&amp;","&amp;M59&amp;","&amp;IF(N59="","''","'"&amp;N59&amp;"'")&amp;");"</f>
        <v>INSERT INTO m_skill VALUES (56,'様子を見ている',8,0,0,0,0,0,0.0,'effect56.gif',1000,'そのターンは行動しない');</v>
      </c>
    </row>
    <row r="60" spans="1:16">
      <c r="A60" s="5" t="s">
        <v>146</v>
      </c>
      <c r="C60" s="8">
        <v>57</v>
      </c>
      <c r="D60" s="9" t="s">
        <v>89</v>
      </c>
      <c r="E60" s="9" t="s">
        <v>88</v>
      </c>
      <c r="F60" s="13" t="s">
        <v>135</v>
      </c>
      <c r="G60" s="13" t="s">
        <v>135</v>
      </c>
      <c r="H60" s="13" t="s">
        <v>135</v>
      </c>
      <c r="I60" s="16">
        <v>0</v>
      </c>
      <c r="J60" s="14" t="s">
        <v>139</v>
      </c>
      <c r="K60" s="14" t="s">
        <v>132</v>
      </c>
      <c r="L60" s="20" t="str">
        <f t="shared" si="1"/>
        <v>effect57.gif</v>
      </c>
      <c r="M60" s="20">
        <v>1000</v>
      </c>
      <c r="N60" s="9" t="s">
        <v>90</v>
      </c>
      <c r="P60" s="5" t="str">
        <f>"INSERT INTO m_skill VALUES ("&amp;C60&amp;","&amp;"'"&amp;D60&amp;"'"&amp;","&amp;VLOOKUP(E60,コード!$C$33:$H$41,2,FALSE)&amp;","&amp;VLOOKUP(F60,コード!$C$5:$H$11,2,FALSE)&amp;","&amp;VLOOKUP(G60,コード!$C$13:$H$21,2,FALSE)&amp;","&amp;VLOOKUP(H60,コード!$C$23:$H$31,2,FALSE)&amp;","&amp;I60&amp;","&amp;J60&amp;","&amp;K60&amp;","&amp;"'"&amp;L60&amp;"'"&amp;","&amp;M60&amp;","&amp;IF(N60="","''","'"&amp;N60&amp;"'")&amp;");"</f>
        <v>INSERT INTO m_skill VALUES (57,'余裕に構えている',8,0,0,0,0,0,0.0,'effect57.gif',1000,'そのターンは行動しない');</v>
      </c>
    </row>
    <row r="61" spans="1:16">
      <c r="C61" s="8">
        <v>58</v>
      </c>
      <c r="D61" s="8" t="s">
        <v>270</v>
      </c>
      <c r="E61" s="13" t="s">
        <v>93</v>
      </c>
      <c r="F61" s="13" t="s">
        <v>135</v>
      </c>
      <c r="G61" s="13" t="s">
        <v>135</v>
      </c>
      <c r="H61" s="13" t="s">
        <v>27</v>
      </c>
      <c r="I61" s="27">
        <v>15</v>
      </c>
      <c r="J61" s="27">
        <v>15</v>
      </c>
      <c r="K61" s="14">
        <v>0.1</v>
      </c>
      <c r="L61" s="27" t="str">
        <f t="shared" si="1"/>
        <v>effect58.gif</v>
      </c>
      <c r="M61" s="20">
        <v>1000</v>
      </c>
      <c r="N61" s="8"/>
      <c r="P61" s="5" t="str">
        <f>"INSERT INTO m_skill VALUES ("&amp;C61&amp;","&amp;"'"&amp;D61&amp;"'"&amp;","&amp;VLOOKUP(E61,コード!$C$33:$H$41,2,FALSE)&amp;","&amp;VLOOKUP(F61,コード!$C$5:$H$11,2,FALSE)&amp;","&amp;VLOOKUP(G61,コード!$C$13:$H$21,2,FALSE)&amp;","&amp;VLOOKUP(H61,コード!$C$23:$H$31,2,FALSE)&amp;","&amp;I61&amp;","&amp;J61&amp;","&amp;K61&amp;","&amp;"'"&amp;L61&amp;"'"&amp;","&amp;M61&amp;","&amp;IF(N61="","''","'"&amp;N61&amp;"'")&amp;");"</f>
        <v>INSERT INTO m_skill VALUES (58,'噛みつき',2,0,0,1,15,15,0.1,'effect58.gif',1000,'');</v>
      </c>
    </row>
    <row r="62" spans="1:16">
      <c r="C62" s="8">
        <v>59</v>
      </c>
      <c r="D62" s="8" t="s">
        <v>279</v>
      </c>
      <c r="E62" s="13" t="s">
        <v>93</v>
      </c>
      <c r="F62" s="13" t="s">
        <v>135</v>
      </c>
      <c r="G62" s="13" t="s">
        <v>135</v>
      </c>
      <c r="H62" s="13" t="s">
        <v>27</v>
      </c>
      <c r="I62" s="27">
        <v>30</v>
      </c>
      <c r="J62" s="27">
        <v>30</v>
      </c>
      <c r="K62" s="14">
        <v>0.1</v>
      </c>
      <c r="L62" s="27" t="str">
        <f t="shared" si="1"/>
        <v>effect59.gif</v>
      </c>
      <c r="M62" s="20">
        <v>1000</v>
      </c>
      <c r="N62" s="8"/>
      <c r="P62" s="5" t="str">
        <f>"INSERT INTO m_skill VALUES ("&amp;C62&amp;","&amp;"'"&amp;D62&amp;"'"&amp;","&amp;VLOOKUP(E62,コード!$C$33:$H$41,2,FALSE)&amp;","&amp;VLOOKUP(F62,コード!$C$5:$H$11,2,FALSE)&amp;","&amp;VLOOKUP(G62,コード!$C$13:$H$21,2,FALSE)&amp;","&amp;VLOOKUP(H62,コード!$C$23:$H$31,2,FALSE)&amp;","&amp;I62&amp;","&amp;J62&amp;","&amp;K62&amp;","&amp;"'"&amp;L62&amp;"'"&amp;","&amp;M62&amp;","&amp;IF(N62="","''","'"&amp;N62&amp;"'")&amp;");"</f>
        <v>INSERT INTO m_skill VALUES (59,'喰いちぎり',2,0,0,1,30,30,0.1,'effect59.gif',1000,'');</v>
      </c>
    </row>
    <row r="63" spans="1:16">
      <c r="C63" s="8">
        <v>60</v>
      </c>
      <c r="D63" s="8" t="s">
        <v>271</v>
      </c>
      <c r="E63" s="13" t="s">
        <v>92</v>
      </c>
      <c r="F63" s="13" t="s">
        <v>135</v>
      </c>
      <c r="G63" s="13" t="s">
        <v>135</v>
      </c>
      <c r="H63" s="13" t="s">
        <v>27</v>
      </c>
      <c r="I63" s="27">
        <v>15</v>
      </c>
      <c r="J63" s="27">
        <v>15</v>
      </c>
      <c r="K63" s="14">
        <v>0.1</v>
      </c>
      <c r="L63" s="27" t="str">
        <f t="shared" si="1"/>
        <v>effect60.gif</v>
      </c>
      <c r="M63" s="20">
        <v>1000</v>
      </c>
      <c r="N63" s="8"/>
      <c r="P63" s="5" t="str">
        <f>"INSERT INTO m_skill VALUES ("&amp;C63&amp;","&amp;"'"&amp;D63&amp;"'"&amp;","&amp;VLOOKUP(E63,コード!$C$33:$H$41,2,FALSE)&amp;","&amp;VLOOKUP(F63,コード!$C$5:$H$11,2,FALSE)&amp;","&amp;VLOOKUP(G63,コード!$C$13:$H$21,2,FALSE)&amp;","&amp;VLOOKUP(H63,コード!$C$23:$H$31,2,FALSE)&amp;","&amp;I63&amp;","&amp;J63&amp;","&amp;K63&amp;","&amp;"'"&amp;L63&amp;"'"&amp;","&amp;M63&amp;","&amp;IF(N63="","''","'"&amp;N63&amp;"'")&amp;");"</f>
        <v>INSERT INTO m_skill VALUES (60,'タックル',1,0,0,1,15,15,0.1,'effect60.gif',1000,'');</v>
      </c>
    </row>
    <row r="64" spans="1:16">
      <c r="C64" s="8">
        <v>61</v>
      </c>
      <c r="D64" s="8" t="s">
        <v>278</v>
      </c>
      <c r="E64" s="13" t="s">
        <v>92</v>
      </c>
      <c r="F64" s="13" t="s">
        <v>135</v>
      </c>
      <c r="G64" s="13" t="s">
        <v>135</v>
      </c>
      <c r="H64" s="13" t="s">
        <v>27</v>
      </c>
      <c r="I64" s="27">
        <v>30</v>
      </c>
      <c r="J64" s="27">
        <v>30</v>
      </c>
      <c r="K64" s="14">
        <v>0.1</v>
      </c>
      <c r="L64" s="27" t="str">
        <f t="shared" si="1"/>
        <v>effect61.gif</v>
      </c>
      <c r="M64" s="20">
        <v>1000</v>
      </c>
      <c r="N64" s="8"/>
      <c r="P64" s="5" t="str">
        <f>"INSERT INTO m_skill VALUES ("&amp;C64&amp;","&amp;"'"&amp;D64&amp;"'"&amp;","&amp;VLOOKUP(E64,コード!$C$33:$H$41,2,FALSE)&amp;","&amp;VLOOKUP(F64,コード!$C$5:$H$11,2,FALSE)&amp;","&amp;VLOOKUP(G64,コード!$C$13:$H$21,2,FALSE)&amp;","&amp;VLOOKUP(H64,コード!$C$23:$H$31,2,FALSE)&amp;","&amp;I64&amp;","&amp;J64&amp;","&amp;K64&amp;","&amp;"'"&amp;L64&amp;"'"&amp;","&amp;M64&amp;","&amp;IF(N64="","''","'"&amp;N64&amp;"'")&amp;");"</f>
        <v>INSERT INTO m_skill VALUES (61,'突撃',1,0,0,1,30,30,0.1,'effect61.gif',1000,'');</v>
      </c>
    </row>
    <row r="65" spans="3:16">
      <c r="C65" s="8">
        <v>62</v>
      </c>
      <c r="D65" s="8" t="s">
        <v>272</v>
      </c>
      <c r="E65" s="13" t="s">
        <v>92</v>
      </c>
      <c r="F65" s="13" t="s">
        <v>135</v>
      </c>
      <c r="G65" s="13" t="s">
        <v>135</v>
      </c>
      <c r="H65" s="13" t="s">
        <v>27</v>
      </c>
      <c r="I65" s="27">
        <v>15</v>
      </c>
      <c r="J65" s="27">
        <v>15</v>
      </c>
      <c r="K65" s="14">
        <v>0.1</v>
      </c>
      <c r="L65" s="27" t="str">
        <f t="shared" si="1"/>
        <v>effect62.gif</v>
      </c>
      <c r="M65" s="20">
        <v>1000</v>
      </c>
      <c r="N65" s="8"/>
      <c r="P65" s="5" t="str">
        <f>"INSERT INTO m_skill VALUES ("&amp;C65&amp;","&amp;"'"&amp;D65&amp;"'"&amp;","&amp;VLOOKUP(E65,コード!$C$33:$H$41,2,FALSE)&amp;","&amp;VLOOKUP(F65,コード!$C$5:$H$11,2,FALSE)&amp;","&amp;VLOOKUP(G65,コード!$C$13:$H$21,2,FALSE)&amp;","&amp;VLOOKUP(H65,コード!$C$23:$H$31,2,FALSE)&amp;","&amp;I65&amp;","&amp;J65&amp;","&amp;K65&amp;","&amp;"'"&amp;L65&amp;"'"&amp;","&amp;M65&amp;","&amp;IF(N65="","''","'"&amp;N65&amp;"'")&amp;");"</f>
        <v>INSERT INTO m_skill VALUES (62,'振り回す',1,0,0,1,15,15,0.1,'effect62.gif',1000,'');</v>
      </c>
    </row>
    <row r="66" spans="3:16">
      <c r="C66" s="8">
        <v>63</v>
      </c>
      <c r="D66" s="8" t="s">
        <v>277</v>
      </c>
      <c r="E66" s="13" t="s">
        <v>92</v>
      </c>
      <c r="F66" s="13" t="s">
        <v>135</v>
      </c>
      <c r="G66" s="13" t="s">
        <v>135</v>
      </c>
      <c r="H66" s="13" t="s">
        <v>27</v>
      </c>
      <c r="I66" s="27">
        <v>30</v>
      </c>
      <c r="J66" s="27">
        <v>30</v>
      </c>
      <c r="K66" s="14">
        <v>0.1</v>
      </c>
      <c r="L66" s="27" t="str">
        <f t="shared" si="1"/>
        <v>effect63.gif</v>
      </c>
      <c r="M66" s="20">
        <v>1000</v>
      </c>
      <c r="N66" s="8"/>
      <c r="P66" s="5" t="str">
        <f>"INSERT INTO m_skill VALUES ("&amp;C66&amp;","&amp;"'"&amp;D66&amp;"'"&amp;","&amp;VLOOKUP(E66,コード!$C$33:$H$41,2,FALSE)&amp;","&amp;VLOOKUP(F66,コード!$C$5:$H$11,2,FALSE)&amp;","&amp;VLOOKUP(G66,コード!$C$13:$H$21,2,FALSE)&amp;","&amp;VLOOKUP(H66,コード!$C$23:$H$31,2,FALSE)&amp;","&amp;I66&amp;","&amp;J66&amp;","&amp;K66&amp;","&amp;"'"&amp;L66&amp;"'"&amp;","&amp;M66&amp;","&amp;IF(N66="","''","'"&amp;N66&amp;"'")&amp;");"</f>
        <v>INSERT INTO m_skill VALUES (63,'フルスイング',1,0,0,1,30,30,0.1,'effect63.gif',1000,'');</v>
      </c>
    </row>
    <row r="67" spans="3:16">
      <c r="C67" s="8">
        <v>64</v>
      </c>
      <c r="D67" s="8" t="s">
        <v>275</v>
      </c>
      <c r="E67" s="13" t="s">
        <v>93</v>
      </c>
      <c r="F67" s="13" t="s">
        <v>135</v>
      </c>
      <c r="G67" s="13" t="s">
        <v>135</v>
      </c>
      <c r="H67" s="13" t="s">
        <v>27</v>
      </c>
      <c r="I67" s="27">
        <v>15</v>
      </c>
      <c r="J67" s="27">
        <v>15</v>
      </c>
      <c r="K67" s="14">
        <v>0.1</v>
      </c>
      <c r="L67" s="27" t="str">
        <f t="shared" si="1"/>
        <v>effect64.gif</v>
      </c>
      <c r="M67" s="20">
        <v>1000</v>
      </c>
      <c r="N67" s="8"/>
      <c r="P67" s="5" t="str">
        <f>"INSERT INTO m_skill VALUES ("&amp;C67&amp;","&amp;"'"&amp;D67&amp;"'"&amp;","&amp;VLOOKUP(E67,コード!$C$33:$H$41,2,FALSE)&amp;","&amp;VLOOKUP(F67,コード!$C$5:$H$11,2,FALSE)&amp;","&amp;VLOOKUP(G67,コード!$C$13:$H$21,2,FALSE)&amp;","&amp;VLOOKUP(H67,コード!$C$23:$H$31,2,FALSE)&amp;","&amp;I67&amp;","&amp;J67&amp;","&amp;K67&amp;","&amp;"'"&amp;L67&amp;"'"&amp;","&amp;M67&amp;","&amp;IF(N67="","''","'"&amp;N67&amp;"'")&amp;");"</f>
        <v>INSERT INTO m_skill VALUES (64,'突き',2,0,0,1,15,15,0.1,'effect64.gif',1000,'');</v>
      </c>
    </row>
    <row r="68" spans="3:16">
      <c r="C68" s="8">
        <v>65</v>
      </c>
      <c r="D68" s="8" t="s">
        <v>274</v>
      </c>
      <c r="E68" s="13" t="s">
        <v>93</v>
      </c>
      <c r="F68" s="13" t="s">
        <v>135</v>
      </c>
      <c r="G68" s="13" t="s">
        <v>135</v>
      </c>
      <c r="H68" s="13" t="s">
        <v>27</v>
      </c>
      <c r="I68" s="27">
        <v>30</v>
      </c>
      <c r="J68" s="27">
        <v>30</v>
      </c>
      <c r="K68" s="14">
        <v>0.1</v>
      </c>
      <c r="L68" s="27" t="str">
        <f t="shared" si="1"/>
        <v>effect65.gif</v>
      </c>
      <c r="M68" s="20">
        <v>1000</v>
      </c>
      <c r="N68" s="8"/>
      <c r="P68" s="5" t="str">
        <f>"INSERT INTO m_skill VALUES ("&amp;C68&amp;","&amp;"'"&amp;D68&amp;"'"&amp;","&amp;VLOOKUP(E68,コード!$C$33:$H$41,2,FALSE)&amp;","&amp;VLOOKUP(F68,コード!$C$5:$H$11,2,FALSE)&amp;","&amp;VLOOKUP(G68,コード!$C$13:$H$21,2,FALSE)&amp;","&amp;VLOOKUP(H68,コード!$C$23:$H$31,2,FALSE)&amp;","&amp;I68&amp;","&amp;J68&amp;","&amp;K68&amp;","&amp;"'"&amp;L68&amp;"'"&amp;","&amp;M68&amp;","&amp;IF(N68="","''","'"&amp;N68&amp;"'")&amp;");"</f>
        <v>INSERT INTO m_skill VALUES (65,'串刺し',2,0,0,1,30,30,0.1,'effect65.gif',1000,'');</v>
      </c>
    </row>
    <row r="69" spans="3:16">
      <c r="C69" s="8">
        <v>66</v>
      </c>
      <c r="D69" s="8" t="s">
        <v>273</v>
      </c>
      <c r="E69" s="13" t="s">
        <v>92</v>
      </c>
      <c r="F69" s="13" t="s">
        <v>135</v>
      </c>
      <c r="G69" s="13" t="s">
        <v>135</v>
      </c>
      <c r="H69" s="13" t="s">
        <v>27</v>
      </c>
      <c r="I69" s="27">
        <v>15</v>
      </c>
      <c r="J69" s="27">
        <v>15</v>
      </c>
      <c r="K69" s="14">
        <v>0.1</v>
      </c>
      <c r="L69" s="27" t="str">
        <f t="shared" si="1"/>
        <v>effect66.gif</v>
      </c>
      <c r="M69" s="20">
        <v>1000</v>
      </c>
      <c r="N69" s="8"/>
      <c r="P69" s="5" t="str">
        <f>"INSERT INTO m_skill VALUES ("&amp;C69&amp;","&amp;"'"&amp;D69&amp;"'"&amp;","&amp;VLOOKUP(E69,コード!$C$33:$H$41,2,FALSE)&amp;","&amp;VLOOKUP(F69,コード!$C$5:$H$11,2,FALSE)&amp;","&amp;VLOOKUP(G69,コード!$C$13:$H$21,2,FALSE)&amp;","&amp;VLOOKUP(H69,コード!$C$23:$H$31,2,FALSE)&amp;","&amp;I69&amp;","&amp;J69&amp;","&amp;K69&amp;","&amp;"'"&amp;L69&amp;"'"&amp;","&amp;M69&amp;","&amp;IF(N69="","''","'"&amp;N69&amp;"'")&amp;");"</f>
        <v>INSERT INTO m_skill VALUES (66,'叩きつけ',1,0,0,1,15,15,0.1,'effect66.gif',1000,'');</v>
      </c>
    </row>
    <row r="70" spans="3:16">
      <c r="C70" s="8">
        <v>67</v>
      </c>
      <c r="D70" s="8" t="s">
        <v>276</v>
      </c>
      <c r="E70" s="13" t="s">
        <v>92</v>
      </c>
      <c r="F70" s="13" t="s">
        <v>135</v>
      </c>
      <c r="G70" s="13" t="s">
        <v>135</v>
      </c>
      <c r="H70" s="13" t="s">
        <v>27</v>
      </c>
      <c r="I70" s="27">
        <v>30</v>
      </c>
      <c r="J70" s="27">
        <v>30</v>
      </c>
      <c r="K70" s="14">
        <v>0.1</v>
      </c>
      <c r="L70" s="27" t="str">
        <f t="shared" si="1"/>
        <v>effect67.gif</v>
      </c>
      <c r="M70" s="20">
        <v>1000</v>
      </c>
      <c r="N70" s="8"/>
      <c r="P70" s="5" t="str">
        <f>"INSERT INTO m_skill VALUES ("&amp;C70&amp;","&amp;"'"&amp;D70&amp;"'"&amp;","&amp;VLOOKUP(E70,コード!$C$33:$H$41,2,FALSE)&amp;","&amp;VLOOKUP(F70,コード!$C$5:$H$11,2,FALSE)&amp;","&amp;VLOOKUP(G70,コード!$C$13:$H$21,2,FALSE)&amp;","&amp;VLOOKUP(H70,コード!$C$23:$H$31,2,FALSE)&amp;","&amp;I70&amp;","&amp;J70&amp;","&amp;K70&amp;","&amp;"'"&amp;L70&amp;"'"&amp;","&amp;M70&amp;","&amp;IF(N70="","''","'"&amp;N70&amp;"'")&amp;");"</f>
        <v>INSERT INTO m_skill VALUES (67,'叩き潰し',1,0,0,1,30,30,0.1,'effect67.gif',1000,'');</v>
      </c>
    </row>
    <row r="71" spans="3:16">
      <c r="C71" s="8">
        <v>68</v>
      </c>
      <c r="D71" s="8" t="s">
        <v>280</v>
      </c>
      <c r="E71" s="13" t="s">
        <v>93</v>
      </c>
      <c r="F71" s="13" t="s">
        <v>135</v>
      </c>
      <c r="G71" s="13" t="s">
        <v>135</v>
      </c>
      <c r="H71" s="13" t="s">
        <v>27</v>
      </c>
      <c r="I71" s="27">
        <v>15</v>
      </c>
      <c r="J71" s="27">
        <v>15</v>
      </c>
      <c r="K71" s="14">
        <v>0.1</v>
      </c>
      <c r="L71" s="27" t="str">
        <f t="shared" si="1"/>
        <v>effect68.gif</v>
      </c>
      <c r="M71" s="20">
        <v>1000</v>
      </c>
      <c r="N71" s="8"/>
      <c r="P71" s="5" t="str">
        <f>"INSERT INTO m_skill VALUES ("&amp;C71&amp;","&amp;"'"&amp;D71&amp;"'"&amp;","&amp;VLOOKUP(E71,コード!$C$33:$H$41,2,FALSE)&amp;","&amp;VLOOKUP(F71,コード!$C$5:$H$11,2,FALSE)&amp;","&amp;VLOOKUP(G71,コード!$C$13:$H$21,2,FALSE)&amp;","&amp;VLOOKUP(H71,コード!$C$23:$H$31,2,FALSE)&amp;","&amp;I71&amp;","&amp;J71&amp;","&amp;K71&amp;","&amp;"'"&amp;L71&amp;"'"&amp;","&amp;M71&amp;","&amp;IF(N71="","''","'"&amp;N71&amp;"'")&amp;");"</f>
        <v>INSERT INTO m_skill VALUES (68,'引き裂く',2,0,0,1,15,15,0.1,'effect68.gif',1000,'');</v>
      </c>
    </row>
    <row r="72" spans="3:16">
      <c r="C72" s="8">
        <v>69</v>
      </c>
      <c r="D72" s="8" t="s">
        <v>281</v>
      </c>
      <c r="E72" s="13" t="s">
        <v>93</v>
      </c>
      <c r="F72" s="13" t="s">
        <v>135</v>
      </c>
      <c r="G72" s="13" t="s">
        <v>135</v>
      </c>
      <c r="H72" s="13" t="s">
        <v>27</v>
      </c>
      <c r="I72" s="27">
        <v>30</v>
      </c>
      <c r="J72" s="27">
        <v>30</v>
      </c>
      <c r="K72" s="14">
        <v>0.1</v>
      </c>
      <c r="L72" s="27" t="str">
        <f t="shared" si="1"/>
        <v>effect69.gif</v>
      </c>
      <c r="M72" s="20">
        <v>1000</v>
      </c>
      <c r="N72" s="8"/>
      <c r="P72" s="5" t="str">
        <f>"INSERT INTO m_skill VALUES ("&amp;C72&amp;","&amp;"'"&amp;D72&amp;"'"&amp;","&amp;VLOOKUP(E72,コード!$C$33:$H$41,2,FALSE)&amp;","&amp;VLOOKUP(F72,コード!$C$5:$H$11,2,FALSE)&amp;","&amp;VLOOKUP(G72,コード!$C$13:$H$21,2,FALSE)&amp;","&amp;VLOOKUP(H72,コード!$C$23:$H$31,2,FALSE)&amp;","&amp;I72&amp;","&amp;J72&amp;","&amp;K72&amp;","&amp;"'"&amp;L72&amp;"'"&amp;","&amp;M72&amp;","&amp;IF(N72="","''","'"&amp;N72&amp;"'")&amp;");"</f>
        <v>INSERT INTO m_skill VALUES (69,'首狩り',2,0,0,1,30,30,0.1,'effect69.gif',1000,'');</v>
      </c>
    </row>
  </sheetData>
  <autoFilter ref="C3:N3" xr:uid="{7EB7090A-0065-41E7-85DA-75EEB9504A67}">
    <sortState xmlns:xlrd2="http://schemas.microsoft.com/office/spreadsheetml/2017/richdata2" ref="C4:N70">
      <sortCondition ref="C3"/>
    </sortState>
  </autoFilter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27D9-C8B6-491D-9205-8D7433312F14}">
  <dimension ref="A4:T522"/>
  <sheetViews>
    <sheetView workbookViewId="0">
      <selection activeCell="H46" sqref="H46"/>
    </sheetView>
  </sheetViews>
  <sheetFormatPr defaultRowHeight="13.5"/>
  <cols>
    <col min="1" max="13" width="9" style="1"/>
    <col min="14" max="14" width="12.75" style="3" customWidth="1"/>
    <col min="15" max="15" width="5.375" style="4" customWidth="1"/>
    <col min="16" max="16" width="14.125" style="1" customWidth="1"/>
    <col min="17" max="18" width="9" style="1"/>
    <col min="19" max="19" width="17.75" style="1" customWidth="1"/>
    <col min="20" max="16384" width="9" style="1"/>
  </cols>
  <sheetData>
    <row r="4" spans="2:20">
      <c r="B4" s="2" t="s">
        <v>164</v>
      </c>
      <c r="C4" s="2" t="s">
        <v>167</v>
      </c>
      <c r="D4" s="2" t="s">
        <v>168</v>
      </c>
      <c r="E4" s="2" t="s">
        <v>169</v>
      </c>
      <c r="N4" s="22" t="s">
        <v>166</v>
      </c>
      <c r="O4" s="23" t="s">
        <v>174</v>
      </c>
      <c r="P4" s="22" t="s">
        <v>197</v>
      </c>
      <c r="R4" s="22" t="s">
        <v>245</v>
      </c>
      <c r="S4" s="22" t="s">
        <v>246</v>
      </c>
      <c r="T4" s="22" t="s">
        <v>312</v>
      </c>
    </row>
    <row r="5" spans="2:20">
      <c r="B5" s="21">
        <v>1</v>
      </c>
      <c r="C5" s="21">
        <v>1</v>
      </c>
      <c r="D5" s="21">
        <v>9</v>
      </c>
      <c r="E5" s="21" t="b">
        <v>0</v>
      </c>
      <c r="G5" s="1" t="str">
        <f>"INSERT INTO m_monster_skill VALUES ("&amp;B5&amp;","&amp;C5&amp;","&amp;D5&amp;","&amp;E5&amp;");"</f>
        <v>INSERT INTO m_monster_skill VALUES (1,1,9,FALSE);</v>
      </c>
      <c r="N5" s="21" t="str">
        <f>VLOOKUP(C5,モンスター!$B$6:$H$100,2,FALSE)</f>
        <v>キラービー</v>
      </c>
      <c r="O5" s="24">
        <f>VLOOKUP(D5,スキル!$C$4:$N$100,8,FALSE)</f>
        <v>10</v>
      </c>
      <c r="P5" s="25" t="str">
        <f>VLOOKUP(D5,スキル!$C$4:$N$100,2,FALSE)</f>
        <v>斬撃</v>
      </c>
      <c r="R5" s="8">
        <v>1</v>
      </c>
      <c r="S5" s="21" t="str">
        <f>VLOOKUP(R5,スキル!$C$4:$D$103,2,FALSE)</f>
        <v>打撃</v>
      </c>
      <c r="T5" s="21">
        <f>COUNTIF($D$5:$D$1000,R5)</f>
        <v>32</v>
      </c>
    </row>
    <row r="6" spans="2:20">
      <c r="B6" s="21">
        <f>B5+1</f>
        <v>2</v>
      </c>
      <c r="C6" s="21">
        <v>1</v>
      </c>
      <c r="D6" s="21">
        <v>9</v>
      </c>
      <c r="E6" s="21" t="b">
        <v>0</v>
      </c>
      <c r="G6" s="1" t="str">
        <f t="shared" ref="G6:G68" si="0">"INSERT INTO m_monster_skill VALUES ("&amp;B6&amp;","&amp;C6&amp;","&amp;D6&amp;","&amp;E6&amp;");"</f>
        <v>INSERT INTO m_monster_skill VALUES (2,1,9,FALSE);</v>
      </c>
      <c r="N6" s="21" t="str">
        <f>VLOOKUP(C6,モンスター!$B$6:$H$100,2,FALSE)</f>
        <v>キラービー</v>
      </c>
      <c r="O6" s="24">
        <f>VLOOKUP(D6,スキル!$C$4:$N$100,8,FALSE)</f>
        <v>10</v>
      </c>
      <c r="P6" s="25" t="str">
        <f>VLOOKUP(D6,スキル!$C$4:$N$100,2,FALSE)</f>
        <v>斬撃</v>
      </c>
      <c r="R6" s="8">
        <f>R5+1</f>
        <v>2</v>
      </c>
      <c r="S6" s="21" t="str">
        <f>VLOOKUP(R6,スキル!$C$4:$D$103,2,FALSE)</f>
        <v>正拳突き</v>
      </c>
      <c r="T6" s="21">
        <f t="shared" ref="T6:T69" si="1">COUNTIF($D$5:$D$1000,R6)</f>
        <v>24</v>
      </c>
    </row>
    <row r="7" spans="2:20">
      <c r="B7" s="21">
        <f t="shared" ref="B7:B68" si="2">B6+1</f>
        <v>3</v>
      </c>
      <c r="C7" s="21">
        <v>1</v>
      </c>
      <c r="D7" s="21">
        <v>9</v>
      </c>
      <c r="E7" s="21" t="b">
        <v>0</v>
      </c>
      <c r="G7" s="1" t="str">
        <f t="shared" si="0"/>
        <v>INSERT INTO m_monster_skill VALUES (3,1,9,FALSE);</v>
      </c>
      <c r="N7" s="21" t="str">
        <f>VLOOKUP(C7,モンスター!$B$6:$H$100,2,FALSE)</f>
        <v>キラービー</v>
      </c>
      <c r="O7" s="24">
        <f>VLOOKUP(D7,スキル!$C$4:$N$100,8,FALSE)</f>
        <v>10</v>
      </c>
      <c r="P7" s="25" t="str">
        <f>VLOOKUP(D7,スキル!$C$4:$N$100,2,FALSE)</f>
        <v>斬撃</v>
      </c>
      <c r="R7" s="8">
        <f t="shared" ref="R7:R70" si="3">R6+1</f>
        <v>3</v>
      </c>
      <c r="S7" s="21" t="str">
        <f>VLOOKUP(R7,スキル!$C$4:$D$103,2,FALSE)</f>
        <v>ライジングドラゴン</v>
      </c>
      <c r="T7" s="21">
        <f t="shared" si="1"/>
        <v>4</v>
      </c>
    </row>
    <row r="8" spans="2:20">
      <c r="B8" s="21">
        <f t="shared" si="2"/>
        <v>4</v>
      </c>
      <c r="C8" s="21">
        <v>1</v>
      </c>
      <c r="D8" s="21">
        <v>55</v>
      </c>
      <c r="E8" s="21" t="b">
        <v>0</v>
      </c>
      <c r="G8" s="1" t="str">
        <f t="shared" si="0"/>
        <v>INSERT INTO m_monster_skill VALUES (4,1,55,FALSE);</v>
      </c>
      <c r="N8" s="21" t="str">
        <f>VLOOKUP(C8,モンスター!$B$6:$H$100,2,FALSE)</f>
        <v>キラービー</v>
      </c>
      <c r="O8" s="24" t="str">
        <f>VLOOKUP(D8,スキル!$C$4:$N$100,8,FALSE)</f>
        <v>0</v>
      </c>
      <c r="P8" s="25" t="str">
        <f>VLOOKUP(D8,スキル!$C$4:$N$100,2,FALSE)</f>
        <v>ミスをした</v>
      </c>
      <c r="R8" s="8">
        <f t="shared" si="3"/>
        <v>4</v>
      </c>
      <c r="S8" s="21" t="str">
        <f>VLOOKUP(R8,スキル!$C$4:$D$103,2,FALSE)</f>
        <v>リアルインパクト</v>
      </c>
      <c r="T8" s="21">
        <f t="shared" si="1"/>
        <v>3</v>
      </c>
    </row>
    <row r="9" spans="2:20">
      <c r="B9" s="21">
        <f t="shared" si="2"/>
        <v>5</v>
      </c>
      <c r="C9" s="21">
        <v>1</v>
      </c>
      <c r="D9" s="21">
        <v>26</v>
      </c>
      <c r="E9" s="21" t="b">
        <v>0</v>
      </c>
      <c r="G9" s="1" t="str">
        <f t="shared" si="0"/>
        <v>INSERT INTO m_monster_skill VALUES (5,1,26,FALSE);</v>
      </c>
      <c r="N9" s="21" t="str">
        <f>VLOOKUP(C9,モンスター!$B$6:$H$100,2,FALSE)</f>
        <v>キラービー</v>
      </c>
      <c r="O9" s="24" t="str">
        <f>VLOOKUP(D9,スキル!$C$4:$N$100,8,FALSE)</f>
        <v>10</v>
      </c>
      <c r="P9" s="25" t="str">
        <f>VLOOKUP(D9,スキル!$C$4:$N$100,2,FALSE)</f>
        <v>ダイヤミサイル</v>
      </c>
      <c r="R9" s="8">
        <f t="shared" si="3"/>
        <v>5</v>
      </c>
      <c r="S9" s="21" t="str">
        <f>VLOOKUP(R9,スキル!$C$4:$D$103,2,FALSE)</f>
        <v>回し蹴り</v>
      </c>
      <c r="T9" s="21">
        <f t="shared" si="1"/>
        <v>4</v>
      </c>
    </row>
    <row r="10" spans="2:20">
      <c r="B10" s="21">
        <f t="shared" si="2"/>
        <v>6</v>
      </c>
      <c r="C10" s="21">
        <v>1</v>
      </c>
      <c r="D10" s="21">
        <v>26</v>
      </c>
      <c r="E10" s="21" t="b">
        <v>0</v>
      </c>
      <c r="G10" s="1" t="str">
        <f t="shared" si="0"/>
        <v>INSERT INTO m_monster_skill VALUES (6,1,26,FALSE);</v>
      </c>
      <c r="N10" s="21" t="str">
        <f>VLOOKUP(C10,モンスター!$B$6:$H$100,2,FALSE)</f>
        <v>キラービー</v>
      </c>
      <c r="O10" s="24" t="str">
        <f>VLOOKUP(D10,スキル!$C$4:$N$100,8,FALSE)</f>
        <v>10</v>
      </c>
      <c r="P10" s="25" t="str">
        <f>VLOOKUP(D10,スキル!$C$4:$N$100,2,FALSE)</f>
        <v>ダイヤミサイル</v>
      </c>
      <c r="R10" s="8">
        <f t="shared" si="3"/>
        <v>6</v>
      </c>
      <c r="S10" s="21" t="str">
        <f>VLOOKUP(R10,スキル!$C$4:$D$103,2,FALSE)</f>
        <v>ムーンサルト</v>
      </c>
      <c r="T10" s="21">
        <f t="shared" si="1"/>
        <v>8</v>
      </c>
    </row>
    <row r="11" spans="2:20">
      <c r="B11" s="21">
        <f t="shared" si="2"/>
        <v>7</v>
      </c>
      <c r="C11" s="21">
        <v>2</v>
      </c>
      <c r="D11" s="21">
        <v>9</v>
      </c>
      <c r="E11" s="21" t="b">
        <v>0</v>
      </c>
      <c r="G11" s="1" t="str">
        <f t="shared" si="0"/>
        <v>INSERT INTO m_monster_skill VALUES (7,2,9,FALSE);</v>
      </c>
      <c r="N11" s="21" t="str">
        <f>VLOOKUP(C11,モンスター!$B$6:$H$100,2,FALSE)</f>
        <v>アサシンバグ</v>
      </c>
      <c r="O11" s="24">
        <f>VLOOKUP(D11,スキル!$C$4:$N$100,8,FALSE)</f>
        <v>10</v>
      </c>
      <c r="P11" s="25" t="str">
        <f>VLOOKUP(D11,スキル!$C$4:$N$100,2,FALSE)</f>
        <v>斬撃</v>
      </c>
      <c r="R11" s="8">
        <f t="shared" si="3"/>
        <v>7</v>
      </c>
      <c r="S11" s="21" t="str">
        <f>VLOOKUP(R11,スキル!$C$4:$D$103,2,FALSE)</f>
        <v>ダンスマカブル</v>
      </c>
      <c r="T11" s="21">
        <f t="shared" si="1"/>
        <v>6</v>
      </c>
    </row>
    <row r="12" spans="2:20">
      <c r="B12" s="21">
        <f t="shared" si="2"/>
        <v>8</v>
      </c>
      <c r="C12" s="21">
        <v>2</v>
      </c>
      <c r="D12" s="21">
        <v>6</v>
      </c>
      <c r="E12" s="21" t="b">
        <v>0</v>
      </c>
      <c r="G12" s="1" t="str">
        <f t="shared" si="0"/>
        <v>INSERT INTO m_monster_skill VALUES (8,2,6,FALSE);</v>
      </c>
      <c r="N12" s="21" t="str">
        <f>VLOOKUP(C12,モンスター!$B$6:$H$100,2,FALSE)</f>
        <v>アサシンバグ</v>
      </c>
      <c r="O12" s="24" t="str">
        <f>VLOOKUP(D12,スキル!$C$4:$N$100,8,FALSE)</f>
        <v>25</v>
      </c>
      <c r="P12" s="25" t="str">
        <f>VLOOKUP(D12,スキル!$C$4:$N$100,2,FALSE)</f>
        <v>ムーンサルト</v>
      </c>
      <c r="R12" s="8">
        <f t="shared" si="3"/>
        <v>8</v>
      </c>
      <c r="S12" s="21" t="str">
        <f>VLOOKUP(R12,スキル!$C$4:$D$103,2,FALSE)</f>
        <v>クレイジーダンス</v>
      </c>
      <c r="T12" s="21">
        <f t="shared" si="1"/>
        <v>4</v>
      </c>
    </row>
    <row r="13" spans="2:20">
      <c r="B13" s="21">
        <f t="shared" si="2"/>
        <v>9</v>
      </c>
      <c r="C13" s="21">
        <v>2</v>
      </c>
      <c r="D13" s="21">
        <v>55</v>
      </c>
      <c r="E13" s="21" t="b">
        <v>0</v>
      </c>
      <c r="G13" s="1" t="str">
        <f t="shared" si="0"/>
        <v>INSERT INTO m_monster_skill VALUES (9,2,55,FALSE);</v>
      </c>
      <c r="N13" s="21" t="str">
        <f>VLOOKUP(C13,モンスター!$B$6:$H$100,2,FALSE)</f>
        <v>アサシンバグ</v>
      </c>
      <c r="O13" s="24" t="str">
        <f>VLOOKUP(D13,スキル!$C$4:$N$100,8,FALSE)</f>
        <v>0</v>
      </c>
      <c r="P13" s="25" t="str">
        <f>VLOOKUP(D13,スキル!$C$4:$N$100,2,FALSE)</f>
        <v>ミスをした</v>
      </c>
      <c r="R13" s="8">
        <f t="shared" si="3"/>
        <v>9</v>
      </c>
      <c r="S13" s="21" t="str">
        <f>VLOOKUP(R13,スキル!$C$4:$D$103,2,FALSE)</f>
        <v>斬撃</v>
      </c>
      <c r="T13" s="21">
        <f t="shared" si="1"/>
        <v>44</v>
      </c>
    </row>
    <row r="14" spans="2:20">
      <c r="B14" s="21">
        <f t="shared" si="2"/>
        <v>10</v>
      </c>
      <c r="C14" s="21">
        <v>2</v>
      </c>
      <c r="D14" s="21">
        <v>5</v>
      </c>
      <c r="E14" s="21" t="b">
        <v>0</v>
      </c>
      <c r="G14" s="1" t="str">
        <f t="shared" si="0"/>
        <v>INSERT INTO m_monster_skill VALUES (10,2,5,FALSE);</v>
      </c>
      <c r="N14" s="21" t="str">
        <f>VLOOKUP(C14,モンスター!$B$6:$H$100,2,FALSE)</f>
        <v>アサシンバグ</v>
      </c>
      <c r="O14" s="24" t="str">
        <f>VLOOKUP(D14,スキル!$C$4:$N$100,8,FALSE)</f>
        <v>15</v>
      </c>
      <c r="P14" s="25" t="str">
        <f>VLOOKUP(D14,スキル!$C$4:$N$100,2,FALSE)</f>
        <v>回し蹴り</v>
      </c>
      <c r="R14" s="8">
        <f t="shared" si="3"/>
        <v>10</v>
      </c>
      <c r="S14" s="21" t="str">
        <f>VLOOKUP(R14,スキル!$C$4:$D$103,2,FALSE)</f>
        <v>剣の舞</v>
      </c>
      <c r="T14" s="21">
        <f t="shared" si="1"/>
        <v>12</v>
      </c>
    </row>
    <row r="15" spans="2:20">
      <c r="B15" s="21">
        <f t="shared" si="2"/>
        <v>11</v>
      </c>
      <c r="C15" s="21">
        <v>2</v>
      </c>
      <c r="D15" s="21">
        <v>26</v>
      </c>
      <c r="E15" s="21" t="b">
        <v>0</v>
      </c>
      <c r="G15" s="1" t="str">
        <f t="shared" si="0"/>
        <v>INSERT INTO m_monster_skill VALUES (11,2,26,FALSE);</v>
      </c>
      <c r="N15" s="21" t="str">
        <f>VLOOKUP(C15,モンスター!$B$6:$H$100,2,FALSE)</f>
        <v>アサシンバグ</v>
      </c>
      <c r="O15" s="24" t="str">
        <f>VLOOKUP(D15,スキル!$C$4:$N$100,8,FALSE)</f>
        <v>10</v>
      </c>
      <c r="P15" s="25" t="str">
        <f>VLOOKUP(D15,スキル!$C$4:$N$100,2,FALSE)</f>
        <v>ダイヤミサイル</v>
      </c>
      <c r="R15" s="8">
        <f t="shared" si="3"/>
        <v>11</v>
      </c>
      <c r="S15" s="21" t="str">
        <f>VLOOKUP(R15,スキル!$C$4:$D$103,2,FALSE)</f>
        <v>渾身斬り</v>
      </c>
      <c r="T15" s="21">
        <f t="shared" si="1"/>
        <v>8</v>
      </c>
    </row>
    <row r="16" spans="2:20">
      <c r="B16" s="21">
        <f t="shared" si="2"/>
        <v>12</v>
      </c>
      <c r="C16" s="21">
        <v>2</v>
      </c>
      <c r="D16" s="21">
        <v>27</v>
      </c>
      <c r="E16" s="21" t="b">
        <v>0</v>
      </c>
      <c r="G16" s="1" t="str">
        <f t="shared" si="0"/>
        <v>INSERT INTO m_monster_skill VALUES (12,2,27,FALSE);</v>
      </c>
      <c r="N16" s="21" t="str">
        <f>VLOOKUP(C16,モンスター!$B$6:$H$100,2,FALSE)</f>
        <v>アサシンバグ</v>
      </c>
      <c r="O16" s="24" t="str">
        <f>VLOOKUP(D16,スキル!$C$4:$N$100,8,FALSE)</f>
        <v>30</v>
      </c>
      <c r="P16" s="25" t="str">
        <f>VLOOKUP(D16,スキル!$C$4:$N$100,2,FALSE)</f>
        <v>アースクエイク</v>
      </c>
      <c r="R16" s="8">
        <f t="shared" si="3"/>
        <v>12</v>
      </c>
      <c r="S16" s="21" t="str">
        <f>VLOOKUP(R16,スキル!$C$4:$D$103,2,FALSE)</f>
        <v>次元斬</v>
      </c>
      <c r="T16" s="21">
        <f t="shared" si="1"/>
        <v>2</v>
      </c>
    </row>
    <row r="17" spans="2:20">
      <c r="B17" s="21">
        <f t="shared" si="2"/>
        <v>13</v>
      </c>
      <c r="C17" s="21">
        <v>3</v>
      </c>
      <c r="D17" s="21">
        <v>9</v>
      </c>
      <c r="E17" s="21" t="b">
        <v>0</v>
      </c>
      <c r="G17" s="1" t="str">
        <f t="shared" si="0"/>
        <v>INSERT INTO m_monster_skill VALUES (13,3,9,FALSE);</v>
      </c>
      <c r="N17" s="21" t="str">
        <f>VLOOKUP(C17,モンスター!$B$6:$H$100,2,FALSE)</f>
        <v>ラスターバグ</v>
      </c>
      <c r="O17" s="24">
        <f>VLOOKUP(D17,スキル!$C$4:$N$100,8,FALSE)</f>
        <v>10</v>
      </c>
      <c r="P17" s="25" t="str">
        <f>VLOOKUP(D17,スキル!$C$4:$N$100,2,FALSE)</f>
        <v>斬撃</v>
      </c>
      <c r="R17" s="8">
        <f t="shared" si="3"/>
        <v>13</v>
      </c>
      <c r="S17" s="21" t="str">
        <f>VLOOKUP(R17,スキル!$C$4:$D$103,2,FALSE)</f>
        <v>薙ぎ払い</v>
      </c>
      <c r="T17" s="21">
        <f t="shared" si="1"/>
        <v>12</v>
      </c>
    </row>
    <row r="18" spans="2:20">
      <c r="B18" s="21">
        <f t="shared" si="2"/>
        <v>14</v>
      </c>
      <c r="C18" s="21">
        <v>3</v>
      </c>
      <c r="D18" s="21">
        <v>9</v>
      </c>
      <c r="E18" s="21" t="b">
        <v>0</v>
      </c>
      <c r="G18" s="1" t="str">
        <f t="shared" si="0"/>
        <v>INSERT INTO m_monster_skill VALUES (14,3,9,FALSE);</v>
      </c>
      <c r="N18" s="21" t="str">
        <f>VLOOKUP(C18,モンスター!$B$6:$H$100,2,FALSE)</f>
        <v>ラスターバグ</v>
      </c>
      <c r="O18" s="24">
        <f>VLOOKUP(D18,スキル!$C$4:$N$100,8,FALSE)</f>
        <v>10</v>
      </c>
      <c r="P18" s="25" t="str">
        <f>VLOOKUP(D18,スキル!$C$4:$N$100,2,FALSE)</f>
        <v>斬撃</v>
      </c>
      <c r="R18" s="8">
        <f t="shared" si="3"/>
        <v>14</v>
      </c>
      <c r="S18" s="21" t="str">
        <f>VLOOKUP(R18,スキル!$C$4:$D$103,2,FALSE)</f>
        <v>疾走居合</v>
      </c>
      <c r="T18" s="21">
        <f t="shared" si="1"/>
        <v>3</v>
      </c>
    </row>
    <row r="19" spans="2:20">
      <c r="B19" s="21">
        <f t="shared" si="2"/>
        <v>15</v>
      </c>
      <c r="C19" s="21">
        <v>3</v>
      </c>
      <c r="D19" s="21">
        <v>56</v>
      </c>
      <c r="E19" s="21" t="b">
        <v>0</v>
      </c>
      <c r="G19" s="1" t="str">
        <f t="shared" si="0"/>
        <v>INSERT INTO m_monster_skill VALUES (15,3,56,FALSE);</v>
      </c>
      <c r="N19" s="21" t="str">
        <f>VLOOKUP(C19,モンスター!$B$6:$H$100,2,FALSE)</f>
        <v>ラスターバグ</v>
      </c>
      <c r="O19" s="24" t="str">
        <f>VLOOKUP(D19,スキル!$C$4:$N$100,8,FALSE)</f>
        <v>0</v>
      </c>
      <c r="P19" s="25" t="str">
        <f>VLOOKUP(D19,スキル!$C$4:$N$100,2,FALSE)</f>
        <v>様子を見ている</v>
      </c>
      <c r="R19" s="8">
        <f t="shared" si="3"/>
        <v>15</v>
      </c>
      <c r="S19" s="21" t="str">
        <f>VLOOKUP(R19,スキル!$C$4:$D$103,2,FALSE)</f>
        <v>ギガスラッシュ</v>
      </c>
      <c r="T19" s="21">
        <f t="shared" si="1"/>
        <v>3</v>
      </c>
    </row>
    <row r="20" spans="2:20">
      <c r="B20" s="21">
        <f t="shared" si="2"/>
        <v>16</v>
      </c>
      <c r="C20" s="21">
        <v>3</v>
      </c>
      <c r="D20" s="21">
        <v>6</v>
      </c>
      <c r="E20" s="21" t="b">
        <v>0</v>
      </c>
      <c r="G20" s="1" t="str">
        <f t="shared" si="0"/>
        <v>INSERT INTO m_monster_skill VALUES (16,3,6,FALSE);</v>
      </c>
      <c r="N20" s="21" t="str">
        <f>VLOOKUP(C20,モンスター!$B$6:$H$100,2,FALSE)</f>
        <v>ラスターバグ</v>
      </c>
      <c r="O20" s="24" t="str">
        <f>VLOOKUP(D20,スキル!$C$4:$N$100,8,FALSE)</f>
        <v>25</v>
      </c>
      <c r="P20" s="25" t="str">
        <f>VLOOKUP(D20,スキル!$C$4:$N$100,2,FALSE)</f>
        <v>ムーンサルト</v>
      </c>
      <c r="R20" s="8">
        <f t="shared" si="3"/>
        <v>16</v>
      </c>
      <c r="S20" s="21" t="str">
        <f>VLOOKUP(R20,スキル!$C$4:$D$103,2,FALSE)</f>
        <v>次元斬_絶</v>
      </c>
      <c r="T20" s="21">
        <f t="shared" si="1"/>
        <v>2</v>
      </c>
    </row>
    <row r="21" spans="2:20">
      <c r="B21" s="21">
        <f t="shared" si="2"/>
        <v>17</v>
      </c>
      <c r="C21" s="21">
        <v>3</v>
      </c>
      <c r="D21" s="21">
        <v>26</v>
      </c>
      <c r="E21" s="21" t="b">
        <v>0</v>
      </c>
      <c r="G21" s="1" t="str">
        <f t="shared" si="0"/>
        <v>INSERT INTO m_monster_skill VALUES (17,3,26,FALSE);</v>
      </c>
      <c r="N21" s="21" t="str">
        <f>VLOOKUP(C21,モンスター!$B$6:$H$100,2,FALSE)</f>
        <v>ラスターバグ</v>
      </c>
      <c r="O21" s="24" t="str">
        <f>VLOOKUP(D21,スキル!$C$4:$N$100,8,FALSE)</f>
        <v>10</v>
      </c>
      <c r="P21" s="25" t="str">
        <f>VLOOKUP(D21,スキル!$C$4:$N$100,2,FALSE)</f>
        <v>ダイヤミサイル</v>
      </c>
      <c r="R21" s="8">
        <f t="shared" si="3"/>
        <v>17</v>
      </c>
      <c r="S21" s="21" t="str">
        <f>VLOOKUP(R21,スキル!$C$4:$D$103,2,FALSE)</f>
        <v>ファイアボール</v>
      </c>
      <c r="T21" s="21">
        <f t="shared" si="1"/>
        <v>6</v>
      </c>
    </row>
    <row r="22" spans="2:20">
      <c r="B22" s="21">
        <f t="shared" si="2"/>
        <v>18</v>
      </c>
      <c r="C22" s="21">
        <v>3</v>
      </c>
      <c r="D22" s="21">
        <v>28</v>
      </c>
      <c r="E22" s="21" t="b">
        <v>0</v>
      </c>
      <c r="G22" s="1" t="str">
        <f t="shared" si="0"/>
        <v>INSERT INTO m_monster_skill VALUES (18,3,28,FALSE);</v>
      </c>
      <c r="N22" s="21" t="str">
        <f>VLOOKUP(C22,モンスター!$B$6:$H$100,2,FALSE)</f>
        <v>ラスターバグ</v>
      </c>
      <c r="O22" s="24">
        <f>VLOOKUP(D22,スキル!$C$4:$N$100,8,FALSE)</f>
        <v>50</v>
      </c>
      <c r="P22" s="25" t="str">
        <f>VLOOKUP(D22,スキル!$C$4:$N$100,2,FALSE)</f>
        <v>ストーンクラウド</v>
      </c>
      <c r="R22" s="8">
        <f t="shared" si="3"/>
        <v>18</v>
      </c>
      <c r="S22" s="21" t="str">
        <f>VLOOKUP(R22,スキル!$C$4:$D$103,2,FALSE)</f>
        <v>エクスプロード</v>
      </c>
      <c r="T22" s="21">
        <f t="shared" si="1"/>
        <v>9</v>
      </c>
    </row>
    <row r="23" spans="2:20">
      <c r="B23" s="21">
        <f t="shared" si="2"/>
        <v>19</v>
      </c>
      <c r="C23" s="21">
        <v>4</v>
      </c>
      <c r="D23" s="21">
        <v>9</v>
      </c>
      <c r="E23" s="21" t="b">
        <v>0</v>
      </c>
      <c r="G23" s="1" t="str">
        <f t="shared" si="0"/>
        <v>INSERT INTO m_monster_skill VALUES (19,4,9,FALSE);</v>
      </c>
      <c r="N23" s="21" t="str">
        <f>VLOOKUP(C23,モンスター!$B$6:$H$100,2,FALSE)</f>
        <v>カーミラ</v>
      </c>
      <c r="O23" s="24">
        <f>VLOOKUP(D23,スキル!$C$4:$N$100,8,FALSE)</f>
        <v>10</v>
      </c>
      <c r="P23" s="25" t="str">
        <f>VLOOKUP(D23,スキル!$C$4:$N$100,2,FALSE)</f>
        <v>斬撃</v>
      </c>
      <c r="R23" s="8">
        <f t="shared" si="3"/>
        <v>19</v>
      </c>
      <c r="S23" s="21" t="str">
        <f>VLOOKUP(R23,スキル!$C$4:$D$103,2,FALSE)</f>
        <v>ブレイズウォール</v>
      </c>
      <c r="T23" s="21">
        <f t="shared" si="1"/>
        <v>6</v>
      </c>
    </row>
    <row r="24" spans="2:20">
      <c r="B24" s="21">
        <f t="shared" si="2"/>
        <v>20</v>
      </c>
      <c r="C24" s="21">
        <v>4</v>
      </c>
      <c r="D24" s="21">
        <v>55</v>
      </c>
      <c r="E24" s="21" t="b">
        <v>0</v>
      </c>
      <c r="G24" s="1" t="str">
        <f t="shared" si="0"/>
        <v>INSERT INTO m_monster_skill VALUES (20,4,55,FALSE);</v>
      </c>
      <c r="N24" s="21" t="str">
        <f>VLOOKUP(C24,モンスター!$B$6:$H$100,2,FALSE)</f>
        <v>カーミラ</v>
      </c>
      <c r="O24" s="24" t="str">
        <f>VLOOKUP(D24,スキル!$C$4:$N$100,8,FALSE)</f>
        <v>0</v>
      </c>
      <c r="P24" s="25" t="str">
        <f>VLOOKUP(D24,スキル!$C$4:$N$100,2,FALSE)</f>
        <v>ミスをした</v>
      </c>
      <c r="R24" s="8">
        <f t="shared" si="3"/>
        <v>20</v>
      </c>
      <c r="S24" s="21" t="str">
        <f>VLOOKUP(R24,スキル!$C$4:$D$103,2,FALSE)</f>
        <v>アイススマッシュ</v>
      </c>
      <c r="T24" s="21">
        <f t="shared" si="1"/>
        <v>10</v>
      </c>
    </row>
    <row r="25" spans="2:20">
      <c r="B25" s="21">
        <f t="shared" si="2"/>
        <v>21</v>
      </c>
      <c r="C25" s="21">
        <v>4</v>
      </c>
      <c r="D25" s="21">
        <v>10</v>
      </c>
      <c r="E25" s="21" t="b">
        <v>0</v>
      </c>
      <c r="G25" s="1" t="str">
        <f t="shared" si="0"/>
        <v>INSERT INTO m_monster_skill VALUES (21,4,10,FALSE);</v>
      </c>
      <c r="N25" s="21" t="str">
        <f>VLOOKUP(C25,モンスター!$B$6:$H$100,2,FALSE)</f>
        <v>カーミラ</v>
      </c>
      <c r="O25" s="24">
        <f>VLOOKUP(D25,スキル!$C$4:$N$100,8,FALSE)</f>
        <v>20</v>
      </c>
      <c r="P25" s="25" t="str">
        <f>VLOOKUP(D25,スキル!$C$4:$N$100,2,FALSE)</f>
        <v>剣の舞</v>
      </c>
      <c r="R25" s="8">
        <f t="shared" si="3"/>
        <v>21</v>
      </c>
      <c r="S25" s="21" t="str">
        <f>VLOOKUP(R25,スキル!$C$4:$D$103,2,FALSE)</f>
        <v>メガスプラッシュ</v>
      </c>
      <c r="T25" s="21">
        <f t="shared" si="1"/>
        <v>9</v>
      </c>
    </row>
    <row r="26" spans="2:20">
      <c r="B26" s="21">
        <f t="shared" si="2"/>
        <v>22</v>
      </c>
      <c r="C26" s="21">
        <v>4</v>
      </c>
      <c r="D26" s="21">
        <v>13</v>
      </c>
      <c r="E26" s="21" t="b">
        <v>0</v>
      </c>
      <c r="G26" s="1" t="str">
        <f t="shared" si="0"/>
        <v>INSERT INTO m_monster_skill VALUES (22,4,13,FALSE);</v>
      </c>
      <c r="N26" s="21" t="str">
        <f>VLOOKUP(C26,モンスター!$B$6:$H$100,2,FALSE)</f>
        <v>カーミラ</v>
      </c>
      <c r="O26" s="24" t="str">
        <f>VLOOKUP(D26,スキル!$C$4:$N$100,8,FALSE)</f>
        <v>15</v>
      </c>
      <c r="P26" s="25" t="str">
        <f>VLOOKUP(D26,スキル!$C$4:$N$100,2,FALSE)</f>
        <v>薙ぎ払い</v>
      </c>
      <c r="R26" s="8">
        <f t="shared" si="3"/>
        <v>22</v>
      </c>
      <c r="S26" s="21" t="str">
        <f>VLOOKUP(R26,スキル!$C$4:$D$103,2,FALSE)</f>
        <v>コールドブレイズ</v>
      </c>
      <c r="T26" s="21">
        <f t="shared" si="1"/>
        <v>2</v>
      </c>
    </row>
    <row r="27" spans="2:20">
      <c r="B27" s="21">
        <f t="shared" si="2"/>
        <v>23</v>
      </c>
      <c r="C27" s="21">
        <v>4</v>
      </c>
      <c r="D27" s="21">
        <v>49</v>
      </c>
      <c r="E27" s="21" t="b">
        <v>0</v>
      </c>
      <c r="G27" s="1" t="str">
        <f t="shared" si="0"/>
        <v>INSERT INTO m_monster_skill VALUES (23,4,49,FALSE);</v>
      </c>
      <c r="N27" s="21" t="str">
        <f>VLOOKUP(C27,モンスター!$B$6:$H$100,2,FALSE)</f>
        <v>カーミラ</v>
      </c>
      <c r="O27" s="24">
        <f>VLOOKUP(D27,スキル!$C$4:$N$100,8,FALSE)</f>
        <v>30</v>
      </c>
      <c r="P27" s="25" t="str">
        <f>VLOOKUP(D27,スキル!$C$4:$N$100,2,FALSE)</f>
        <v>チャーム</v>
      </c>
      <c r="R27" s="8">
        <f t="shared" si="3"/>
        <v>23</v>
      </c>
      <c r="S27" s="21" t="str">
        <f>VLOOKUP(R27,スキル!$C$4:$D$103,2,FALSE)</f>
        <v>サンダー</v>
      </c>
      <c r="T27" s="21">
        <f t="shared" si="1"/>
        <v>5</v>
      </c>
    </row>
    <row r="28" spans="2:20">
      <c r="B28" s="21">
        <f t="shared" si="2"/>
        <v>24</v>
      </c>
      <c r="C28" s="21">
        <v>4</v>
      </c>
      <c r="D28" s="21">
        <v>20</v>
      </c>
      <c r="E28" s="21" t="b">
        <v>0</v>
      </c>
      <c r="G28" s="1" t="str">
        <f t="shared" si="0"/>
        <v>INSERT INTO m_monster_skill VALUES (24,4,20,FALSE);</v>
      </c>
      <c r="N28" s="21" t="str">
        <f>VLOOKUP(C28,モンスター!$B$6:$H$100,2,FALSE)</f>
        <v>カーミラ</v>
      </c>
      <c r="O28" s="24" t="str">
        <f>VLOOKUP(D28,スキル!$C$4:$N$100,8,FALSE)</f>
        <v>10</v>
      </c>
      <c r="P28" s="25" t="str">
        <f>VLOOKUP(D28,スキル!$C$4:$N$100,2,FALSE)</f>
        <v>アイススマッシュ</v>
      </c>
      <c r="R28" s="8">
        <f t="shared" si="3"/>
        <v>24</v>
      </c>
      <c r="S28" s="21" t="str">
        <f>VLOOKUP(R28,スキル!$C$4:$D$103,2,FALSE)</f>
        <v>サンダーボルト</v>
      </c>
      <c r="T28" s="21">
        <f t="shared" si="1"/>
        <v>4</v>
      </c>
    </row>
    <row r="29" spans="2:20">
      <c r="B29" s="21">
        <f t="shared" si="2"/>
        <v>25</v>
      </c>
      <c r="C29" s="21">
        <v>5</v>
      </c>
      <c r="D29" s="21">
        <v>49</v>
      </c>
      <c r="E29" s="21" t="b">
        <v>0</v>
      </c>
      <c r="G29" s="1" t="str">
        <f t="shared" si="0"/>
        <v>INSERT INTO m_monster_skill VALUES (25,5,49,FALSE);</v>
      </c>
      <c r="N29" s="21" t="str">
        <f>VLOOKUP(C29,モンスター!$B$6:$H$100,2,FALSE)</f>
        <v>カーミラクイーン</v>
      </c>
      <c r="O29" s="24">
        <f>VLOOKUP(D29,スキル!$C$4:$N$100,8,FALSE)</f>
        <v>30</v>
      </c>
      <c r="P29" s="25" t="str">
        <f>VLOOKUP(D29,スキル!$C$4:$N$100,2,FALSE)</f>
        <v>チャーム</v>
      </c>
      <c r="R29" s="8">
        <f t="shared" si="3"/>
        <v>25</v>
      </c>
      <c r="S29" s="21" t="str">
        <f>VLOOKUP(R29,スキル!$C$4:$D$103,2,FALSE)</f>
        <v>サンダーストーム</v>
      </c>
      <c r="T29" s="21">
        <f t="shared" si="1"/>
        <v>4</v>
      </c>
    </row>
    <row r="30" spans="2:20">
      <c r="B30" s="21">
        <f t="shared" si="2"/>
        <v>26</v>
      </c>
      <c r="C30" s="21">
        <v>5</v>
      </c>
      <c r="D30" s="21">
        <v>43</v>
      </c>
      <c r="E30" s="21" t="b">
        <v>0</v>
      </c>
      <c r="G30" s="1" t="str">
        <f t="shared" si="0"/>
        <v>INSERT INTO m_monster_skill VALUES (26,5,43,FALSE);</v>
      </c>
      <c r="N30" s="21" t="str">
        <f>VLOOKUP(C30,モンスター!$B$6:$H$100,2,FALSE)</f>
        <v>カーミラクイーン</v>
      </c>
      <c r="O30" s="24">
        <f>VLOOKUP(D30,スキル!$C$4:$N$100,8,FALSE)</f>
        <v>20</v>
      </c>
      <c r="P30" s="25" t="str">
        <f>VLOOKUP(D30,スキル!$C$4:$N$100,2,FALSE)</f>
        <v>リジェネ</v>
      </c>
      <c r="R30" s="8">
        <f t="shared" si="3"/>
        <v>26</v>
      </c>
      <c r="S30" s="21" t="str">
        <f>VLOOKUP(R30,スキル!$C$4:$D$103,2,FALSE)</f>
        <v>ダイヤミサイル</v>
      </c>
      <c r="T30" s="21">
        <f t="shared" si="1"/>
        <v>14</v>
      </c>
    </row>
    <row r="31" spans="2:20">
      <c r="B31" s="21">
        <f t="shared" si="2"/>
        <v>27</v>
      </c>
      <c r="C31" s="21">
        <v>5</v>
      </c>
      <c r="D31" s="21">
        <v>10</v>
      </c>
      <c r="E31" s="21" t="b">
        <v>0</v>
      </c>
      <c r="G31" s="1" t="str">
        <f t="shared" si="0"/>
        <v>INSERT INTO m_monster_skill VALUES (27,5,10,FALSE);</v>
      </c>
      <c r="N31" s="21" t="str">
        <f>VLOOKUP(C31,モンスター!$B$6:$H$100,2,FALSE)</f>
        <v>カーミラクイーン</v>
      </c>
      <c r="O31" s="24">
        <f>VLOOKUP(D31,スキル!$C$4:$N$100,8,FALSE)</f>
        <v>20</v>
      </c>
      <c r="P31" s="25" t="str">
        <f>VLOOKUP(D31,スキル!$C$4:$N$100,2,FALSE)</f>
        <v>剣の舞</v>
      </c>
      <c r="R31" s="8">
        <f t="shared" si="3"/>
        <v>27</v>
      </c>
      <c r="S31" s="21" t="str">
        <f>VLOOKUP(R31,スキル!$C$4:$D$103,2,FALSE)</f>
        <v>アースクエイク</v>
      </c>
      <c r="T31" s="21">
        <f t="shared" si="1"/>
        <v>8</v>
      </c>
    </row>
    <row r="32" spans="2:20">
      <c r="B32" s="21">
        <f t="shared" si="2"/>
        <v>28</v>
      </c>
      <c r="C32" s="21">
        <v>5</v>
      </c>
      <c r="D32" s="21">
        <v>7</v>
      </c>
      <c r="E32" s="21" t="b">
        <v>0</v>
      </c>
      <c r="G32" s="1" t="str">
        <f t="shared" si="0"/>
        <v>INSERT INTO m_monster_skill VALUES (28,5,7,FALSE);</v>
      </c>
      <c r="N32" s="21" t="str">
        <f>VLOOKUP(C32,モンスター!$B$6:$H$100,2,FALSE)</f>
        <v>カーミラクイーン</v>
      </c>
      <c r="O32" s="24" t="str">
        <f>VLOOKUP(D32,スキル!$C$4:$N$100,8,FALSE)</f>
        <v>35</v>
      </c>
      <c r="P32" s="25" t="str">
        <f>VLOOKUP(D32,スキル!$C$4:$N$100,2,FALSE)</f>
        <v>ダンスマカブル</v>
      </c>
      <c r="R32" s="8">
        <f t="shared" si="3"/>
        <v>28</v>
      </c>
      <c r="S32" s="21" t="str">
        <f>VLOOKUP(R32,スキル!$C$4:$D$103,2,FALSE)</f>
        <v>ストーンクラウド</v>
      </c>
      <c r="T32" s="21">
        <f t="shared" si="1"/>
        <v>3</v>
      </c>
    </row>
    <row r="33" spans="2:20">
      <c r="B33" s="21">
        <f t="shared" si="2"/>
        <v>29</v>
      </c>
      <c r="C33" s="21">
        <v>5</v>
      </c>
      <c r="D33" s="21">
        <v>27</v>
      </c>
      <c r="E33" s="21" t="b">
        <v>0</v>
      </c>
      <c r="G33" s="1" t="str">
        <f t="shared" si="0"/>
        <v>INSERT INTO m_monster_skill VALUES (29,5,27,FALSE);</v>
      </c>
      <c r="N33" s="21" t="str">
        <f>VLOOKUP(C33,モンスター!$B$6:$H$100,2,FALSE)</f>
        <v>カーミラクイーン</v>
      </c>
      <c r="O33" s="24" t="str">
        <f>VLOOKUP(D33,スキル!$C$4:$N$100,8,FALSE)</f>
        <v>30</v>
      </c>
      <c r="P33" s="25" t="str">
        <f>VLOOKUP(D33,スキル!$C$4:$N$100,2,FALSE)</f>
        <v>アースクエイク</v>
      </c>
      <c r="R33" s="8">
        <f t="shared" si="3"/>
        <v>29</v>
      </c>
      <c r="S33" s="21" t="str">
        <f>VLOOKUP(R33,スキル!$C$4:$D$103,2,FALSE)</f>
        <v>ホーリーボール</v>
      </c>
      <c r="T33" s="21">
        <f t="shared" si="1"/>
        <v>6</v>
      </c>
    </row>
    <row r="34" spans="2:20">
      <c r="B34" s="21">
        <f t="shared" si="2"/>
        <v>30</v>
      </c>
      <c r="C34" s="21">
        <v>5</v>
      </c>
      <c r="D34" s="21">
        <v>21</v>
      </c>
      <c r="E34" s="21" t="b">
        <v>0</v>
      </c>
      <c r="G34" s="1" t="str">
        <f t="shared" si="0"/>
        <v>INSERT INTO m_monster_skill VALUES (30,5,21,FALSE);</v>
      </c>
      <c r="N34" s="21" t="str">
        <f>VLOOKUP(C34,モンスター!$B$6:$H$100,2,FALSE)</f>
        <v>カーミラクイーン</v>
      </c>
      <c r="O34" s="24" t="str">
        <f>VLOOKUP(D34,スキル!$C$4:$N$100,8,FALSE)</f>
        <v>30</v>
      </c>
      <c r="P34" s="25" t="str">
        <f>VLOOKUP(D34,スキル!$C$4:$N$100,2,FALSE)</f>
        <v>メガスプラッシュ</v>
      </c>
      <c r="R34" s="8">
        <f t="shared" si="3"/>
        <v>30</v>
      </c>
      <c r="S34" s="21" t="str">
        <f>VLOOKUP(R34,スキル!$C$4:$D$103,2,FALSE)</f>
        <v>セイントビーム</v>
      </c>
      <c r="T34" s="21">
        <f t="shared" si="1"/>
        <v>4</v>
      </c>
    </row>
    <row r="35" spans="2:20">
      <c r="B35" s="21">
        <f t="shared" si="2"/>
        <v>31</v>
      </c>
      <c r="C35" s="21">
        <v>6</v>
      </c>
      <c r="D35" s="21">
        <v>11</v>
      </c>
      <c r="E35" s="21" t="b">
        <v>0</v>
      </c>
      <c r="G35" s="1" t="str">
        <f t="shared" si="0"/>
        <v>INSERT INTO m_monster_skill VALUES (31,6,11,FALSE);</v>
      </c>
      <c r="N35" s="21" t="str">
        <f>VLOOKUP(C35,モンスター!$B$6:$H$100,2,FALSE)</f>
        <v>デーモン</v>
      </c>
      <c r="O35" s="24">
        <f>VLOOKUP(D35,スキル!$C$4:$N$100,8,FALSE)</f>
        <v>30</v>
      </c>
      <c r="P35" s="25" t="str">
        <f>VLOOKUP(D35,スキル!$C$4:$N$100,2,FALSE)</f>
        <v>渾身斬り</v>
      </c>
      <c r="R35" s="8">
        <f t="shared" si="3"/>
        <v>31</v>
      </c>
      <c r="S35" s="21" t="str">
        <f>VLOOKUP(R35,スキル!$C$4:$D$103,2,FALSE)</f>
        <v>ホーリーバースト</v>
      </c>
      <c r="T35" s="21">
        <f t="shared" si="1"/>
        <v>2</v>
      </c>
    </row>
    <row r="36" spans="2:20">
      <c r="B36" s="21">
        <f t="shared" si="2"/>
        <v>32</v>
      </c>
      <c r="C36" s="21">
        <v>6</v>
      </c>
      <c r="D36" s="21">
        <v>32</v>
      </c>
      <c r="E36" s="21" t="b">
        <v>0</v>
      </c>
      <c r="G36" s="1" t="str">
        <f t="shared" si="0"/>
        <v>INSERT INTO m_monster_skill VALUES (32,6,32,FALSE);</v>
      </c>
      <c r="N36" s="21" t="str">
        <f>VLOOKUP(C36,モンスター!$B$6:$H$100,2,FALSE)</f>
        <v>デーモン</v>
      </c>
      <c r="O36" s="24" t="str">
        <f>VLOOKUP(D36,スキル!$C$4:$N$100,8,FALSE)</f>
        <v>10</v>
      </c>
      <c r="P36" s="25" t="str">
        <f>VLOOKUP(D36,スキル!$C$4:$N$100,2,FALSE)</f>
        <v>イビルゲート</v>
      </c>
      <c r="R36" s="8">
        <f t="shared" si="3"/>
        <v>32</v>
      </c>
      <c r="S36" s="21" t="str">
        <f>VLOOKUP(R36,スキル!$C$4:$D$103,2,FALSE)</f>
        <v>イビルゲート</v>
      </c>
      <c r="T36" s="21">
        <f t="shared" si="1"/>
        <v>13</v>
      </c>
    </row>
    <row r="37" spans="2:20">
      <c r="B37" s="21">
        <f t="shared" si="2"/>
        <v>33</v>
      </c>
      <c r="C37" s="21">
        <v>6</v>
      </c>
      <c r="D37" s="21">
        <v>33</v>
      </c>
      <c r="E37" s="21" t="b">
        <v>0</v>
      </c>
      <c r="G37" s="1" t="str">
        <f t="shared" si="0"/>
        <v>INSERT INTO m_monster_skill VALUES (33,6,33,FALSE);</v>
      </c>
      <c r="N37" s="21" t="str">
        <f>VLOOKUP(C37,モンスター!$B$6:$H$100,2,FALSE)</f>
        <v>デーモン</v>
      </c>
      <c r="O37" s="24" t="str">
        <f>VLOOKUP(D37,スキル!$C$4:$N$100,8,FALSE)</f>
        <v>30</v>
      </c>
      <c r="P37" s="25" t="str">
        <f>VLOOKUP(D37,スキル!$C$4:$N$100,2,FALSE)</f>
        <v>ダークフォース</v>
      </c>
      <c r="R37" s="8">
        <f t="shared" si="3"/>
        <v>33</v>
      </c>
      <c r="S37" s="21" t="str">
        <f>VLOOKUP(R37,スキル!$C$4:$D$103,2,FALSE)</f>
        <v>ダークフォース</v>
      </c>
      <c r="T37" s="21">
        <f t="shared" si="1"/>
        <v>9</v>
      </c>
    </row>
    <row r="38" spans="2:20">
      <c r="B38" s="21">
        <f t="shared" si="2"/>
        <v>34</v>
      </c>
      <c r="C38" s="21">
        <v>6</v>
      </c>
      <c r="D38" s="21">
        <v>9</v>
      </c>
      <c r="E38" s="21" t="b">
        <v>0</v>
      </c>
      <c r="G38" s="1" t="str">
        <f t="shared" si="0"/>
        <v>INSERT INTO m_monster_skill VALUES (34,6,9,FALSE);</v>
      </c>
      <c r="N38" s="21" t="str">
        <f>VLOOKUP(C38,モンスター!$B$6:$H$100,2,FALSE)</f>
        <v>デーモン</v>
      </c>
      <c r="O38" s="24">
        <f>VLOOKUP(D38,スキル!$C$4:$N$100,8,FALSE)</f>
        <v>10</v>
      </c>
      <c r="P38" s="25" t="str">
        <f>VLOOKUP(D38,スキル!$C$4:$N$100,2,FALSE)</f>
        <v>斬撃</v>
      </c>
      <c r="R38" s="8">
        <f t="shared" si="3"/>
        <v>34</v>
      </c>
      <c r="S38" s="21" t="str">
        <f>VLOOKUP(R38,スキル!$C$4:$D$103,2,FALSE)</f>
        <v>ブラックレイン</v>
      </c>
      <c r="T38" s="21">
        <f t="shared" si="1"/>
        <v>7</v>
      </c>
    </row>
    <row r="39" spans="2:20">
      <c r="B39" s="21">
        <f t="shared" si="2"/>
        <v>35</v>
      </c>
      <c r="C39" s="21">
        <v>6</v>
      </c>
      <c r="D39" s="21">
        <v>9</v>
      </c>
      <c r="E39" s="21" t="b">
        <v>0</v>
      </c>
      <c r="G39" s="1" t="str">
        <f t="shared" si="0"/>
        <v>INSERT INTO m_monster_skill VALUES (35,6,9,FALSE);</v>
      </c>
      <c r="N39" s="21" t="str">
        <f>VLOOKUP(C39,モンスター!$B$6:$H$100,2,FALSE)</f>
        <v>デーモン</v>
      </c>
      <c r="O39" s="24">
        <f>VLOOKUP(D39,スキル!$C$4:$N$100,8,FALSE)</f>
        <v>10</v>
      </c>
      <c r="P39" s="25" t="str">
        <f>VLOOKUP(D39,スキル!$C$4:$N$100,2,FALSE)</f>
        <v>斬撃</v>
      </c>
      <c r="R39" s="8">
        <f t="shared" si="3"/>
        <v>35</v>
      </c>
      <c r="S39" s="21" t="str">
        <f>VLOOKUP(R39,スキル!$C$4:$D$103,2,FALSE)</f>
        <v>グラビデ</v>
      </c>
      <c r="T39" s="21">
        <f t="shared" si="1"/>
        <v>7</v>
      </c>
    </row>
    <row r="40" spans="2:20">
      <c r="B40" s="21">
        <f t="shared" si="2"/>
        <v>36</v>
      </c>
      <c r="C40" s="21">
        <v>6</v>
      </c>
      <c r="D40" s="21">
        <v>57</v>
      </c>
      <c r="E40" s="21" t="b">
        <v>0</v>
      </c>
      <c r="G40" s="1" t="str">
        <f t="shared" si="0"/>
        <v>INSERT INTO m_monster_skill VALUES (36,6,57,FALSE);</v>
      </c>
      <c r="N40" s="21" t="str">
        <f>VLOOKUP(C40,モンスター!$B$6:$H$100,2,FALSE)</f>
        <v>デーモン</v>
      </c>
      <c r="O40" s="24" t="str">
        <f>VLOOKUP(D40,スキル!$C$4:$N$100,8,FALSE)</f>
        <v>0</v>
      </c>
      <c r="P40" s="25" t="str">
        <f>VLOOKUP(D40,スキル!$C$4:$N$100,2,FALSE)</f>
        <v>余裕に構えている</v>
      </c>
      <c r="R40" s="8">
        <f t="shared" si="3"/>
        <v>36</v>
      </c>
      <c r="S40" s="21" t="str">
        <f>VLOOKUP(R40,スキル!$C$4:$D$103,2,FALSE)</f>
        <v>グラビガ</v>
      </c>
      <c r="T40" s="21">
        <f t="shared" si="1"/>
        <v>6</v>
      </c>
    </row>
    <row r="41" spans="2:20">
      <c r="B41" s="21">
        <f t="shared" si="2"/>
        <v>37</v>
      </c>
      <c r="C41" s="21">
        <v>7</v>
      </c>
      <c r="D41" s="21">
        <v>33</v>
      </c>
      <c r="E41" s="21" t="b">
        <v>0</v>
      </c>
      <c r="G41" s="1" t="str">
        <f t="shared" si="0"/>
        <v>INSERT INTO m_monster_skill VALUES (37,7,33,FALSE);</v>
      </c>
      <c r="N41" s="21" t="str">
        <f>VLOOKUP(C41,モンスター!$B$6:$H$100,2,FALSE)</f>
        <v>グレートデーモン</v>
      </c>
      <c r="O41" s="24" t="str">
        <f>VLOOKUP(D41,スキル!$C$4:$N$100,8,FALSE)</f>
        <v>30</v>
      </c>
      <c r="P41" s="25" t="str">
        <f>VLOOKUP(D41,スキル!$C$4:$N$100,2,FALSE)</f>
        <v>ダークフォース</v>
      </c>
      <c r="R41" s="8">
        <f t="shared" si="3"/>
        <v>37</v>
      </c>
      <c r="S41" s="21" t="str">
        <f>VLOOKUP(R41,スキル!$C$4:$D$103,2,FALSE)</f>
        <v>グラビジャ</v>
      </c>
      <c r="T41" s="21">
        <f t="shared" si="1"/>
        <v>2</v>
      </c>
    </row>
    <row r="42" spans="2:20">
      <c r="B42" s="21">
        <f t="shared" si="2"/>
        <v>38</v>
      </c>
      <c r="C42" s="21">
        <v>7</v>
      </c>
      <c r="D42" s="21">
        <v>34</v>
      </c>
      <c r="E42" s="21" t="b">
        <v>0</v>
      </c>
      <c r="G42" s="1" t="str">
        <f t="shared" si="0"/>
        <v>INSERT INTO m_monster_skill VALUES (38,7,34,FALSE);</v>
      </c>
      <c r="N42" s="21" t="str">
        <f>VLOOKUP(C42,モンスター!$B$6:$H$100,2,FALSE)</f>
        <v>グレートデーモン</v>
      </c>
      <c r="O42" s="24">
        <f>VLOOKUP(D42,スキル!$C$4:$N$100,8,FALSE)</f>
        <v>50</v>
      </c>
      <c r="P42" s="25" t="str">
        <f>VLOOKUP(D42,スキル!$C$4:$N$100,2,FALSE)</f>
        <v>ブラックレイン</v>
      </c>
      <c r="R42" s="8">
        <f t="shared" si="3"/>
        <v>38</v>
      </c>
      <c r="S42" s="21" t="str">
        <f>VLOOKUP(R42,スキル!$C$4:$D$103,2,FALSE)</f>
        <v>デススペル</v>
      </c>
      <c r="T42" s="21">
        <f t="shared" si="1"/>
        <v>3</v>
      </c>
    </row>
    <row r="43" spans="2:20">
      <c r="B43" s="21">
        <f t="shared" si="2"/>
        <v>39</v>
      </c>
      <c r="C43" s="21">
        <v>7</v>
      </c>
      <c r="D43" s="21">
        <v>36</v>
      </c>
      <c r="E43" s="21" t="b">
        <v>0</v>
      </c>
      <c r="G43" s="1" t="str">
        <f t="shared" si="0"/>
        <v>INSERT INTO m_monster_skill VALUES (39,7,36,FALSE);</v>
      </c>
      <c r="N43" s="21" t="str">
        <f>VLOOKUP(C43,モンスター!$B$6:$H$100,2,FALSE)</f>
        <v>グレートデーモン</v>
      </c>
      <c r="O43" s="24" t="str">
        <f>VLOOKUP(D43,スキル!$C$4:$N$100,8,FALSE)</f>
        <v>30</v>
      </c>
      <c r="P43" s="25" t="str">
        <f>VLOOKUP(D43,スキル!$C$4:$N$100,2,FALSE)</f>
        <v>グラビガ</v>
      </c>
      <c r="R43" s="8">
        <f t="shared" si="3"/>
        <v>39</v>
      </c>
      <c r="S43" s="21" t="str">
        <f>VLOOKUP(R43,スキル!$C$4:$D$103,2,FALSE)</f>
        <v>ケアル</v>
      </c>
      <c r="T43" s="21">
        <f t="shared" si="1"/>
        <v>3</v>
      </c>
    </row>
    <row r="44" spans="2:20">
      <c r="B44" s="21">
        <f t="shared" si="2"/>
        <v>40</v>
      </c>
      <c r="C44" s="21">
        <v>7</v>
      </c>
      <c r="D44" s="21">
        <v>4</v>
      </c>
      <c r="E44" s="21" t="b">
        <v>0</v>
      </c>
      <c r="G44" s="1" t="str">
        <f t="shared" si="0"/>
        <v>INSERT INTO m_monster_skill VALUES (40,7,4,FALSE);</v>
      </c>
      <c r="N44" s="21" t="str">
        <f>VLOOKUP(C44,モンスター!$B$6:$H$100,2,FALSE)</f>
        <v>グレートデーモン</v>
      </c>
      <c r="O44" s="24">
        <f>VLOOKUP(D44,スキル!$C$4:$N$100,8,FALSE)</f>
        <v>50</v>
      </c>
      <c r="P44" s="25" t="str">
        <f>VLOOKUP(D44,スキル!$C$4:$N$100,2,FALSE)</f>
        <v>リアルインパクト</v>
      </c>
      <c r="R44" s="8">
        <f t="shared" si="3"/>
        <v>40</v>
      </c>
      <c r="S44" s="21" t="str">
        <f>VLOOKUP(R44,スキル!$C$4:$D$103,2,FALSE)</f>
        <v>ケアルラ</v>
      </c>
      <c r="T44" s="21">
        <f t="shared" si="1"/>
        <v>7</v>
      </c>
    </row>
    <row r="45" spans="2:20">
      <c r="B45" s="21">
        <f t="shared" si="2"/>
        <v>41</v>
      </c>
      <c r="C45" s="21">
        <v>7</v>
      </c>
      <c r="D45" s="21">
        <v>11</v>
      </c>
      <c r="E45" s="21" t="b">
        <v>0</v>
      </c>
      <c r="G45" s="1" t="str">
        <f t="shared" si="0"/>
        <v>INSERT INTO m_monster_skill VALUES (41,7,11,FALSE);</v>
      </c>
      <c r="N45" s="21" t="str">
        <f>VLOOKUP(C45,モンスター!$B$6:$H$100,2,FALSE)</f>
        <v>グレートデーモン</v>
      </c>
      <c r="O45" s="24">
        <f>VLOOKUP(D45,スキル!$C$4:$N$100,8,FALSE)</f>
        <v>30</v>
      </c>
      <c r="P45" s="25" t="str">
        <f>VLOOKUP(D45,スキル!$C$4:$N$100,2,FALSE)</f>
        <v>渾身斬り</v>
      </c>
      <c r="R45" s="8">
        <f t="shared" si="3"/>
        <v>41</v>
      </c>
      <c r="S45" s="21" t="str">
        <f>VLOOKUP(R45,スキル!$C$4:$D$103,2,FALSE)</f>
        <v>ケアルガ</v>
      </c>
      <c r="T45" s="21">
        <f t="shared" si="1"/>
        <v>4</v>
      </c>
    </row>
    <row r="46" spans="2:20">
      <c r="B46" s="21">
        <f t="shared" si="2"/>
        <v>42</v>
      </c>
      <c r="C46" s="21">
        <v>7</v>
      </c>
      <c r="D46" s="21">
        <v>57</v>
      </c>
      <c r="E46" s="21" t="b">
        <v>0</v>
      </c>
      <c r="G46" s="1" t="str">
        <f t="shared" si="0"/>
        <v>INSERT INTO m_monster_skill VALUES (42,7,57,FALSE);</v>
      </c>
      <c r="N46" s="21" t="str">
        <f>VLOOKUP(C46,モンスター!$B$6:$H$100,2,FALSE)</f>
        <v>グレートデーモン</v>
      </c>
      <c r="O46" s="24" t="str">
        <f>VLOOKUP(D46,スキル!$C$4:$N$100,8,FALSE)</f>
        <v>0</v>
      </c>
      <c r="P46" s="25" t="str">
        <f>VLOOKUP(D46,スキル!$C$4:$N$100,2,FALSE)</f>
        <v>余裕に構えている</v>
      </c>
      <c r="R46" s="8">
        <f t="shared" si="3"/>
        <v>42</v>
      </c>
      <c r="S46" s="21" t="str">
        <f>VLOOKUP(R46,スキル!$C$4:$D$103,2,FALSE)</f>
        <v>ケアルジャ</v>
      </c>
      <c r="T46" s="21">
        <f t="shared" si="1"/>
        <v>1</v>
      </c>
    </row>
    <row r="47" spans="2:20">
      <c r="B47" s="21">
        <f t="shared" si="2"/>
        <v>43</v>
      </c>
      <c r="C47" s="21">
        <v>8</v>
      </c>
      <c r="D47" s="21">
        <v>9</v>
      </c>
      <c r="E47" s="21" t="b">
        <v>0</v>
      </c>
      <c r="G47" s="1" t="str">
        <f t="shared" si="0"/>
        <v>INSERT INTO m_monster_skill VALUES (43,8,9,FALSE);</v>
      </c>
      <c r="N47" s="21" t="str">
        <f>VLOOKUP(C47,モンスター!$B$6:$H$100,2,FALSE)</f>
        <v>ゴブリン</v>
      </c>
      <c r="O47" s="24">
        <f>VLOOKUP(D47,スキル!$C$4:$N$100,8,FALSE)</f>
        <v>10</v>
      </c>
      <c r="P47" s="25" t="str">
        <f>VLOOKUP(D47,スキル!$C$4:$N$100,2,FALSE)</f>
        <v>斬撃</v>
      </c>
      <c r="R47" s="8">
        <f t="shared" si="3"/>
        <v>43</v>
      </c>
      <c r="S47" s="21" t="str">
        <f>VLOOKUP(R47,スキル!$C$4:$D$103,2,FALSE)</f>
        <v>リジェネ</v>
      </c>
      <c r="T47" s="21">
        <f t="shared" si="1"/>
        <v>2</v>
      </c>
    </row>
    <row r="48" spans="2:20">
      <c r="B48" s="21">
        <f t="shared" si="2"/>
        <v>44</v>
      </c>
      <c r="C48" s="21">
        <v>8</v>
      </c>
      <c r="D48" s="21">
        <v>9</v>
      </c>
      <c r="E48" s="21" t="b">
        <v>0</v>
      </c>
      <c r="G48" s="1" t="str">
        <f t="shared" si="0"/>
        <v>INSERT INTO m_monster_skill VALUES (44,8,9,FALSE);</v>
      </c>
      <c r="N48" s="21" t="str">
        <f>VLOOKUP(C48,モンスター!$B$6:$H$100,2,FALSE)</f>
        <v>ゴブリン</v>
      </c>
      <c r="O48" s="24">
        <f>VLOOKUP(D48,スキル!$C$4:$N$100,8,FALSE)</f>
        <v>10</v>
      </c>
      <c r="P48" s="25" t="str">
        <f>VLOOKUP(D48,スキル!$C$4:$N$100,2,FALSE)</f>
        <v>斬撃</v>
      </c>
      <c r="R48" s="8">
        <f t="shared" si="3"/>
        <v>44</v>
      </c>
      <c r="S48" s="21" t="str">
        <f>VLOOKUP(R48,スキル!$C$4:$D$103,2,FALSE)</f>
        <v>ポイズン</v>
      </c>
      <c r="T48" s="21">
        <f t="shared" si="1"/>
        <v>7</v>
      </c>
    </row>
    <row r="49" spans="2:20">
      <c r="B49" s="21">
        <f t="shared" si="2"/>
        <v>45</v>
      </c>
      <c r="C49" s="21">
        <v>8</v>
      </c>
      <c r="D49" s="21">
        <v>9</v>
      </c>
      <c r="E49" s="21" t="b">
        <v>0</v>
      </c>
      <c r="G49" s="1" t="str">
        <f t="shared" si="0"/>
        <v>INSERT INTO m_monster_skill VALUES (45,8,9,FALSE);</v>
      </c>
      <c r="N49" s="21" t="str">
        <f>VLOOKUP(C49,モンスター!$B$6:$H$100,2,FALSE)</f>
        <v>ゴブリン</v>
      </c>
      <c r="O49" s="24">
        <f>VLOOKUP(D49,スキル!$C$4:$N$100,8,FALSE)</f>
        <v>10</v>
      </c>
      <c r="P49" s="25" t="str">
        <f>VLOOKUP(D49,スキル!$C$4:$N$100,2,FALSE)</f>
        <v>斬撃</v>
      </c>
      <c r="R49" s="8">
        <f t="shared" si="3"/>
        <v>45</v>
      </c>
      <c r="S49" s="21" t="str">
        <f>VLOOKUP(R49,スキル!$C$4:$D$103,2,FALSE)</f>
        <v>ポイズンフラワー</v>
      </c>
      <c r="T49" s="21">
        <f t="shared" si="1"/>
        <v>3</v>
      </c>
    </row>
    <row r="50" spans="2:20">
      <c r="B50" s="21">
        <f t="shared" si="2"/>
        <v>46</v>
      </c>
      <c r="C50" s="21">
        <v>8</v>
      </c>
      <c r="D50" s="21">
        <v>55</v>
      </c>
      <c r="E50" s="21" t="b">
        <v>0</v>
      </c>
      <c r="G50" s="1" t="str">
        <f t="shared" si="0"/>
        <v>INSERT INTO m_monster_skill VALUES (46,8,55,FALSE);</v>
      </c>
      <c r="N50" s="21" t="str">
        <f>VLOOKUP(C50,モンスター!$B$6:$H$100,2,FALSE)</f>
        <v>ゴブリン</v>
      </c>
      <c r="O50" s="24" t="str">
        <f>VLOOKUP(D50,スキル!$C$4:$N$100,8,FALSE)</f>
        <v>0</v>
      </c>
      <c r="P50" s="25" t="str">
        <f>VLOOKUP(D50,スキル!$C$4:$N$100,2,FALSE)</f>
        <v>ミスをした</v>
      </c>
      <c r="R50" s="8">
        <f t="shared" si="3"/>
        <v>46</v>
      </c>
      <c r="S50" s="21" t="str">
        <f>VLOOKUP(R50,スキル!$C$4:$D$103,2,FALSE)</f>
        <v>デッドリーポイズン</v>
      </c>
      <c r="T50" s="21">
        <f t="shared" si="1"/>
        <v>2</v>
      </c>
    </row>
    <row r="51" spans="2:20">
      <c r="B51" s="21">
        <f t="shared" si="2"/>
        <v>47</v>
      </c>
      <c r="C51" s="21">
        <v>8</v>
      </c>
      <c r="D51" s="21">
        <v>11</v>
      </c>
      <c r="E51" s="21" t="b">
        <v>0</v>
      </c>
      <c r="G51" s="1" t="str">
        <f t="shared" si="0"/>
        <v>INSERT INTO m_monster_skill VALUES (47,8,11,FALSE);</v>
      </c>
      <c r="N51" s="21" t="str">
        <f>VLOOKUP(C51,モンスター!$B$6:$H$100,2,FALSE)</f>
        <v>ゴブリン</v>
      </c>
      <c r="O51" s="24">
        <f>VLOOKUP(D51,スキル!$C$4:$N$100,8,FALSE)</f>
        <v>30</v>
      </c>
      <c r="P51" s="25" t="str">
        <f>VLOOKUP(D51,スキル!$C$4:$N$100,2,FALSE)</f>
        <v>渾身斬り</v>
      </c>
      <c r="R51" s="8">
        <f t="shared" si="3"/>
        <v>47</v>
      </c>
      <c r="S51" s="21" t="str">
        <f>VLOOKUP(R51,スキル!$C$4:$D$103,2,FALSE)</f>
        <v>スリプル</v>
      </c>
      <c r="T51" s="21">
        <f t="shared" si="1"/>
        <v>5</v>
      </c>
    </row>
    <row r="52" spans="2:20">
      <c r="B52" s="21">
        <f t="shared" si="2"/>
        <v>48</v>
      </c>
      <c r="C52" s="21">
        <v>8</v>
      </c>
      <c r="D52" s="21">
        <v>11</v>
      </c>
      <c r="E52" s="21" t="b">
        <v>0</v>
      </c>
      <c r="G52" s="1" t="str">
        <f t="shared" si="0"/>
        <v>INSERT INTO m_monster_skill VALUES (48,8,11,FALSE);</v>
      </c>
      <c r="N52" s="21" t="str">
        <f>VLOOKUP(C52,モンスター!$B$6:$H$100,2,FALSE)</f>
        <v>ゴブリン</v>
      </c>
      <c r="O52" s="24">
        <f>VLOOKUP(D52,スキル!$C$4:$N$100,8,FALSE)</f>
        <v>30</v>
      </c>
      <c r="P52" s="25" t="str">
        <f>VLOOKUP(D52,スキル!$C$4:$N$100,2,FALSE)</f>
        <v>渾身斬り</v>
      </c>
      <c r="R52" s="8">
        <f t="shared" si="3"/>
        <v>48</v>
      </c>
      <c r="S52" s="21" t="str">
        <f>VLOOKUP(R52,スキル!$C$4:$D$103,2,FALSE)</f>
        <v>スリープミスト</v>
      </c>
      <c r="T52" s="21">
        <f t="shared" si="1"/>
        <v>4</v>
      </c>
    </row>
    <row r="53" spans="2:20">
      <c r="B53" s="21">
        <f t="shared" si="2"/>
        <v>49</v>
      </c>
      <c r="C53" s="21">
        <v>9</v>
      </c>
      <c r="D53" s="21">
        <v>9</v>
      </c>
      <c r="E53" s="21" t="b">
        <v>0</v>
      </c>
      <c r="G53" s="1" t="str">
        <f t="shared" si="0"/>
        <v>INSERT INTO m_monster_skill VALUES (49,9,9,FALSE);</v>
      </c>
      <c r="N53" s="21" t="str">
        <f>VLOOKUP(C53,モンスター!$B$6:$H$100,2,FALSE)</f>
        <v>ゴブリンガード</v>
      </c>
      <c r="O53" s="24">
        <f>VLOOKUP(D53,スキル!$C$4:$N$100,8,FALSE)</f>
        <v>10</v>
      </c>
      <c r="P53" s="25" t="str">
        <f>VLOOKUP(D53,スキル!$C$4:$N$100,2,FALSE)</f>
        <v>斬撃</v>
      </c>
      <c r="R53" s="8">
        <f t="shared" si="3"/>
        <v>49</v>
      </c>
      <c r="S53" s="21" t="str">
        <f>VLOOKUP(R53,スキル!$C$4:$D$103,2,FALSE)</f>
        <v>チャーム</v>
      </c>
      <c r="T53" s="21">
        <f t="shared" si="1"/>
        <v>6</v>
      </c>
    </row>
    <row r="54" spans="2:20">
      <c r="B54" s="21">
        <f t="shared" si="2"/>
        <v>50</v>
      </c>
      <c r="C54" s="21">
        <v>9</v>
      </c>
      <c r="D54" s="21">
        <v>55</v>
      </c>
      <c r="E54" s="21" t="b">
        <v>0</v>
      </c>
      <c r="G54" s="1" t="str">
        <f t="shared" si="0"/>
        <v>INSERT INTO m_monster_skill VALUES (50,9,55,FALSE);</v>
      </c>
      <c r="N54" s="21" t="str">
        <f>VLOOKUP(C54,モンスター!$B$6:$H$100,2,FALSE)</f>
        <v>ゴブリンガード</v>
      </c>
      <c r="O54" s="24" t="str">
        <f>VLOOKUP(D54,スキル!$C$4:$N$100,8,FALSE)</f>
        <v>0</v>
      </c>
      <c r="P54" s="25" t="str">
        <f>VLOOKUP(D54,スキル!$C$4:$N$100,2,FALSE)</f>
        <v>ミスをした</v>
      </c>
      <c r="R54" s="8">
        <f t="shared" si="3"/>
        <v>50</v>
      </c>
      <c r="S54" s="21" t="str">
        <f>VLOOKUP(R54,スキル!$C$4:$D$103,2,FALSE)</f>
        <v>スロウ</v>
      </c>
      <c r="T54" s="21">
        <f t="shared" si="1"/>
        <v>0</v>
      </c>
    </row>
    <row r="55" spans="2:20">
      <c r="B55" s="21">
        <f t="shared" si="2"/>
        <v>51</v>
      </c>
      <c r="C55" s="21">
        <v>9</v>
      </c>
      <c r="D55" s="21">
        <v>10</v>
      </c>
      <c r="E55" s="21" t="b">
        <v>0</v>
      </c>
      <c r="G55" s="1" t="str">
        <f t="shared" si="0"/>
        <v>INSERT INTO m_monster_skill VALUES (51,9,10,FALSE);</v>
      </c>
      <c r="N55" s="21" t="str">
        <f>VLOOKUP(C55,モンスター!$B$6:$H$100,2,FALSE)</f>
        <v>ゴブリンガード</v>
      </c>
      <c r="O55" s="24">
        <f>VLOOKUP(D55,スキル!$C$4:$N$100,8,FALSE)</f>
        <v>20</v>
      </c>
      <c r="P55" s="25" t="str">
        <f>VLOOKUP(D55,スキル!$C$4:$N$100,2,FALSE)</f>
        <v>剣の舞</v>
      </c>
      <c r="R55" s="8">
        <f t="shared" si="3"/>
        <v>51</v>
      </c>
      <c r="S55" s="21" t="str">
        <f>VLOOKUP(R55,スキル!$C$4:$D$103,2,FALSE)</f>
        <v>スロウガ</v>
      </c>
      <c r="T55" s="21">
        <f t="shared" si="1"/>
        <v>0</v>
      </c>
    </row>
    <row r="56" spans="2:20">
      <c r="B56" s="21">
        <f t="shared" si="2"/>
        <v>52</v>
      </c>
      <c r="C56" s="21">
        <v>9</v>
      </c>
      <c r="D56" s="21">
        <v>13</v>
      </c>
      <c r="E56" s="21" t="b">
        <v>0</v>
      </c>
      <c r="G56" s="1" t="str">
        <f t="shared" si="0"/>
        <v>INSERT INTO m_monster_skill VALUES (52,9,13,FALSE);</v>
      </c>
      <c r="N56" s="21" t="str">
        <f>VLOOKUP(C56,モンスター!$B$6:$H$100,2,FALSE)</f>
        <v>ゴブリンガード</v>
      </c>
      <c r="O56" s="24" t="str">
        <f>VLOOKUP(D56,スキル!$C$4:$N$100,8,FALSE)</f>
        <v>15</v>
      </c>
      <c r="P56" s="25" t="str">
        <f>VLOOKUP(D56,スキル!$C$4:$N$100,2,FALSE)</f>
        <v>薙ぎ払い</v>
      </c>
      <c r="R56" s="8">
        <f t="shared" si="3"/>
        <v>52</v>
      </c>
      <c r="S56" s="21" t="str">
        <f>VLOOKUP(R56,スキル!$C$4:$D$103,2,FALSE)</f>
        <v>バーサク</v>
      </c>
      <c r="T56" s="21">
        <f t="shared" si="1"/>
        <v>0</v>
      </c>
    </row>
    <row r="57" spans="2:20">
      <c r="B57" s="21">
        <f t="shared" si="2"/>
        <v>53</v>
      </c>
      <c r="C57" s="21">
        <v>9</v>
      </c>
      <c r="D57" s="21">
        <v>13</v>
      </c>
      <c r="E57" s="21" t="b">
        <v>0</v>
      </c>
      <c r="G57" s="1" t="str">
        <f t="shared" si="0"/>
        <v>INSERT INTO m_monster_skill VALUES (53,9,13,FALSE);</v>
      </c>
      <c r="N57" s="21" t="str">
        <f>VLOOKUP(C57,モンスター!$B$6:$H$100,2,FALSE)</f>
        <v>ゴブリンガード</v>
      </c>
      <c r="O57" s="24" t="str">
        <f>VLOOKUP(D57,スキル!$C$4:$N$100,8,FALSE)</f>
        <v>15</v>
      </c>
      <c r="P57" s="25" t="str">
        <f>VLOOKUP(D57,スキル!$C$4:$N$100,2,FALSE)</f>
        <v>薙ぎ払い</v>
      </c>
      <c r="R57" s="8">
        <f t="shared" si="3"/>
        <v>53</v>
      </c>
      <c r="S57" s="21" t="str">
        <f>VLOOKUP(R57,スキル!$C$4:$D$103,2,FALSE)</f>
        <v>ビジョン</v>
      </c>
      <c r="T57" s="21">
        <f t="shared" si="1"/>
        <v>0</v>
      </c>
    </row>
    <row r="58" spans="2:20">
      <c r="B58" s="21">
        <f t="shared" si="2"/>
        <v>54</v>
      </c>
      <c r="C58" s="21">
        <v>9</v>
      </c>
      <c r="D58" s="21">
        <v>47</v>
      </c>
      <c r="E58" s="21" t="b">
        <v>0</v>
      </c>
      <c r="G58" s="1" t="str">
        <f t="shared" si="0"/>
        <v>INSERT INTO m_monster_skill VALUES (54,9,47,FALSE);</v>
      </c>
      <c r="N58" s="21" t="str">
        <f>VLOOKUP(C58,モンスター!$B$6:$H$100,2,FALSE)</f>
        <v>ゴブリンガード</v>
      </c>
      <c r="O58" s="24">
        <f>VLOOKUP(D58,スキル!$C$4:$N$100,8,FALSE)</f>
        <v>20</v>
      </c>
      <c r="P58" s="25" t="str">
        <f>VLOOKUP(D58,スキル!$C$4:$N$100,2,FALSE)</f>
        <v>スリプル</v>
      </c>
      <c r="R58" s="8">
        <f t="shared" si="3"/>
        <v>54</v>
      </c>
      <c r="S58" s="21" t="str">
        <f>VLOOKUP(R58,スキル!$C$4:$D$103,2,FALSE)</f>
        <v>エナジーボール</v>
      </c>
      <c r="T58" s="21">
        <f t="shared" si="1"/>
        <v>0</v>
      </c>
    </row>
    <row r="59" spans="2:20">
      <c r="B59" s="21">
        <f t="shared" si="2"/>
        <v>55</v>
      </c>
      <c r="C59" s="21">
        <v>10</v>
      </c>
      <c r="D59" s="21">
        <v>9</v>
      </c>
      <c r="E59" s="21" t="b">
        <v>0</v>
      </c>
      <c r="G59" s="1" t="str">
        <f t="shared" si="0"/>
        <v>INSERT INTO m_monster_skill VALUES (55,10,9,FALSE);</v>
      </c>
      <c r="N59" s="21" t="str">
        <f>VLOOKUP(C59,モンスター!$B$6:$H$100,2,FALSE)</f>
        <v>ゴブリンロード</v>
      </c>
      <c r="O59" s="24">
        <f>VLOOKUP(D59,スキル!$C$4:$N$100,8,FALSE)</f>
        <v>10</v>
      </c>
      <c r="P59" s="25" t="str">
        <f>VLOOKUP(D59,スキル!$C$4:$N$100,2,FALSE)</f>
        <v>斬撃</v>
      </c>
      <c r="R59" s="8">
        <f t="shared" si="3"/>
        <v>55</v>
      </c>
      <c r="S59" s="21" t="str">
        <f>VLOOKUP(R59,スキル!$C$4:$D$103,2,FALSE)</f>
        <v>ミスをした</v>
      </c>
      <c r="T59" s="21">
        <f t="shared" si="1"/>
        <v>56</v>
      </c>
    </row>
    <row r="60" spans="2:20">
      <c r="B60" s="21">
        <f t="shared" si="2"/>
        <v>56</v>
      </c>
      <c r="C60" s="21">
        <v>10</v>
      </c>
      <c r="D60" s="21">
        <v>13</v>
      </c>
      <c r="E60" s="21" t="b">
        <v>0</v>
      </c>
      <c r="G60" s="1" t="str">
        <f t="shared" si="0"/>
        <v>INSERT INTO m_monster_skill VALUES (56,10,13,FALSE);</v>
      </c>
      <c r="N60" s="21" t="str">
        <f>VLOOKUP(C60,モンスター!$B$6:$H$100,2,FALSE)</f>
        <v>ゴブリンロード</v>
      </c>
      <c r="O60" s="24" t="str">
        <f>VLOOKUP(D60,スキル!$C$4:$N$100,8,FALSE)</f>
        <v>15</v>
      </c>
      <c r="P60" s="25" t="str">
        <f>VLOOKUP(D60,スキル!$C$4:$N$100,2,FALSE)</f>
        <v>薙ぎ払い</v>
      </c>
      <c r="R60" s="8">
        <f t="shared" si="3"/>
        <v>56</v>
      </c>
      <c r="S60" s="21" t="str">
        <f>VLOOKUP(R60,スキル!$C$4:$D$103,2,FALSE)</f>
        <v>様子を見ている</v>
      </c>
      <c r="T60" s="21">
        <f t="shared" si="1"/>
        <v>18</v>
      </c>
    </row>
    <row r="61" spans="2:20">
      <c r="B61" s="21">
        <f>B63+1</f>
        <v>59</v>
      </c>
      <c r="C61" s="21">
        <v>10</v>
      </c>
      <c r="D61" s="21">
        <v>56</v>
      </c>
      <c r="E61" s="21" t="b">
        <v>0</v>
      </c>
      <c r="G61" s="1" t="str">
        <f>"INSERT INTO m_monster_skill VALUES ("&amp;B61&amp;","&amp;C61&amp;","&amp;D61&amp;","&amp;E61&amp;");"</f>
        <v>INSERT INTO m_monster_skill VALUES (59,10,56,FALSE);</v>
      </c>
      <c r="N61" s="21" t="str">
        <f>VLOOKUP(C61,モンスター!$B$6:$H$100,2,FALSE)</f>
        <v>ゴブリンロード</v>
      </c>
      <c r="O61" s="24" t="str">
        <f>VLOOKUP(D61,スキル!$C$4:$N$100,8,FALSE)</f>
        <v>0</v>
      </c>
      <c r="P61" s="25" t="str">
        <f>VLOOKUP(D61,スキル!$C$4:$N$100,2,FALSE)</f>
        <v>様子を見ている</v>
      </c>
      <c r="R61" s="8">
        <f t="shared" si="3"/>
        <v>57</v>
      </c>
      <c r="S61" s="21" t="str">
        <f>VLOOKUP(R61,スキル!$C$4:$D$103,2,FALSE)</f>
        <v>余裕に構えている</v>
      </c>
      <c r="T61" s="21">
        <f t="shared" si="1"/>
        <v>7</v>
      </c>
    </row>
    <row r="62" spans="2:20">
      <c r="B62" s="21">
        <f>B60+1</f>
        <v>57</v>
      </c>
      <c r="C62" s="21">
        <v>10</v>
      </c>
      <c r="D62" s="21">
        <v>10</v>
      </c>
      <c r="E62" s="21" t="b">
        <v>0</v>
      </c>
      <c r="G62" s="1" t="str">
        <f t="shared" si="0"/>
        <v>INSERT INTO m_monster_skill VALUES (57,10,10,FALSE);</v>
      </c>
      <c r="N62" s="21" t="str">
        <f>VLOOKUP(C62,モンスター!$B$6:$H$100,2,FALSE)</f>
        <v>ゴブリンロード</v>
      </c>
      <c r="O62" s="24">
        <f>VLOOKUP(D62,スキル!$C$4:$N$100,8,FALSE)</f>
        <v>20</v>
      </c>
      <c r="P62" s="25" t="str">
        <f>VLOOKUP(D62,スキル!$C$4:$N$100,2,FALSE)</f>
        <v>剣の舞</v>
      </c>
      <c r="R62" s="8">
        <f t="shared" si="3"/>
        <v>58</v>
      </c>
      <c r="S62" s="21" t="str">
        <f>VLOOKUP(R62,スキル!$C$4:$D$103,2,FALSE)</f>
        <v>噛みつき</v>
      </c>
      <c r="T62" s="21">
        <f t="shared" si="1"/>
        <v>7</v>
      </c>
    </row>
    <row r="63" spans="2:20">
      <c r="B63" s="21">
        <f t="shared" si="2"/>
        <v>58</v>
      </c>
      <c r="C63" s="21">
        <v>10</v>
      </c>
      <c r="D63" s="21">
        <v>10</v>
      </c>
      <c r="E63" s="21" t="b">
        <v>0</v>
      </c>
      <c r="G63" s="1" t="str">
        <f t="shared" si="0"/>
        <v>INSERT INTO m_monster_skill VALUES (58,10,10,FALSE);</v>
      </c>
      <c r="N63" s="21" t="str">
        <f>VLOOKUP(C63,モンスター!$B$6:$H$100,2,FALSE)</f>
        <v>ゴブリンロード</v>
      </c>
      <c r="O63" s="24">
        <f>VLOOKUP(D63,スキル!$C$4:$N$100,8,FALSE)</f>
        <v>20</v>
      </c>
      <c r="P63" s="25" t="str">
        <f>VLOOKUP(D63,スキル!$C$4:$N$100,2,FALSE)</f>
        <v>剣の舞</v>
      </c>
      <c r="R63" s="8">
        <f t="shared" si="3"/>
        <v>59</v>
      </c>
      <c r="S63" s="21" t="str">
        <f>VLOOKUP(R63,スキル!$C$4:$D$103,2,FALSE)</f>
        <v>喰いちぎり</v>
      </c>
      <c r="T63" s="21">
        <f t="shared" si="1"/>
        <v>5</v>
      </c>
    </row>
    <row r="64" spans="2:20">
      <c r="B64" s="21">
        <f>B61+1</f>
        <v>60</v>
      </c>
      <c r="C64" s="21">
        <v>10</v>
      </c>
      <c r="D64" s="21">
        <v>48</v>
      </c>
      <c r="E64" s="21" t="b">
        <v>0</v>
      </c>
      <c r="G64" s="1" t="str">
        <f t="shared" si="0"/>
        <v>INSERT INTO m_monster_skill VALUES (60,10,48,FALSE);</v>
      </c>
      <c r="N64" s="21" t="str">
        <f>VLOOKUP(C64,モンスター!$B$6:$H$100,2,FALSE)</f>
        <v>ゴブリンロード</v>
      </c>
      <c r="O64" s="24">
        <f>VLOOKUP(D64,スキル!$C$4:$N$100,8,FALSE)</f>
        <v>30</v>
      </c>
      <c r="P64" s="25" t="str">
        <f>VLOOKUP(D64,スキル!$C$4:$N$100,2,FALSE)</f>
        <v>スリープミスト</v>
      </c>
      <c r="R64" s="8">
        <f t="shared" si="3"/>
        <v>60</v>
      </c>
      <c r="S64" s="21" t="str">
        <f>VLOOKUP(R64,スキル!$C$4:$D$103,2,FALSE)</f>
        <v>タックル</v>
      </c>
      <c r="T64" s="21">
        <f t="shared" si="1"/>
        <v>22</v>
      </c>
    </row>
    <row r="65" spans="2:20">
      <c r="B65" s="21">
        <f t="shared" si="2"/>
        <v>61</v>
      </c>
      <c r="C65" s="21">
        <v>11</v>
      </c>
      <c r="D65" s="21">
        <v>1</v>
      </c>
      <c r="E65" s="21" t="b">
        <v>0</v>
      </c>
      <c r="G65" s="1" t="str">
        <f t="shared" si="0"/>
        <v>INSERT INTO m_monster_skill VALUES (61,11,1,FALSE);</v>
      </c>
      <c r="N65" s="21" t="str">
        <f>VLOOKUP(C65,モンスター!$B$6:$H$100,2,FALSE)</f>
        <v>マシンゴーレム</v>
      </c>
      <c r="O65" s="24">
        <f>VLOOKUP(D65,スキル!$C$4:$N$100,8,FALSE)</f>
        <v>10</v>
      </c>
      <c r="P65" s="25" t="str">
        <f>VLOOKUP(D65,スキル!$C$4:$N$100,2,FALSE)</f>
        <v>打撃</v>
      </c>
      <c r="R65" s="8">
        <f t="shared" si="3"/>
        <v>61</v>
      </c>
      <c r="S65" s="21" t="str">
        <f>VLOOKUP(R65,スキル!$C$4:$D$103,2,FALSE)</f>
        <v>突撃</v>
      </c>
      <c r="T65" s="21">
        <f t="shared" si="1"/>
        <v>7</v>
      </c>
    </row>
    <row r="66" spans="2:20">
      <c r="B66" s="21">
        <f t="shared" si="2"/>
        <v>62</v>
      </c>
      <c r="C66" s="21">
        <v>11</v>
      </c>
      <c r="D66" s="21">
        <v>1</v>
      </c>
      <c r="E66" s="21" t="b">
        <v>0</v>
      </c>
      <c r="G66" s="1" t="str">
        <f t="shared" si="0"/>
        <v>INSERT INTO m_monster_skill VALUES (62,11,1,FALSE);</v>
      </c>
      <c r="N66" s="21" t="str">
        <f>VLOOKUP(C66,モンスター!$B$6:$H$100,2,FALSE)</f>
        <v>マシンゴーレム</v>
      </c>
      <c r="O66" s="24">
        <f>VLOOKUP(D66,スキル!$C$4:$N$100,8,FALSE)</f>
        <v>10</v>
      </c>
      <c r="P66" s="25" t="str">
        <f>VLOOKUP(D66,スキル!$C$4:$N$100,2,FALSE)</f>
        <v>打撃</v>
      </c>
      <c r="R66" s="8">
        <f t="shared" si="3"/>
        <v>62</v>
      </c>
      <c r="S66" s="21" t="str">
        <f>VLOOKUP(R66,スキル!$C$4:$D$103,2,FALSE)</f>
        <v>振り回す</v>
      </c>
      <c r="T66" s="21">
        <f t="shared" si="1"/>
        <v>3</v>
      </c>
    </row>
    <row r="67" spans="2:20">
      <c r="B67" s="21">
        <f t="shared" si="2"/>
        <v>63</v>
      </c>
      <c r="C67" s="21">
        <v>11</v>
      </c>
      <c r="D67" s="21">
        <v>2</v>
      </c>
      <c r="E67" s="21" t="b">
        <v>0</v>
      </c>
      <c r="G67" s="1" t="str">
        <f t="shared" si="0"/>
        <v>INSERT INTO m_monster_skill VALUES (63,11,2,FALSE);</v>
      </c>
      <c r="N67" s="21" t="str">
        <f>VLOOKUP(C67,モンスター!$B$6:$H$100,2,FALSE)</f>
        <v>マシンゴーレム</v>
      </c>
      <c r="O67" s="24">
        <f>VLOOKUP(D67,スキル!$C$4:$N$100,8,FALSE)</f>
        <v>20</v>
      </c>
      <c r="P67" s="25" t="str">
        <f>VLOOKUP(D67,スキル!$C$4:$N$100,2,FALSE)</f>
        <v>正拳突き</v>
      </c>
      <c r="R67" s="8">
        <f t="shared" si="3"/>
        <v>63</v>
      </c>
      <c r="S67" s="21" t="str">
        <f>VLOOKUP(R67,スキル!$C$4:$D$103,2,FALSE)</f>
        <v>フルスイング</v>
      </c>
      <c r="T67" s="21">
        <f t="shared" si="1"/>
        <v>2</v>
      </c>
    </row>
    <row r="68" spans="2:20">
      <c r="B68" s="21">
        <f t="shared" si="2"/>
        <v>64</v>
      </c>
      <c r="C68" s="21">
        <v>11</v>
      </c>
      <c r="D68" s="21">
        <v>17</v>
      </c>
      <c r="E68" s="21" t="b">
        <v>0</v>
      </c>
      <c r="G68" s="1" t="str">
        <f t="shared" si="0"/>
        <v>INSERT INTO m_monster_skill VALUES (64,11,17,FALSE);</v>
      </c>
      <c r="N68" s="21" t="str">
        <f>VLOOKUP(C68,モンスター!$B$6:$H$100,2,FALSE)</f>
        <v>マシンゴーレム</v>
      </c>
      <c r="O68" s="24" t="str">
        <f>VLOOKUP(D68,スキル!$C$4:$N$100,8,FALSE)</f>
        <v>10</v>
      </c>
      <c r="P68" s="25" t="str">
        <f>VLOOKUP(D68,スキル!$C$4:$N$100,2,FALSE)</f>
        <v>ファイアボール</v>
      </c>
      <c r="R68" s="8">
        <f t="shared" si="3"/>
        <v>64</v>
      </c>
      <c r="S68" s="21" t="str">
        <f>VLOOKUP(R68,スキル!$C$4:$D$103,2,FALSE)</f>
        <v>突き</v>
      </c>
      <c r="T68" s="21">
        <f t="shared" si="1"/>
        <v>7</v>
      </c>
    </row>
    <row r="69" spans="2:20">
      <c r="B69" s="21">
        <f>B70+1</f>
        <v>66</v>
      </c>
      <c r="C69" s="21">
        <v>11</v>
      </c>
      <c r="D69" s="21">
        <v>23</v>
      </c>
      <c r="E69" s="21" t="b">
        <v>0</v>
      </c>
      <c r="G69" s="1" t="str">
        <f t="shared" ref="G69:G132" si="4">"INSERT INTO m_monster_skill VALUES ("&amp;B69&amp;","&amp;C69&amp;","&amp;D69&amp;","&amp;E69&amp;");"</f>
        <v>INSERT INTO m_monster_skill VALUES (66,11,23,FALSE);</v>
      </c>
      <c r="N69" s="21" t="str">
        <f>VLOOKUP(C69,モンスター!$B$6:$H$100,2,FALSE)</f>
        <v>マシンゴーレム</v>
      </c>
      <c r="O69" s="24" t="str">
        <f>VLOOKUP(D69,スキル!$C$4:$N$100,8,FALSE)</f>
        <v>10</v>
      </c>
      <c r="P69" s="25" t="str">
        <f>VLOOKUP(D69,スキル!$C$4:$N$100,2,FALSE)</f>
        <v>サンダー</v>
      </c>
      <c r="R69" s="8">
        <f t="shared" si="3"/>
        <v>65</v>
      </c>
      <c r="S69" s="21" t="str">
        <f>VLOOKUP(R69,スキル!$C$4:$D$103,2,FALSE)</f>
        <v>串刺し</v>
      </c>
      <c r="T69" s="21">
        <f t="shared" si="1"/>
        <v>4</v>
      </c>
    </row>
    <row r="70" spans="2:20">
      <c r="B70" s="21">
        <f>B68+1</f>
        <v>65</v>
      </c>
      <c r="C70" s="21">
        <v>11</v>
      </c>
      <c r="D70" s="21">
        <v>55</v>
      </c>
      <c r="E70" s="21" t="b">
        <v>0</v>
      </c>
      <c r="G70" s="1" t="str">
        <f>"INSERT INTO m_monster_skill VALUES ("&amp;B70&amp;","&amp;C70&amp;","&amp;D70&amp;","&amp;E70&amp;");"</f>
        <v>INSERT INTO m_monster_skill VALUES (65,11,55,FALSE);</v>
      </c>
      <c r="N70" s="21" t="str">
        <f>VLOOKUP(C70,モンスター!$B$6:$H$100,2,FALSE)</f>
        <v>マシンゴーレム</v>
      </c>
      <c r="O70" s="24" t="str">
        <f>VLOOKUP(D70,スキル!$C$4:$N$100,8,FALSE)</f>
        <v>0</v>
      </c>
      <c r="P70" s="25" t="str">
        <f>VLOOKUP(D70,スキル!$C$4:$N$100,2,FALSE)</f>
        <v>ミスをした</v>
      </c>
      <c r="R70" s="8">
        <f t="shared" si="3"/>
        <v>66</v>
      </c>
      <c r="S70" s="21" t="str">
        <f>VLOOKUP(R70,スキル!$C$4:$D$103,2,FALSE)</f>
        <v>叩きつけ</v>
      </c>
      <c r="T70" s="21">
        <f t="shared" ref="T70:T73" si="5">COUNTIF($D$5:$D$1000,R70)</f>
        <v>3</v>
      </c>
    </row>
    <row r="71" spans="2:20">
      <c r="B71" s="21">
        <f>B69+1</f>
        <v>67</v>
      </c>
      <c r="C71" s="21">
        <v>12</v>
      </c>
      <c r="D71" s="21">
        <v>1</v>
      </c>
      <c r="E71" s="21" t="b">
        <v>0</v>
      </c>
      <c r="G71" s="1" t="str">
        <f t="shared" si="4"/>
        <v>INSERT INTO m_monster_skill VALUES (67,12,1,FALSE);</v>
      </c>
      <c r="N71" s="21" t="str">
        <f>VLOOKUP(C71,モンスター!$B$6:$H$100,2,FALSE)</f>
        <v>ガーディアン</v>
      </c>
      <c r="O71" s="24">
        <f>VLOOKUP(D71,スキル!$C$4:$N$100,8,FALSE)</f>
        <v>10</v>
      </c>
      <c r="P71" s="25" t="str">
        <f>VLOOKUP(D71,スキル!$C$4:$N$100,2,FALSE)</f>
        <v>打撃</v>
      </c>
      <c r="R71" s="8">
        <f t="shared" ref="R71:R73" si="6">R70+1</f>
        <v>67</v>
      </c>
      <c r="S71" s="21" t="str">
        <f>VLOOKUP(R71,スキル!$C$4:$D$103,2,FALSE)</f>
        <v>叩き潰し</v>
      </c>
      <c r="T71" s="21">
        <f t="shared" si="5"/>
        <v>2</v>
      </c>
    </row>
    <row r="72" spans="2:20">
      <c r="B72" s="21">
        <f>B75+1</f>
        <v>69</v>
      </c>
      <c r="C72" s="21">
        <v>12</v>
      </c>
      <c r="D72" s="21">
        <v>2</v>
      </c>
      <c r="E72" s="21" t="b">
        <v>0</v>
      </c>
      <c r="G72" s="1" t="str">
        <f t="shared" si="4"/>
        <v>INSERT INTO m_monster_skill VALUES (69,12,2,FALSE);</v>
      </c>
      <c r="N72" s="21" t="str">
        <f>VLOOKUP(C72,モンスター!$B$6:$H$100,2,FALSE)</f>
        <v>ガーディアン</v>
      </c>
      <c r="O72" s="24">
        <f>VLOOKUP(D72,スキル!$C$4:$N$100,8,FALSE)</f>
        <v>20</v>
      </c>
      <c r="P72" s="25" t="str">
        <f>VLOOKUP(D72,スキル!$C$4:$N$100,2,FALSE)</f>
        <v>正拳突き</v>
      </c>
      <c r="R72" s="8">
        <f t="shared" si="6"/>
        <v>68</v>
      </c>
      <c r="S72" s="21" t="str">
        <f>VLOOKUP(R72,スキル!$C$4:$D$103,2,FALSE)</f>
        <v>引き裂く</v>
      </c>
      <c r="T72" s="21">
        <f t="shared" si="5"/>
        <v>6</v>
      </c>
    </row>
    <row r="73" spans="2:20">
      <c r="B73" s="21">
        <f t="shared" ref="B73:B136" si="7">B72+1</f>
        <v>70</v>
      </c>
      <c r="C73" s="21">
        <v>12</v>
      </c>
      <c r="D73" s="21">
        <v>18</v>
      </c>
      <c r="E73" s="21" t="b">
        <v>0</v>
      </c>
      <c r="G73" s="1" t="str">
        <f t="shared" si="4"/>
        <v>INSERT INTO m_monster_skill VALUES (70,12,18,FALSE);</v>
      </c>
      <c r="N73" s="21" t="str">
        <f>VLOOKUP(C73,モンスター!$B$6:$H$100,2,FALSE)</f>
        <v>ガーディアン</v>
      </c>
      <c r="O73" s="24" t="str">
        <f>VLOOKUP(D73,スキル!$C$4:$N$100,8,FALSE)</f>
        <v>30</v>
      </c>
      <c r="P73" s="25" t="str">
        <f>VLOOKUP(D73,スキル!$C$4:$N$100,2,FALSE)</f>
        <v>エクスプロード</v>
      </c>
      <c r="R73" s="8">
        <f t="shared" si="6"/>
        <v>69</v>
      </c>
      <c r="S73" s="21" t="str">
        <f>VLOOKUP(R73,スキル!$C$4:$D$103,2,FALSE)</f>
        <v>首狩り</v>
      </c>
      <c r="T73" s="21">
        <f t="shared" si="5"/>
        <v>2</v>
      </c>
    </row>
    <row r="74" spans="2:20">
      <c r="B74" s="21">
        <f t="shared" si="7"/>
        <v>71</v>
      </c>
      <c r="C74" s="21">
        <v>12</v>
      </c>
      <c r="D74" s="21">
        <v>24</v>
      </c>
      <c r="E74" s="21" t="b">
        <v>0</v>
      </c>
      <c r="G74" s="1" t="str">
        <f t="shared" si="4"/>
        <v>INSERT INTO m_monster_skill VALUES (71,12,24,FALSE);</v>
      </c>
      <c r="N74" s="21" t="str">
        <f>VLOOKUP(C74,モンスター!$B$6:$H$100,2,FALSE)</f>
        <v>ガーディアン</v>
      </c>
      <c r="O74" s="24" t="str">
        <f>VLOOKUP(D74,スキル!$C$4:$N$100,8,FALSE)</f>
        <v>30</v>
      </c>
      <c r="P74" s="25" t="str">
        <f>VLOOKUP(D74,スキル!$C$4:$N$100,2,FALSE)</f>
        <v>サンダーボルト</v>
      </c>
    </row>
    <row r="75" spans="2:20">
      <c r="B75" s="21">
        <f>B71+1</f>
        <v>68</v>
      </c>
      <c r="C75" s="21">
        <v>12</v>
      </c>
      <c r="D75" s="21">
        <v>5</v>
      </c>
      <c r="E75" s="21" t="b">
        <v>0</v>
      </c>
      <c r="G75" s="1" t="str">
        <f>"INSERT INTO m_monster_skill VALUES ("&amp;B75&amp;","&amp;C75&amp;","&amp;D75&amp;","&amp;E75&amp;");"</f>
        <v>INSERT INTO m_monster_skill VALUES (68,12,5,FALSE);</v>
      </c>
      <c r="N75" s="21" t="str">
        <f>VLOOKUP(C75,モンスター!$B$6:$H$100,2,FALSE)</f>
        <v>ガーディアン</v>
      </c>
      <c r="O75" s="24" t="str">
        <f>VLOOKUP(D75,スキル!$C$4:$N$100,8,FALSE)</f>
        <v>15</v>
      </c>
      <c r="P75" s="25" t="str">
        <f>VLOOKUP(D75,スキル!$C$4:$N$100,2,FALSE)</f>
        <v>回し蹴り</v>
      </c>
    </row>
    <row r="76" spans="2:20">
      <c r="B76" s="21">
        <f>B74+1</f>
        <v>72</v>
      </c>
      <c r="C76" s="21">
        <v>12</v>
      </c>
      <c r="D76" s="21">
        <v>55</v>
      </c>
      <c r="E76" s="21" t="b">
        <v>0</v>
      </c>
      <c r="G76" s="1" t="str">
        <f t="shared" si="4"/>
        <v>INSERT INTO m_monster_skill VALUES (72,12,55,FALSE);</v>
      </c>
      <c r="N76" s="21" t="str">
        <f>VLOOKUP(C76,モンスター!$B$6:$H$100,2,FALSE)</f>
        <v>ガーディアン</v>
      </c>
      <c r="O76" s="24" t="str">
        <f>VLOOKUP(D76,スキル!$C$4:$N$100,8,FALSE)</f>
        <v>0</v>
      </c>
      <c r="P76" s="25" t="str">
        <f>VLOOKUP(D76,スキル!$C$4:$N$100,2,FALSE)</f>
        <v>ミスをした</v>
      </c>
    </row>
    <row r="77" spans="2:20">
      <c r="B77" s="21">
        <f t="shared" si="7"/>
        <v>73</v>
      </c>
      <c r="C77" s="21">
        <v>13</v>
      </c>
      <c r="D77" s="21">
        <v>2</v>
      </c>
      <c r="E77" s="21" t="b">
        <v>0</v>
      </c>
      <c r="G77" s="1" t="str">
        <f t="shared" si="4"/>
        <v>INSERT INTO m_monster_skill VALUES (73,13,2,FALSE);</v>
      </c>
      <c r="N77" s="21" t="str">
        <f>VLOOKUP(C77,モンスター!$B$6:$H$100,2,FALSE)</f>
        <v>デスマシン</v>
      </c>
      <c r="O77" s="24">
        <f>VLOOKUP(D77,スキル!$C$4:$N$100,8,FALSE)</f>
        <v>20</v>
      </c>
      <c r="P77" s="25" t="str">
        <f>VLOOKUP(D77,スキル!$C$4:$N$100,2,FALSE)</f>
        <v>正拳突き</v>
      </c>
    </row>
    <row r="78" spans="2:20">
      <c r="B78" s="21">
        <f t="shared" si="7"/>
        <v>74</v>
      </c>
      <c r="C78" s="21">
        <v>13</v>
      </c>
      <c r="D78" s="21">
        <v>4</v>
      </c>
      <c r="E78" s="21" t="b">
        <v>0</v>
      </c>
      <c r="G78" s="1" t="str">
        <f t="shared" si="4"/>
        <v>INSERT INTO m_monster_skill VALUES (74,13,4,FALSE);</v>
      </c>
      <c r="N78" s="21" t="str">
        <f>VLOOKUP(C78,モンスター!$B$6:$H$100,2,FALSE)</f>
        <v>デスマシン</v>
      </c>
      <c r="O78" s="24">
        <f>VLOOKUP(D78,スキル!$C$4:$N$100,8,FALSE)</f>
        <v>50</v>
      </c>
      <c r="P78" s="25" t="str">
        <f>VLOOKUP(D78,スキル!$C$4:$N$100,2,FALSE)</f>
        <v>リアルインパクト</v>
      </c>
    </row>
    <row r="79" spans="2:20">
      <c r="B79" s="21">
        <f t="shared" si="7"/>
        <v>75</v>
      </c>
      <c r="C79" s="21">
        <v>13</v>
      </c>
      <c r="D79" s="21">
        <v>18</v>
      </c>
      <c r="E79" s="21" t="b">
        <v>0</v>
      </c>
      <c r="G79" s="1" t="str">
        <f t="shared" si="4"/>
        <v>INSERT INTO m_monster_skill VALUES (75,13,18,FALSE);</v>
      </c>
      <c r="N79" s="21" t="str">
        <f>VLOOKUP(C79,モンスター!$B$6:$H$100,2,FALSE)</f>
        <v>デスマシン</v>
      </c>
      <c r="O79" s="24" t="str">
        <f>VLOOKUP(D79,スキル!$C$4:$N$100,8,FALSE)</f>
        <v>30</v>
      </c>
      <c r="P79" s="25" t="str">
        <f>VLOOKUP(D79,スキル!$C$4:$N$100,2,FALSE)</f>
        <v>エクスプロード</v>
      </c>
    </row>
    <row r="80" spans="2:20">
      <c r="B80" s="21">
        <f t="shared" si="7"/>
        <v>76</v>
      </c>
      <c r="C80" s="21">
        <v>13</v>
      </c>
      <c r="D80" s="21">
        <v>25</v>
      </c>
      <c r="E80" s="21" t="b">
        <v>0</v>
      </c>
      <c r="G80" s="1" t="str">
        <f t="shared" si="4"/>
        <v>INSERT INTO m_monster_skill VALUES (76,13,25,FALSE);</v>
      </c>
      <c r="N80" s="21" t="str">
        <f>VLOOKUP(C80,モンスター!$B$6:$H$100,2,FALSE)</f>
        <v>デスマシン</v>
      </c>
      <c r="O80" s="24">
        <f>VLOOKUP(D80,スキル!$C$4:$N$100,8,FALSE)</f>
        <v>50</v>
      </c>
      <c r="P80" s="25" t="str">
        <f>VLOOKUP(D80,スキル!$C$4:$N$100,2,FALSE)</f>
        <v>サンダーストーム</v>
      </c>
    </row>
    <row r="81" spans="2:16">
      <c r="B81" s="21">
        <f t="shared" si="7"/>
        <v>77</v>
      </c>
      <c r="C81" s="21">
        <v>13</v>
      </c>
      <c r="D81" s="21">
        <v>56</v>
      </c>
      <c r="E81" s="21" t="b">
        <v>0</v>
      </c>
      <c r="G81" s="1" t="str">
        <f t="shared" si="4"/>
        <v>INSERT INTO m_monster_skill VALUES (77,13,56,FALSE);</v>
      </c>
      <c r="N81" s="21" t="str">
        <f>VLOOKUP(C81,モンスター!$B$6:$H$100,2,FALSE)</f>
        <v>デスマシン</v>
      </c>
      <c r="O81" s="24" t="str">
        <f>VLOOKUP(D81,スキル!$C$4:$N$100,8,FALSE)</f>
        <v>0</v>
      </c>
      <c r="P81" s="25" t="str">
        <f>VLOOKUP(D81,スキル!$C$4:$N$100,2,FALSE)</f>
        <v>様子を見ている</v>
      </c>
    </row>
    <row r="82" spans="2:16">
      <c r="B82" s="21">
        <f t="shared" si="7"/>
        <v>78</v>
      </c>
      <c r="C82" s="21">
        <v>13</v>
      </c>
      <c r="D82" s="21">
        <v>6</v>
      </c>
      <c r="E82" s="21" t="b">
        <v>0</v>
      </c>
      <c r="G82" s="1" t="str">
        <f t="shared" si="4"/>
        <v>INSERT INTO m_monster_skill VALUES (78,13,6,FALSE);</v>
      </c>
      <c r="N82" s="21" t="str">
        <f>VLOOKUP(C82,モンスター!$B$6:$H$100,2,FALSE)</f>
        <v>デスマシン</v>
      </c>
      <c r="O82" s="24" t="str">
        <f>VLOOKUP(D82,スキル!$C$4:$N$100,8,FALSE)</f>
        <v>25</v>
      </c>
      <c r="P82" s="25" t="str">
        <f>VLOOKUP(D82,スキル!$C$4:$N$100,2,FALSE)</f>
        <v>ムーンサルト</v>
      </c>
    </row>
    <row r="83" spans="2:16">
      <c r="B83" s="21">
        <f t="shared" si="7"/>
        <v>79</v>
      </c>
      <c r="C83" s="21">
        <v>14</v>
      </c>
      <c r="D83" s="21">
        <v>10</v>
      </c>
      <c r="E83" s="21" t="b">
        <v>0</v>
      </c>
      <c r="G83" s="1" t="str">
        <f t="shared" si="4"/>
        <v>INSERT INTO m_monster_skill VALUES (79,14,10,FALSE);</v>
      </c>
      <c r="N83" s="21" t="str">
        <f>VLOOKUP(C83,モンスター!$B$6:$H$100,2,FALSE)</f>
        <v>ハーピー</v>
      </c>
      <c r="O83" s="24">
        <f>VLOOKUP(D83,スキル!$C$4:$N$100,8,FALSE)</f>
        <v>20</v>
      </c>
      <c r="P83" s="25" t="str">
        <f>VLOOKUP(D83,スキル!$C$4:$N$100,2,FALSE)</f>
        <v>剣の舞</v>
      </c>
    </row>
    <row r="84" spans="2:16">
      <c r="B84" s="21">
        <f t="shared" si="7"/>
        <v>80</v>
      </c>
      <c r="C84" s="21">
        <v>14</v>
      </c>
      <c r="D84" s="21">
        <v>13</v>
      </c>
      <c r="E84" s="21" t="b">
        <v>0</v>
      </c>
      <c r="G84" s="1" t="str">
        <f t="shared" si="4"/>
        <v>INSERT INTO m_monster_skill VALUES (80,14,13,FALSE);</v>
      </c>
      <c r="N84" s="21" t="str">
        <f>VLOOKUP(C84,モンスター!$B$6:$H$100,2,FALSE)</f>
        <v>ハーピー</v>
      </c>
      <c r="O84" s="24" t="str">
        <f>VLOOKUP(D84,スキル!$C$4:$N$100,8,FALSE)</f>
        <v>15</v>
      </c>
      <c r="P84" s="25" t="str">
        <f>VLOOKUP(D84,スキル!$C$4:$N$100,2,FALSE)</f>
        <v>薙ぎ払い</v>
      </c>
    </row>
    <row r="85" spans="2:16">
      <c r="B85" s="21">
        <f t="shared" si="7"/>
        <v>81</v>
      </c>
      <c r="C85" s="21">
        <v>14</v>
      </c>
      <c r="D85" s="21">
        <v>56</v>
      </c>
      <c r="E85" s="21" t="b">
        <v>0</v>
      </c>
      <c r="G85" s="1" t="str">
        <f t="shared" si="4"/>
        <v>INSERT INTO m_monster_skill VALUES (81,14,56,FALSE);</v>
      </c>
      <c r="N85" s="21" t="str">
        <f>VLOOKUP(C85,モンスター!$B$6:$H$100,2,FALSE)</f>
        <v>ハーピー</v>
      </c>
      <c r="O85" s="24" t="str">
        <f>VLOOKUP(D85,スキル!$C$4:$N$100,8,FALSE)</f>
        <v>0</v>
      </c>
      <c r="P85" s="25" t="str">
        <f>VLOOKUP(D85,スキル!$C$4:$N$100,2,FALSE)</f>
        <v>様子を見ている</v>
      </c>
    </row>
    <row r="86" spans="2:16">
      <c r="B86" s="21">
        <f t="shared" si="7"/>
        <v>82</v>
      </c>
      <c r="C86" s="21">
        <v>14</v>
      </c>
      <c r="D86" s="21">
        <v>49</v>
      </c>
      <c r="E86" s="21" t="b">
        <v>0</v>
      </c>
      <c r="G86" s="1" t="str">
        <f t="shared" si="4"/>
        <v>INSERT INTO m_monster_skill VALUES (82,14,49,FALSE);</v>
      </c>
      <c r="N86" s="21" t="str">
        <f>VLOOKUP(C86,モンスター!$B$6:$H$100,2,FALSE)</f>
        <v>ハーピー</v>
      </c>
      <c r="O86" s="24">
        <f>VLOOKUP(D86,スキル!$C$4:$N$100,8,FALSE)</f>
        <v>30</v>
      </c>
      <c r="P86" s="25" t="str">
        <f>VLOOKUP(D86,スキル!$C$4:$N$100,2,FALSE)</f>
        <v>チャーム</v>
      </c>
    </row>
    <row r="87" spans="2:16">
      <c r="B87" s="21">
        <f t="shared" si="7"/>
        <v>83</v>
      </c>
      <c r="C87" s="21">
        <v>14</v>
      </c>
      <c r="D87" s="21">
        <v>23</v>
      </c>
      <c r="E87" s="21" t="b">
        <v>0</v>
      </c>
      <c r="G87" s="1" t="str">
        <f t="shared" si="4"/>
        <v>INSERT INTO m_monster_skill VALUES (83,14,23,FALSE);</v>
      </c>
      <c r="N87" s="21" t="str">
        <f>VLOOKUP(C87,モンスター!$B$6:$H$100,2,FALSE)</f>
        <v>ハーピー</v>
      </c>
      <c r="O87" s="24" t="str">
        <f>VLOOKUP(D87,スキル!$C$4:$N$100,8,FALSE)</f>
        <v>10</v>
      </c>
      <c r="P87" s="25" t="str">
        <f>VLOOKUP(D87,スキル!$C$4:$N$100,2,FALSE)</f>
        <v>サンダー</v>
      </c>
    </row>
    <row r="88" spans="2:16">
      <c r="B88" s="21">
        <f t="shared" si="7"/>
        <v>84</v>
      </c>
      <c r="C88" s="21">
        <v>14</v>
      </c>
      <c r="D88" s="21">
        <v>26</v>
      </c>
      <c r="E88" s="21" t="b">
        <v>0</v>
      </c>
      <c r="G88" s="1" t="str">
        <f t="shared" si="4"/>
        <v>INSERT INTO m_monster_skill VALUES (84,14,26,FALSE);</v>
      </c>
      <c r="N88" s="21" t="str">
        <f>VLOOKUP(C88,モンスター!$B$6:$H$100,2,FALSE)</f>
        <v>ハーピー</v>
      </c>
      <c r="O88" s="24" t="str">
        <f>VLOOKUP(D88,スキル!$C$4:$N$100,8,FALSE)</f>
        <v>10</v>
      </c>
      <c r="P88" s="25" t="str">
        <f>VLOOKUP(D88,スキル!$C$4:$N$100,2,FALSE)</f>
        <v>ダイヤミサイル</v>
      </c>
    </row>
    <row r="89" spans="2:16">
      <c r="B89" s="21">
        <f t="shared" si="7"/>
        <v>85</v>
      </c>
      <c r="C89" s="21">
        <v>15</v>
      </c>
      <c r="D89" s="21">
        <v>20</v>
      </c>
      <c r="E89" s="21" t="b">
        <v>0</v>
      </c>
      <c r="G89" s="1" t="str">
        <f t="shared" si="4"/>
        <v>INSERT INTO m_monster_skill VALUES (85,15,20,FALSE);</v>
      </c>
      <c r="N89" s="21" t="str">
        <f>VLOOKUP(C89,モンスター!$B$6:$H$100,2,FALSE)</f>
        <v>セイレーン</v>
      </c>
      <c r="O89" s="24" t="str">
        <f>VLOOKUP(D89,スキル!$C$4:$N$100,8,FALSE)</f>
        <v>10</v>
      </c>
      <c r="P89" s="25" t="str">
        <f>VLOOKUP(D89,スキル!$C$4:$N$100,2,FALSE)</f>
        <v>アイススマッシュ</v>
      </c>
    </row>
    <row r="90" spans="2:16">
      <c r="B90" s="21">
        <f t="shared" si="7"/>
        <v>86</v>
      </c>
      <c r="C90" s="21">
        <v>15</v>
      </c>
      <c r="D90" s="21">
        <v>10</v>
      </c>
      <c r="E90" s="21" t="b">
        <v>0</v>
      </c>
      <c r="G90" s="1" t="str">
        <f t="shared" si="4"/>
        <v>INSERT INTO m_monster_skill VALUES (86,15,10,FALSE);</v>
      </c>
      <c r="N90" s="21" t="str">
        <f>VLOOKUP(C90,モンスター!$B$6:$H$100,2,FALSE)</f>
        <v>セイレーン</v>
      </c>
      <c r="O90" s="24">
        <f>VLOOKUP(D90,スキル!$C$4:$N$100,8,FALSE)</f>
        <v>20</v>
      </c>
      <c r="P90" s="25" t="str">
        <f>VLOOKUP(D90,スキル!$C$4:$N$100,2,FALSE)</f>
        <v>剣の舞</v>
      </c>
    </row>
    <row r="91" spans="2:16">
      <c r="B91" s="21">
        <f t="shared" si="7"/>
        <v>87</v>
      </c>
      <c r="C91" s="21">
        <v>15</v>
      </c>
      <c r="D91" s="21">
        <v>13</v>
      </c>
      <c r="E91" s="21" t="b">
        <v>0</v>
      </c>
      <c r="G91" s="1" t="str">
        <f t="shared" si="4"/>
        <v>INSERT INTO m_monster_skill VALUES (87,15,13,FALSE);</v>
      </c>
      <c r="N91" s="21" t="str">
        <f>VLOOKUP(C91,モンスター!$B$6:$H$100,2,FALSE)</f>
        <v>セイレーン</v>
      </c>
      <c r="O91" s="24" t="str">
        <f>VLOOKUP(D91,スキル!$C$4:$N$100,8,FALSE)</f>
        <v>15</v>
      </c>
      <c r="P91" s="25" t="str">
        <f>VLOOKUP(D91,スキル!$C$4:$N$100,2,FALSE)</f>
        <v>薙ぎ払い</v>
      </c>
    </row>
    <row r="92" spans="2:16">
      <c r="B92" s="21">
        <f t="shared" si="7"/>
        <v>88</v>
      </c>
      <c r="C92" s="21">
        <v>15</v>
      </c>
      <c r="D92" s="21">
        <v>49</v>
      </c>
      <c r="E92" s="21" t="b">
        <v>0</v>
      </c>
      <c r="G92" s="1" t="str">
        <f t="shared" si="4"/>
        <v>INSERT INTO m_monster_skill VALUES (88,15,49,FALSE);</v>
      </c>
      <c r="N92" s="21" t="str">
        <f>VLOOKUP(C92,モンスター!$B$6:$H$100,2,FALSE)</f>
        <v>セイレーン</v>
      </c>
      <c r="O92" s="24">
        <f>VLOOKUP(D92,スキル!$C$4:$N$100,8,FALSE)</f>
        <v>30</v>
      </c>
      <c r="P92" s="25" t="str">
        <f>VLOOKUP(D92,スキル!$C$4:$N$100,2,FALSE)</f>
        <v>チャーム</v>
      </c>
    </row>
    <row r="93" spans="2:16">
      <c r="B93" s="21">
        <f t="shared" si="7"/>
        <v>89</v>
      </c>
      <c r="C93" s="21">
        <v>15</v>
      </c>
      <c r="D93" s="21">
        <v>21</v>
      </c>
      <c r="E93" s="21" t="b">
        <v>0</v>
      </c>
      <c r="G93" s="1" t="str">
        <f t="shared" si="4"/>
        <v>INSERT INTO m_monster_skill VALUES (89,15,21,FALSE);</v>
      </c>
      <c r="N93" s="21" t="str">
        <f>VLOOKUP(C93,モンスター!$B$6:$H$100,2,FALSE)</f>
        <v>セイレーン</v>
      </c>
      <c r="O93" s="24" t="str">
        <f>VLOOKUP(D93,スキル!$C$4:$N$100,8,FALSE)</f>
        <v>30</v>
      </c>
      <c r="P93" s="25" t="str">
        <f>VLOOKUP(D93,スキル!$C$4:$N$100,2,FALSE)</f>
        <v>メガスプラッシュ</v>
      </c>
    </row>
    <row r="94" spans="2:16">
      <c r="B94" s="21">
        <f t="shared" si="7"/>
        <v>90</v>
      </c>
      <c r="C94" s="21">
        <v>15</v>
      </c>
      <c r="D94" s="21">
        <v>55</v>
      </c>
      <c r="E94" s="21" t="b">
        <v>0</v>
      </c>
      <c r="G94" s="1" t="str">
        <f t="shared" si="4"/>
        <v>INSERT INTO m_monster_skill VALUES (90,15,55,FALSE);</v>
      </c>
      <c r="N94" s="21" t="str">
        <f>VLOOKUP(C94,モンスター!$B$6:$H$100,2,FALSE)</f>
        <v>セイレーン</v>
      </c>
      <c r="O94" s="24" t="str">
        <f>VLOOKUP(D94,スキル!$C$4:$N$100,8,FALSE)</f>
        <v>0</v>
      </c>
      <c r="P94" s="25" t="str">
        <f>VLOOKUP(D94,スキル!$C$4:$N$100,2,FALSE)</f>
        <v>ミスをした</v>
      </c>
    </row>
    <row r="95" spans="2:16">
      <c r="B95" s="21">
        <f t="shared" si="7"/>
        <v>91</v>
      </c>
      <c r="C95" s="21">
        <v>16</v>
      </c>
      <c r="D95" s="21">
        <v>9</v>
      </c>
      <c r="E95" s="21" t="b">
        <v>0</v>
      </c>
      <c r="G95" s="1" t="str">
        <f t="shared" si="4"/>
        <v>INSERT INTO m_monster_skill VALUES (91,16,9,FALSE);</v>
      </c>
      <c r="N95" s="21" t="str">
        <f>VLOOKUP(C95,モンスター!$B$6:$H$100,2,FALSE)</f>
        <v>アーマーナイト</v>
      </c>
      <c r="O95" s="24">
        <f>VLOOKUP(D95,スキル!$C$4:$N$100,8,FALSE)</f>
        <v>10</v>
      </c>
      <c r="P95" s="25" t="str">
        <f>VLOOKUP(D95,スキル!$C$4:$N$100,2,FALSE)</f>
        <v>斬撃</v>
      </c>
    </row>
    <row r="96" spans="2:16">
      <c r="B96" s="21">
        <f t="shared" si="7"/>
        <v>92</v>
      </c>
      <c r="C96" s="21">
        <v>16</v>
      </c>
      <c r="D96" s="21">
        <v>9</v>
      </c>
      <c r="E96" s="21" t="b">
        <v>0</v>
      </c>
      <c r="G96" s="1" t="str">
        <f t="shared" si="4"/>
        <v>INSERT INTO m_monster_skill VALUES (92,16,9,FALSE);</v>
      </c>
      <c r="N96" s="21" t="str">
        <f>VLOOKUP(C96,モンスター!$B$6:$H$100,2,FALSE)</f>
        <v>アーマーナイト</v>
      </c>
      <c r="O96" s="24">
        <f>VLOOKUP(D96,スキル!$C$4:$N$100,8,FALSE)</f>
        <v>10</v>
      </c>
      <c r="P96" s="25" t="str">
        <f>VLOOKUP(D96,スキル!$C$4:$N$100,2,FALSE)</f>
        <v>斬撃</v>
      </c>
    </row>
    <row r="97" spans="2:16">
      <c r="B97" s="21">
        <f t="shared" si="7"/>
        <v>93</v>
      </c>
      <c r="C97" s="21">
        <v>16</v>
      </c>
      <c r="D97" s="21">
        <v>13</v>
      </c>
      <c r="E97" s="21" t="b">
        <v>0</v>
      </c>
      <c r="G97" s="1" t="str">
        <f t="shared" si="4"/>
        <v>INSERT INTO m_monster_skill VALUES (93,16,13,FALSE);</v>
      </c>
      <c r="N97" s="21" t="str">
        <f>VLOOKUP(C97,モンスター!$B$6:$H$100,2,FALSE)</f>
        <v>アーマーナイト</v>
      </c>
      <c r="O97" s="24" t="str">
        <f>VLOOKUP(D97,スキル!$C$4:$N$100,8,FALSE)</f>
        <v>15</v>
      </c>
      <c r="P97" s="25" t="str">
        <f>VLOOKUP(D97,スキル!$C$4:$N$100,2,FALSE)</f>
        <v>薙ぎ払い</v>
      </c>
    </row>
    <row r="98" spans="2:16">
      <c r="B98" s="21">
        <f t="shared" si="7"/>
        <v>94</v>
      </c>
      <c r="C98" s="21">
        <v>16</v>
      </c>
      <c r="D98" s="21">
        <v>13</v>
      </c>
      <c r="E98" s="21" t="b">
        <v>0</v>
      </c>
      <c r="G98" s="1" t="str">
        <f t="shared" si="4"/>
        <v>INSERT INTO m_monster_skill VALUES (94,16,13,FALSE);</v>
      </c>
      <c r="N98" s="21" t="str">
        <f>VLOOKUP(C98,モンスター!$B$6:$H$100,2,FALSE)</f>
        <v>アーマーナイト</v>
      </c>
      <c r="O98" s="24" t="str">
        <f>VLOOKUP(D98,スキル!$C$4:$N$100,8,FALSE)</f>
        <v>15</v>
      </c>
      <c r="P98" s="25" t="str">
        <f>VLOOKUP(D98,スキル!$C$4:$N$100,2,FALSE)</f>
        <v>薙ぎ払い</v>
      </c>
    </row>
    <row r="99" spans="2:16">
      <c r="B99" s="21">
        <f t="shared" si="7"/>
        <v>95</v>
      </c>
      <c r="C99" s="21">
        <v>16</v>
      </c>
      <c r="D99" s="21">
        <v>11</v>
      </c>
      <c r="E99" s="21" t="b">
        <v>0</v>
      </c>
      <c r="G99" s="1" t="str">
        <f t="shared" si="4"/>
        <v>INSERT INTO m_monster_skill VALUES (95,16,11,FALSE);</v>
      </c>
      <c r="N99" s="21" t="str">
        <f>VLOOKUP(C99,モンスター!$B$6:$H$100,2,FALSE)</f>
        <v>アーマーナイト</v>
      </c>
      <c r="O99" s="24">
        <f>VLOOKUP(D99,スキル!$C$4:$N$100,8,FALSE)</f>
        <v>30</v>
      </c>
      <c r="P99" s="25" t="str">
        <f>VLOOKUP(D99,スキル!$C$4:$N$100,2,FALSE)</f>
        <v>渾身斬り</v>
      </c>
    </row>
    <row r="100" spans="2:16">
      <c r="B100" s="21">
        <f t="shared" si="7"/>
        <v>96</v>
      </c>
      <c r="C100" s="21">
        <v>16</v>
      </c>
      <c r="D100" s="21">
        <v>55</v>
      </c>
      <c r="E100" s="21" t="b">
        <v>0</v>
      </c>
      <c r="G100" s="1" t="str">
        <f t="shared" si="4"/>
        <v>INSERT INTO m_monster_skill VALUES (96,16,55,FALSE);</v>
      </c>
      <c r="N100" s="21" t="str">
        <f>VLOOKUP(C100,モンスター!$B$6:$H$100,2,FALSE)</f>
        <v>アーマーナイト</v>
      </c>
      <c r="O100" s="24" t="str">
        <f>VLOOKUP(D100,スキル!$C$4:$N$100,8,FALSE)</f>
        <v>0</v>
      </c>
      <c r="P100" s="25" t="str">
        <f>VLOOKUP(D100,スキル!$C$4:$N$100,2,FALSE)</f>
        <v>ミスをした</v>
      </c>
    </row>
    <row r="101" spans="2:16">
      <c r="B101" s="21">
        <f t="shared" si="7"/>
        <v>97</v>
      </c>
      <c r="C101" s="21">
        <v>17</v>
      </c>
      <c r="D101" s="21">
        <v>56</v>
      </c>
      <c r="E101" s="21" t="b">
        <v>0</v>
      </c>
      <c r="G101" s="1" t="str">
        <f t="shared" si="4"/>
        <v>INSERT INTO m_monster_skill VALUES (97,17,56,FALSE);</v>
      </c>
      <c r="N101" s="21" t="str">
        <f>VLOOKUP(C101,モンスター!$B$6:$H$100,2,FALSE)</f>
        <v>ダークナイト</v>
      </c>
      <c r="O101" s="24" t="str">
        <f>VLOOKUP(D101,スキル!$C$4:$N$100,8,FALSE)</f>
        <v>0</v>
      </c>
      <c r="P101" s="25" t="str">
        <f>VLOOKUP(D101,スキル!$C$4:$N$100,2,FALSE)</f>
        <v>様子を見ている</v>
      </c>
    </row>
    <row r="102" spans="2:16">
      <c r="B102" s="21">
        <f t="shared" si="7"/>
        <v>98</v>
      </c>
      <c r="C102" s="21">
        <v>17</v>
      </c>
      <c r="D102" s="21">
        <v>11</v>
      </c>
      <c r="E102" s="21" t="b">
        <v>0</v>
      </c>
      <c r="G102" s="1" t="str">
        <f t="shared" si="4"/>
        <v>INSERT INTO m_monster_skill VALUES (98,17,11,FALSE);</v>
      </c>
      <c r="N102" s="21" t="str">
        <f>VLOOKUP(C102,モンスター!$B$6:$H$100,2,FALSE)</f>
        <v>ダークナイト</v>
      </c>
      <c r="O102" s="24">
        <f>VLOOKUP(D102,スキル!$C$4:$N$100,8,FALSE)</f>
        <v>30</v>
      </c>
      <c r="P102" s="25" t="str">
        <f>VLOOKUP(D102,スキル!$C$4:$N$100,2,FALSE)</f>
        <v>渾身斬り</v>
      </c>
    </row>
    <row r="103" spans="2:16">
      <c r="B103" s="21">
        <f t="shared" si="7"/>
        <v>99</v>
      </c>
      <c r="C103" s="21">
        <v>17</v>
      </c>
      <c r="D103" s="21">
        <v>9</v>
      </c>
      <c r="E103" s="21" t="b">
        <v>0</v>
      </c>
      <c r="G103" s="1" t="str">
        <f t="shared" si="4"/>
        <v>INSERT INTO m_monster_skill VALUES (99,17,9,FALSE);</v>
      </c>
      <c r="N103" s="21" t="str">
        <f>VLOOKUP(C103,モンスター!$B$6:$H$100,2,FALSE)</f>
        <v>ダークナイト</v>
      </c>
      <c r="O103" s="24">
        <f>VLOOKUP(D103,スキル!$C$4:$N$100,8,FALSE)</f>
        <v>10</v>
      </c>
      <c r="P103" s="25" t="str">
        <f>VLOOKUP(D103,スキル!$C$4:$N$100,2,FALSE)</f>
        <v>斬撃</v>
      </c>
    </row>
    <row r="104" spans="2:16">
      <c r="B104" s="21">
        <f t="shared" si="7"/>
        <v>100</v>
      </c>
      <c r="C104" s="21">
        <v>17</v>
      </c>
      <c r="D104" s="21">
        <v>10</v>
      </c>
      <c r="E104" s="21" t="b">
        <v>0</v>
      </c>
      <c r="G104" s="1" t="str">
        <f t="shared" si="4"/>
        <v>INSERT INTO m_monster_skill VALUES (100,17,10,FALSE);</v>
      </c>
      <c r="N104" s="21" t="str">
        <f>VLOOKUP(C104,モンスター!$B$6:$H$100,2,FALSE)</f>
        <v>ダークナイト</v>
      </c>
      <c r="O104" s="24">
        <f>VLOOKUP(D104,スキル!$C$4:$N$100,8,FALSE)</f>
        <v>20</v>
      </c>
      <c r="P104" s="25" t="str">
        <f>VLOOKUP(D104,スキル!$C$4:$N$100,2,FALSE)</f>
        <v>剣の舞</v>
      </c>
    </row>
    <row r="105" spans="2:16">
      <c r="B105" s="21">
        <f t="shared" si="7"/>
        <v>101</v>
      </c>
      <c r="C105" s="21">
        <v>17</v>
      </c>
      <c r="D105" s="21">
        <v>13</v>
      </c>
      <c r="E105" s="21" t="b">
        <v>0</v>
      </c>
      <c r="G105" s="1" t="str">
        <f t="shared" si="4"/>
        <v>INSERT INTO m_monster_skill VALUES (101,17,13,FALSE);</v>
      </c>
      <c r="N105" s="21" t="str">
        <f>VLOOKUP(C105,モンスター!$B$6:$H$100,2,FALSE)</f>
        <v>ダークナイト</v>
      </c>
      <c r="O105" s="24" t="str">
        <f>VLOOKUP(D105,スキル!$C$4:$N$100,8,FALSE)</f>
        <v>15</v>
      </c>
      <c r="P105" s="25" t="str">
        <f>VLOOKUP(D105,スキル!$C$4:$N$100,2,FALSE)</f>
        <v>薙ぎ払い</v>
      </c>
    </row>
    <row r="106" spans="2:16">
      <c r="B106" s="21">
        <f t="shared" si="7"/>
        <v>102</v>
      </c>
      <c r="C106" s="21">
        <v>17</v>
      </c>
      <c r="D106" s="21">
        <v>14</v>
      </c>
      <c r="E106" s="21" t="b">
        <v>0</v>
      </c>
      <c r="G106" s="1" t="str">
        <f t="shared" si="4"/>
        <v>INSERT INTO m_monster_skill VALUES (102,17,14,FALSE);</v>
      </c>
      <c r="N106" s="21" t="str">
        <f>VLOOKUP(C106,モンスター!$B$6:$H$100,2,FALSE)</f>
        <v>ダークナイト</v>
      </c>
      <c r="O106" s="24" t="str">
        <f>VLOOKUP(D106,スキル!$C$4:$N$100,8,FALSE)</f>
        <v>25</v>
      </c>
      <c r="P106" s="25" t="str">
        <f>VLOOKUP(D106,スキル!$C$4:$N$100,2,FALSE)</f>
        <v>疾走居合</v>
      </c>
    </row>
    <row r="107" spans="2:16">
      <c r="B107" s="21">
        <f t="shared" si="7"/>
        <v>103</v>
      </c>
      <c r="C107" s="21">
        <v>18</v>
      </c>
      <c r="D107" s="21">
        <v>57</v>
      </c>
      <c r="E107" s="21" t="b">
        <v>0</v>
      </c>
      <c r="G107" s="1" t="str">
        <f t="shared" si="4"/>
        <v>INSERT INTO m_monster_skill VALUES (103,18,57,FALSE);</v>
      </c>
      <c r="N107" s="21" t="str">
        <f>VLOOKUP(C107,モンスター!$B$6:$H$100,2,FALSE)</f>
        <v>ターミネータ</v>
      </c>
      <c r="O107" s="24" t="str">
        <f>VLOOKUP(D107,スキル!$C$4:$N$100,8,FALSE)</f>
        <v>0</v>
      </c>
      <c r="P107" s="25" t="str">
        <f>VLOOKUP(D107,スキル!$C$4:$N$100,2,FALSE)</f>
        <v>余裕に構えている</v>
      </c>
    </row>
    <row r="108" spans="2:16">
      <c r="B108" s="21">
        <f t="shared" si="7"/>
        <v>104</v>
      </c>
      <c r="C108" s="21">
        <v>18</v>
      </c>
      <c r="D108" s="21">
        <v>56</v>
      </c>
      <c r="E108" s="21" t="b">
        <v>0</v>
      </c>
      <c r="G108" s="1" t="str">
        <f t="shared" si="4"/>
        <v>INSERT INTO m_monster_skill VALUES (104,18,56,FALSE);</v>
      </c>
      <c r="N108" s="21" t="str">
        <f>VLOOKUP(C108,モンスター!$B$6:$H$100,2,FALSE)</f>
        <v>ターミネータ</v>
      </c>
      <c r="O108" s="24" t="str">
        <f>VLOOKUP(D108,スキル!$C$4:$N$100,8,FALSE)</f>
        <v>0</v>
      </c>
      <c r="P108" s="25" t="str">
        <f>VLOOKUP(D108,スキル!$C$4:$N$100,2,FALSE)</f>
        <v>様子を見ている</v>
      </c>
    </row>
    <row r="109" spans="2:16">
      <c r="B109" s="21">
        <f t="shared" si="7"/>
        <v>105</v>
      </c>
      <c r="C109" s="21">
        <v>18</v>
      </c>
      <c r="D109" s="21">
        <v>12</v>
      </c>
      <c r="E109" s="21" t="b">
        <v>0</v>
      </c>
      <c r="G109" s="1" t="str">
        <f t="shared" si="4"/>
        <v>INSERT INTO m_monster_skill VALUES (105,18,12,FALSE);</v>
      </c>
      <c r="N109" s="21" t="str">
        <f>VLOOKUP(C109,モンスター!$B$6:$H$100,2,FALSE)</f>
        <v>ターミネータ</v>
      </c>
      <c r="O109" s="24">
        <f>VLOOKUP(D109,スキル!$C$4:$N$100,8,FALSE)</f>
        <v>50</v>
      </c>
      <c r="P109" s="25" t="str">
        <f>VLOOKUP(D109,スキル!$C$4:$N$100,2,FALSE)</f>
        <v>次元斬</v>
      </c>
    </row>
    <row r="110" spans="2:16">
      <c r="B110" s="21">
        <f t="shared" si="7"/>
        <v>106</v>
      </c>
      <c r="C110" s="21">
        <v>18</v>
      </c>
      <c r="D110" s="21">
        <v>15</v>
      </c>
      <c r="E110" s="21" t="b">
        <v>0</v>
      </c>
      <c r="G110" s="1" t="str">
        <f t="shared" si="4"/>
        <v>INSERT INTO m_monster_skill VALUES (106,18,15,FALSE);</v>
      </c>
      <c r="N110" s="21" t="str">
        <f>VLOOKUP(C110,モンスター!$B$6:$H$100,2,FALSE)</f>
        <v>ターミネータ</v>
      </c>
      <c r="O110" s="24" t="str">
        <f>VLOOKUP(D110,スキル!$C$4:$N$100,8,FALSE)</f>
        <v>35</v>
      </c>
      <c r="P110" s="25" t="str">
        <f>VLOOKUP(D110,スキル!$C$4:$N$100,2,FALSE)</f>
        <v>ギガスラッシュ</v>
      </c>
    </row>
    <row r="111" spans="2:16">
      <c r="B111" s="21">
        <f t="shared" si="7"/>
        <v>107</v>
      </c>
      <c r="C111" s="21">
        <v>18</v>
      </c>
      <c r="D111" s="21">
        <v>40</v>
      </c>
      <c r="E111" s="21" t="b">
        <v>0</v>
      </c>
      <c r="G111" s="1" t="str">
        <f t="shared" si="4"/>
        <v>INSERT INTO m_monster_skill VALUES (107,18,40,FALSE);</v>
      </c>
      <c r="N111" s="21" t="str">
        <f>VLOOKUP(C111,モンスター!$B$6:$H$100,2,FALSE)</f>
        <v>ターミネータ</v>
      </c>
      <c r="O111" s="24">
        <f>VLOOKUP(D111,スキル!$C$4:$N$100,8,FALSE)</f>
        <v>30</v>
      </c>
      <c r="P111" s="25" t="str">
        <f>VLOOKUP(D111,スキル!$C$4:$N$100,2,FALSE)</f>
        <v>ケアルラ</v>
      </c>
    </row>
    <row r="112" spans="2:16">
      <c r="B112" s="21">
        <f t="shared" si="7"/>
        <v>108</v>
      </c>
      <c r="C112" s="21">
        <v>18</v>
      </c>
      <c r="D112" s="21">
        <v>16</v>
      </c>
      <c r="E112" s="21" t="b">
        <v>0</v>
      </c>
      <c r="G112" s="1" t="str">
        <f t="shared" si="4"/>
        <v>INSERT INTO m_monster_skill VALUES (108,18,16,FALSE);</v>
      </c>
      <c r="N112" s="21" t="str">
        <f>VLOOKUP(C112,モンスター!$B$6:$H$100,2,FALSE)</f>
        <v>ターミネータ</v>
      </c>
      <c r="O112" s="24" t="str">
        <f>VLOOKUP(D112,スキル!$C$4:$N$100,8,FALSE)</f>
        <v>45</v>
      </c>
      <c r="P112" s="25" t="str">
        <f>VLOOKUP(D112,スキル!$C$4:$N$100,2,FALSE)</f>
        <v>次元斬_絶</v>
      </c>
    </row>
    <row r="113" spans="2:16">
      <c r="B113" s="21">
        <f t="shared" si="7"/>
        <v>109</v>
      </c>
      <c r="C113" s="21">
        <v>19</v>
      </c>
      <c r="D113" s="21">
        <v>17</v>
      </c>
      <c r="E113" s="21" t="b">
        <v>0</v>
      </c>
      <c r="G113" s="1" t="str">
        <f t="shared" si="4"/>
        <v>INSERT INTO m_monster_skill VALUES (109,19,17,FALSE);</v>
      </c>
      <c r="N113" s="21" t="str">
        <f>VLOOKUP(C113,モンスター!$B$6:$H$100,2,FALSE)</f>
        <v>マジシャン</v>
      </c>
      <c r="O113" s="24" t="str">
        <f>VLOOKUP(D113,スキル!$C$4:$N$100,8,FALSE)</f>
        <v>10</v>
      </c>
      <c r="P113" s="25" t="str">
        <f>VLOOKUP(D113,スキル!$C$4:$N$100,2,FALSE)</f>
        <v>ファイアボール</v>
      </c>
    </row>
    <row r="114" spans="2:16">
      <c r="B114" s="21">
        <f t="shared" si="7"/>
        <v>110</v>
      </c>
      <c r="C114" s="21">
        <v>19</v>
      </c>
      <c r="D114" s="21">
        <v>20</v>
      </c>
      <c r="E114" s="21" t="b">
        <v>0</v>
      </c>
      <c r="G114" s="1" t="str">
        <f t="shared" si="4"/>
        <v>INSERT INTO m_monster_skill VALUES (110,19,20,FALSE);</v>
      </c>
      <c r="N114" s="21" t="str">
        <f>VLOOKUP(C114,モンスター!$B$6:$H$100,2,FALSE)</f>
        <v>マジシャン</v>
      </c>
      <c r="O114" s="24" t="str">
        <f>VLOOKUP(D114,スキル!$C$4:$N$100,8,FALSE)</f>
        <v>10</v>
      </c>
      <c r="P114" s="25" t="str">
        <f>VLOOKUP(D114,スキル!$C$4:$N$100,2,FALSE)</f>
        <v>アイススマッシュ</v>
      </c>
    </row>
    <row r="115" spans="2:16">
      <c r="B115" s="21">
        <f t="shared" si="7"/>
        <v>111</v>
      </c>
      <c r="C115" s="21">
        <v>19</v>
      </c>
      <c r="D115" s="21">
        <v>23</v>
      </c>
      <c r="E115" s="21" t="b">
        <v>0</v>
      </c>
      <c r="G115" s="1" t="str">
        <f t="shared" si="4"/>
        <v>INSERT INTO m_monster_skill VALUES (111,19,23,FALSE);</v>
      </c>
      <c r="N115" s="21" t="str">
        <f>VLOOKUP(C115,モンスター!$B$6:$H$100,2,FALSE)</f>
        <v>マジシャン</v>
      </c>
      <c r="O115" s="24" t="str">
        <f>VLOOKUP(D115,スキル!$C$4:$N$100,8,FALSE)</f>
        <v>10</v>
      </c>
      <c r="P115" s="25" t="str">
        <f>VLOOKUP(D115,スキル!$C$4:$N$100,2,FALSE)</f>
        <v>サンダー</v>
      </c>
    </row>
    <row r="116" spans="2:16">
      <c r="B116" s="21">
        <f t="shared" si="7"/>
        <v>112</v>
      </c>
      <c r="C116" s="21">
        <v>19</v>
      </c>
      <c r="D116" s="21">
        <v>26</v>
      </c>
      <c r="E116" s="21" t="b">
        <v>0</v>
      </c>
      <c r="G116" s="1" t="str">
        <f t="shared" si="4"/>
        <v>INSERT INTO m_monster_skill VALUES (112,19,26,FALSE);</v>
      </c>
      <c r="N116" s="21" t="str">
        <f>VLOOKUP(C116,モンスター!$B$6:$H$100,2,FALSE)</f>
        <v>マジシャン</v>
      </c>
      <c r="O116" s="24" t="str">
        <f>VLOOKUP(D116,スキル!$C$4:$N$100,8,FALSE)</f>
        <v>10</v>
      </c>
      <c r="P116" s="25" t="str">
        <f>VLOOKUP(D116,スキル!$C$4:$N$100,2,FALSE)</f>
        <v>ダイヤミサイル</v>
      </c>
    </row>
    <row r="117" spans="2:16">
      <c r="B117" s="21">
        <f t="shared" si="7"/>
        <v>113</v>
      </c>
      <c r="C117" s="21">
        <v>19</v>
      </c>
      <c r="D117" s="21">
        <v>55</v>
      </c>
      <c r="E117" s="21" t="b">
        <v>0</v>
      </c>
      <c r="G117" s="1" t="str">
        <f t="shared" si="4"/>
        <v>INSERT INTO m_monster_skill VALUES (113,19,55,FALSE);</v>
      </c>
      <c r="N117" s="21" t="str">
        <f>VLOOKUP(C117,モンスター!$B$6:$H$100,2,FALSE)</f>
        <v>マジシャン</v>
      </c>
      <c r="O117" s="24" t="str">
        <f>VLOOKUP(D117,スキル!$C$4:$N$100,8,FALSE)</f>
        <v>0</v>
      </c>
      <c r="P117" s="25" t="str">
        <f>VLOOKUP(D117,スキル!$C$4:$N$100,2,FALSE)</f>
        <v>ミスをした</v>
      </c>
    </row>
    <row r="118" spans="2:16">
      <c r="B118" s="21">
        <f t="shared" si="7"/>
        <v>114</v>
      </c>
      <c r="C118" s="21">
        <v>19</v>
      </c>
      <c r="D118" s="21">
        <v>35</v>
      </c>
      <c r="E118" s="21" t="b">
        <v>0</v>
      </c>
      <c r="G118" s="1" t="str">
        <f t="shared" si="4"/>
        <v>INSERT INTO m_monster_skill VALUES (114,19,35,FALSE);</v>
      </c>
      <c r="N118" s="21" t="str">
        <f>VLOOKUP(C118,モンスター!$B$6:$H$100,2,FALSE)</f>
        <v>マジシャン</v>
      </c>
      <c r="O118" s="24" t="str">
        <f>VLOOKUP(D118,スキル!$C$4:$N$100,8,FALSE)</f>
        <v>10</v>
      </c>
      <c r="P118" s="25" t="str">
        <f>VLOOKUP(D118,スキル!$C$4:$N$100,2,FALSE)</f>
        <v>グラビデ</v>
      </c>
    </row>
    <row r="119" spans="2:16">
      <c r="B119" s="21">
        <f t="shared" si="7"/>
        <v>115</v>
      </c>
      <c r="C119" s="21">
        <v>20</v>
      </c>
      <c r="D119" s="21">
        <v>18</v>
      </c>
      <c r="E119" s="21" t="b">
        <v>0</v>
      </c>
      <c r="G119" s="1" t="str">
        <f t="shared" si="4"/>
        <v>INSERT INTO m_monster_skill VALUES (115,20,18,FALSE);</v>
      </c>
      <c r="N119" s="21" t="str">
        <f>VLOOKUP(C119,モンスター!$B$6:$H$100,2,FALSE)</f>
        <v>ウィザード</v>
      </c>
      <c r="O119" s="24" t="str">
        <f>VLOOKUP(D119,スキル!$C$4:$N$100,8,FALSE)</f>
        <v>30</v>
      </c>
      <c r="P119" s="25" t="str">
        <f>VLOOKUP(D119,スキル!$C$4:$N$100,2,FALSE)</f>
        <v>エクスプロード</v>
      </c>
    </row>
    <row r="120" spans="2:16">
      <c r="B120" s="21">
        <f t="shared" si="7"/>
        <v>116</v>
      </c>
      <c r="C120" s="21">
        <v>20</v>
      </c>
      <c r="D120" s="21">
        <v>21</v>
      </c>
      <c r="E120" s="21" t="b">
        <v>0</v>
      </c>
      <c r="G120" s="1" t="str">
        <f t="shared" si="4"/>
        <v>INSERT INTO m_monster_skill VALUES (116,20,21,FALSE);</v>
      </c>
      <c r="N120" s="21" t="str">
        <f>VLOOKUP(C120,モンスター!$B$6:$H$100,2,FALSE)</f>
        <v>ウィザード</v>
      </c>
      <c r="O120" s="24" t="str">
        <f>VLOOKUP(D120,スキル!$C$4:$N$100,8,FALSE)</f>
        <v>30</v>
      </c>
      <c r="P120" s="25" t="str">
        <f>VLOOKUP(D120,スキル!$C$4:$N$100,2,FALSE)</f>
        <v>メガスプラッシュ</v>
      </c>
    </row>
    <row r="121" spans="2:16">
      <c r="B121" s="21">
        <f t="shared" si="7"/>
        <v>117</v>
      </c>
      <c r="C121" s="21">
        <v>20</v>
      </c>
      <c r="D121" s="21">
        <v>24</v>
      </c>
      <c r="E121" s="21" t="b">
        <v>0</v>
      </c>
      <c r="G121" s="1" t="str">
        <f t="shared" si="4"/>
        <v>INSERT INTO m_monster_skill VALUES (117,20,24,FALSE);</v>
      </c>
      <c r="N121" s="21" t="str">
        <f>VLOOKUP(C121,モンスター!$B$6:$H$100,2,FALSE)</f>
        <v>ウィザード</v>
      </c>
      <c r="O121" s="24" t="str">
        <f>VLOOKUP(D121,スキル!$C$4:$N$100,8,FALSE)</f>
        <v>30</v>
      </c>
      <c r="P121" s="25" t="str">
        <f>VLOOKUP(D121,スキル!$C$4:$N$100,2,FALSE)</f>
        <v>サンダーボルト</v>
      </c>
    </row>
    <row r="122" spans="2:16">
      <c r="B122" s="21">
        <f t="shared" si="7"/>
        <v>118</v>
      </c>
      <c r="C122" s="21">
        <v>20</v>
      </c>
      <c r="D122" s="21">
        <v>27</v>
      </c>
      <c r="E122" s="21" t="b">
        <v>0</v>
      </c>
      <c r="G122" s="1" t="str">
        <f t="shared" si="4"/>
        <v>INSERT INTO m_monster_skill VALUES (118,20,27,FALSE);</v>
      </c>
      <c r="N122" s="21" t="str">
        <f>VLOOKUP(C122,モンスター!$B$6:$H$100,2,FALSE)</f>
        <v>ウィザード</v>
      </c>
      <c r="O122" s="24" t="str">
        <f>VLOOKUP(D122,スキル!$C$4:$N$100,8,FALSE)</f>
        <v>30</v>
      </c>
      <c r="P122" s="25" t="str">
        <f>VLOOKUP(D122,スキル!$C$4:$N$100,2,FALSE)</f>
        <v>アースクエイク</v>
      </c>
    </row>
    <row r="123" spans="2:16">
      <c r="B123" s="21">
        <f t="shared" si="7"/>
        <v>119</v>
      </c>
      <c r="C123" s="21">
        <v>20</v>
      </c>
      <c r="D123" s="21">
        <v>44</v>
      </c>
      <c r="E123" s="21" t="b">
        <v>0</v>
      </c>
      <c r="G123" s="1" t="str">
        <f t="shared" si="4"/>
        <v>INSERT INTO m_monster_skill VALUES (119,20,44,FALSE);</v>
      </c>
      <c r="N123" s="21" t="str">
        <f>VLOOKUP(C123,モンスター!$B$6:$H$100,2,FALSE)</f>
        <v>ウィザード</v>
      </c>
      <c r="O123" s="24">
        <f>VLOOKUP(D123,スキル!$C$4:$N$100,8,FALSE)</f>
        <v>20</v>
      </c>
      <c r="P123" s="25" t="str">
        <f>VLOOKUP(D123,スキル!$C$4:$N$100,2,FALSE)</f>
        <v>ポイズン</v>
      </c>
    </row>
    <row r="124" spans="2:16">
      <c r="B124" s="21">
        <f t="shared" si="7"/>
        <v>120</v>
      </c>
      <c r="C124" s="21">
        <v>20</v>
      </c>
      <c r="D124" s="21">
        <v>56</v>
      </c>
      <c r="E124" s="21" t="b">
        <v>0</v>
      </c>
      <c r="G124" s="1" t="str">
        <f t="shared" si="4"/>
        <v>INSERT INTO m_monster_skill VALUES (120,20,56,FALSE);</v>
      </c>
      <c r="N124" s="21" t="str">
        <f>VLOOKUP(C124,モンスター!$B$6:$H$100,2,FALSE)</f>
        <v>ウィザード</v>
      </c>
      <c r="O124" s="24" t="str">
        <f>VLOOKUP(D124,スキル!$C$4:$N$100,8,FALSE)</f>
        <v>0</v>
      </c>
      <c r="P124" s="25" t="str">
        <f>VLOOKUP(D124,スキル!$C$4:$N$100,2,FALSE)</f>
        <v>様子を見ている</v>
      </c>
    </row>
    <row r="125" spans="2:16">
      <c r="B125" s="21">
        <f t="shared" si="7"/>
        <v>121</v>
      </c>
      <c r="C125" s="21">
        <v>21</v>
      </c>
      <c r="D125" s="21">
        <v>19</v>
      </c>
      <c r="E125" s="21" t="b">
        <v>0</v>
      </c>
      <c r="G125" s="1" t="str">
        <f t="shared" si="4"/>
        <v>INSERT INTO m_monster_skill VALUES (121,21,19,FALSE);</v>
      </c>
      <c r="N125" s="21" t="str">
        <f>VLOOKUP(C125,モンスター!$B$6:$H$100,2,FALSE)</f>
        <v>ハイウィザード</v>
      </c>
      <c r="O125" s="24">
        <f>VLOOKUP(D125,スキル!$C$4:$N$100,8,FALSE)</f>
        <v>50</v>
      </c>
      <c r="P125" s="25" t="str">
        <f>VLOOKUP(D125,スキル!$C$4:$N$100,2,FALSE)</f>
        <v>ブレイズウォール</v>
      </c>
    </row>
    <row r="126" spans="2:16">
      <c r="B126" s="21">
        <f t="shared" si="7"/>
        <v>122</v>
      </c>
      <c r="C126" s="21">
        <v>21</v>
      </c>
      <c r="D126" s="21">
        <v>22</v>
      </c>
      <c r="E126" s="21" t="b">
        <v>0</v>
      </c>
      <c r="G126" s="1" t="str">
        <f t="shared" si="4"/>
        <v>INSERT INTO m_monster_skill VALUES (122,21,22,FALSE);</v>
      </c>
      <c r="N126" s="21" t="str">
        <f>VLOOKUP(C126,モンスター!$B$6:$H$100,2,FALSE)</f>
        <v>ハイウィザード</v>
      </c>
      <c r="O126" s="24">
        <f>VLOOKUP(D126,スキル!$C$4:$N$100,8,FALSE)</f>
        <v>50</v>
      </c>
      <c r="P126" s="25" t="str">
        <f>VLOOKUP(D126,スキル!$C$4:$N$100,2,FALSE)</f>
        <v>コールドブレイズ</v>
      </c>
    </row>
    <row r="127" spans="2:16">
      <c r="B127" s="21">
        <f t="shared" si="7"/>
        <v>123</v>
      </c>
      <c r="C127" s="21">
        <v>21</v>
      </c>
      <c r="D127" s="21">
        <v>25</v>
      </c>
      <c r="E127" s="21" t="b">
        <v>0</v>
      </c>
      <c r="G127" s="1" t="str">
        <f t="shared" si="4"/>
        <v>INSERT INTO m_monster_skill VALUES (123,21,25,FALSE);</v>
      </c>
      <c r="N127" s="21" t="str">
        <f>VLOOKUP(C127,モンスター!$B$6:$H$100,2,FALSE)</f>
        <v>ハイウィザード</v>
      </c>
      <c r="O127" s="24">
        <f>VLOOKUP(D127,スキル!$C$4:$N$100,8,FALSE)</f>
        <v>50</v>
      </c>
      <c r="P127" s="25" t="str">
        <f>VLOOKUP(D127,スキル!$C$4:$N$100,2,FALSE)</f>
        <v>サンダーストーム</v>
      </c>
    </row>
    <row r="128" spans="2:16">
      <c r="B128" s="21">
        <f t="shared" si="7"/>
        <v>124</v>
      </c>
      <c r="C128" s="21">
        <v>21</v>
      </c>
      <c r="D128" s="21">
        <v>27</v>
      </c>
      <c r="E128" s="21" t="b">
        <v>0</v>
      </c>
      <c r="G128" s="1" t="str">
        <f t="shared" si="4"/>
        <v>INSERT INTO m_monster_skill VALUES (124,21,27,FALSE);</v>
      </c>
      <c r="N128" s="21" t="str">
        <f>VLOOKUP(C128,モンスター!$B$6:$H$100,2,FALSE)</f>
        <v>ハイウィザード</v>
      </c>
      <c r="O128" s="24" t="str">
        <f>VLOOKUP(D128,スキル!$C$4:$N$100,8,FALSE)</f>
        <v>30</v>
      </c>
      <c r="P128" s="25" t="str">
        <f>VLOOKUP(D128,スキル!$C$4:$N$100,2,FALSE)</f>
        <v>アースクエイク</v>
      </c>
    </row>
    <row r="129" spans="2:16">
      <c r="B129" s="21">
        <f t="shared" si="7"/>
        <v>125</v>
      </c>
      <c r="C129" s="21">
        <v>21</v>
      </c>
      <c r="D129" s="21">
        <v>56</v>
      </c>
      <c r="E129" s="21" t="b">
        <v>0</v>
      </c>
      <c r="G129" s="1" t="str">
        <f t="shared" si="4"/>
        <v>INSERT INTO m_monster_skill VALUES (125,21,56,FALSE);</v>
      </c>
      <c r="N129" s="21" t="str">
        <f>VLOOKUP(C129,モンスター!$B$6:$H$100,2,FALSE)</f>
        <v>ハイウィザード</v>
      </c>
      <c r="O129" s="24" t="str">
        <f>VLOOKUP(D129,スキル!$C$4:$N$100,8,FALSE)</f>
        <v>0</v>
      </c>
      <c r="P129" s="25" t="str">
        <f>VLOOKUP(D129,スキル!$C$4:$N$100,2,FALSE)</f>
        <v>様子を見ている</v>
      </c>
    </row>
    <row r="130" spans="2:16">
      <c r="B130" s="21">
        <f t="shared" si="7"/>
        <v>126</v>
      </c>
      <c r="C130" s="21">
        <v>21</v>
      </c>
      <c r="D130" s="21">
        <v>38</v>
      </c>
      <c r="E130" s="21" t="b">
        <v>0</v>
      </c>
      <c r="G130" s="1" t="str">
        <f t="shared" si="4"/>
        <v>INSERT INTO m_monster_skill VALUES (126,21,38,FALSE);</v>
      </c>
      <c r="N130" s="21" t="str">
        <f>VLOOKUP(C130,モンスター!$B$6:$H$100,2,FALSE)</f>
        <v>ハイウィザード</v>
      </c>
      <c r="O130" s="24">
        <f>VLOOKUP(D130,スキル!$C$4:$N$100,8,FALSE)</f>
        <v>40</v>
      </c>
      <c r="P130" s="25" t="str">
        <f>VLOOKUP(D130,スキル!$C$4:$N$100,2,FALSE)</f>
        <v>デススペル</v>
      </c>
    </row>
    <row r="131" spans="2:16">
      <c r="B131" s="21">
        <f t="shared" si="7"/>
        <v>127</v>
      </c>
      <c r="C131" s="21">
        <v>22</v>
      </c>
      <c r="D131" s="21">
        <v>1</v>
      </c>
      <c r="E131" s="21" t="b">
        <v>0</v>
      </c>
      <c r="G131" s="1" t="str">
        <f t="shared" si="4"/>
        <v>INSERT INTO m_monster_skill VALUES (127,22,1,FALSE);</v>
      </c>
      <c r="N131" s="21" t="str">
        <f>VLOOKUP(C131,モンスター!$B$6:$H$100,2,FALSE)</f>
        <v>マイコニド</v>
      </c>
      <c r="O131" s="24">
        <f>VLOOKUP(D131,スキル!$C$4:$N$100,8,FALSE)</f>
        <v>10</v>
      </c>
      <c r="P131" s="25" t="str">
        <f>VLOOKUP(D131,スキル!$C$4:$N$100,2,FALSE)</f>
        <v>打撃</v>
      </c>
    </row>
    <row r="132" spans="2:16">
      <c r="B132" s="21">
        <f t="shared" si="7"/>
        <v>128</v>
      </c>
      <c r="C132" s="21">
        <v>22</v>
      </c>
      <c r="D132" s="21">
        <v>1</v>
      </c>
      <c r="E132" s="21" t="b">
        <v>0</v>
      </c>
      <c r="G132" s="1" t="str">
        <f t="shared" si="4"/>
        <v>INSERT INTO m_monster_skill VALUES (128,22,1,FALSE);</v>
      </c>
      <c r="N132" s="21" t="str">
        <f>VLOOKUP(C132,モンスター!$B$6:$H$100,2,FALSE)</f>
        <v>マイコニド</v>
      </c>
      <c r="O132" s="24">
        <f>VLOOKUP(D132,スキル!$C$4:$N$100,8,FALSE)</f>
        <v>10</v>
      </c>
      <c r="P132" s="25" t="str">
        <f>VLOOKUP(D132,スキル!$C$4:$N$100,2,FALSE)</f>
        <v>打撃</v>
      </c>
    </row>
    <row r="133" spans="2:16">
      <c r="B133" s="21">
        <f t="shared" si="7"/>
        <v>129</v>
      </c>
      <c r="C133" s="21">
        <v>22</v>
      </c>
      <c r="D133" s="21">
        <v>44</v>
      </c>
      <c r="E133" s="21" t="b">
        <v>0</v>
      </c>
      <c r="G133" s="1" t="str">
        <f t="shared" ref="G133:G196" si="8">"INSERT INTO m_monster_skill VALUES ("&amp;B133&amp;","&amp;C133&amp;","&amp;D133&amp;","&amp;E133&amp;");"</f>
        <v>INSERT INTO m_monster_skill VALUES (129,22,44,FALSE);</v>
      </c>
      <c r="N133" s="21" t="str">
        <f>VLOOKUP(C133,モンスター!$B$6:$H$100,2,FALSE)</f>
        <v>マイコニド</v>
      </c>
      <c r="O133" s="24">
        <f>VLOOKUP(D133,スキル!$C$4:$N$100,8,FALSE)</f>
        <v>20</v>
      </c>
      <c r="P133" s="25" t="str">
        <f>VLOOKUP(D133,スキル!$C$4:$N$100,2,FALSE)</f>
        <v>ポイズン</v>
      </c>
    </row>
    <row r="134" spans="2:16">
      <c r="B134" s="21">
        <f t="shared" si="7"/>
        <v>130</v>
      </c>
      <c r="C134" s="21">
        <v>22</v>
      </c>
      <c r="D134" s="21">
        <v>47</v>
      </c>
      <c r="E134" s="21" t="b">
        <v>0</v>
      </c>
      <c r="G134" s="1" t="str">
        <f t="shared" si="8"/>
        <v>INSERT INTO m_monster_skill VALUES (130,22,47,FALSE);</v>
      </c>
      <c r="N134" s="21" t="str">
        <f>VLOOKUP(C134,モンスター!$B$6:$H$100,2,FALSE)</f>
        <v>マイコニド</v>
      </c>
      <c r="O134" s="24">
        <f>VLOOKUP(D134,スキル!$C$4:$N$100,8,FALSE)</f>
        <v>20</v>
      </c>
      <c r="P134" s="25" t="str">
        <f>VLOOKUP(D134,スキル!$C$4:$N$100,2,FALSE)</f>
        <v>スリプル</v>
      </c>
    </row>
    <row r="135" spans="2:16">
      <c r="B135" s="21">
        <f t="shared" si="7"/>
        <v>131</v>
      </c>
      <c r="C135" s="21">
        <v>22</v>
      </c>
      <c r="D135" s="21">
        <v>55</v>
      </c>
      <c r="E135" s="21" t="b">
        <v>0</v>
      </c>
      <c r="G135" s="1" t="str">
        <f t="shared" si="8"/>
        <v>INSERT INTO m_monster_skill VALUES (131,22,55,FALSE);</v>
      </c>
      <c r="N135" s="21" t="str">
        <f>VLOOKUP(C135,モンスター!$B$6:$H$100,2,FALSE)</f>
        <v>マイコニド</v>
      </c>
      <c r="O135" s="24" t="str">
        <f>VLOOKUP(D135,スキル!$C$4:$N$100,8,FALSE)</f>
        <v>0</v>
      </c>
      <c r="P135" s="25" t="str">
        <f>VLOOKUP(D135,スキル!$C$4:$N$100,2,FALSE)</f>
        <v>ミスをした</v>
      </c>
    </row>
    <row r="136" spans="2:16">
      <c r="B136" s="21">
        <f t="shared" si="7"/>
        <v>132</v>
      </c>
      <c r="C136" s="21">
        <v>22</v>
      </c>
      <c r="D136" s="21">
        <v>10</v>
      </c>
      <c r="E136" s="21" t="b">
        <v>0</v>
      </c>
      <c r="G136" s="1" t="str">
        <f t="shared" si="8"/>
        <v>INSERT INTO m_monster_skill VALUES (132,22,10,FALSE);</v>
      </c>
      <c r="N136" s="21" t="str">
        <f>VLOOKUP(C136,モンスター!$B$6:$H$100,2,FALSE)</f>
        <v>マイコニド</v>
      </c>
      <c r="O136" s="24">
        <f>VLOOKUP(D136,スキル!$C$4:$N$100,8,FALSE)</f>
        <v>20</v>
      </c>
      <c r="P136" s="25" t="str">
        <f>VLOOKUP(D136,スキル!$C$4:$N$100,2,FALSE)</f>
        <v>剣の舞</v>
      </c>
    </row>
    <row r="137" spans="2:16">
      <c r="B137" s="21">
        <f t="shared" ref="B137:B200" si="9">B136+1</f>
        <v>133</v>
      </c>
      <c r="C137" s="21">
        <v>23</v>
      </c>
      <c r="D137" s="21">
        <v>2</v>
      </c>
      <c r="E137" s="21" t="b">
        <v>0</v>
      </c>
      <c r="G137" s="1" t="str">
        <f t="shared" si="8"/>
        <v>INSERT INTO m_monster_skill VALUES (133,23,2,FALSE);</v>
      </c>
      <c r="N137" s="21" t="str">
        <f>VLOOKUP(C137,モンスター!$B$6:$H$100,2,FALSE)</f>
        <v>ダースマタンゴ</v>
      </c>
      <c r="O137" s="24">
        <f>VLOOKUP(D137,スキル!$C$4:$N$100,8,FALSE)</f>
        <v>20</v>
      </c>
      <c r="P137" s="25" t="str">
        <f>VLOOKUP(D137,スキル!$C$4:$N$100,2,FALSE)</f>
        <v>正拳突き</v>
      </c>
    </row>
    <row r="138" spans="2:16">
      <c r="B138" s="21">
        <f t="shared" si="9"/>
        <v>134</v>
      </c>
      <c r="C138" s="21">
        <v>23</v>
      </c>
      <c r="D138" s="21">
        <v>1</v>
      </c>
      <c r="E138" s="21" t="b">
        <v>0</v>
      </c>
      <c r="G138" s="1" t="str">
        <f t="shared" si="8"/>
        <v>INSERT INTO m_monster_skill VALUES (134,23,1,FALSE);</v>
      </c>
      <c r="N138" s="21" t="str">
        <f>VLOOKUP(C138,モンスター!$B$6:$H$100,2,FALSE)</f>
        <v>ダースマタンゴ</v>
      </c>
      <c r="O138" s="24">
        <f>VLOOKUP(D138,スキル!$C$4:$N$100,8,FALSE)</f>
        <v>10</v>
      </c>
      <c r="P138" s="25" t="str">
        <f>VLOOKUP(D138,スキル!$C$4:$N$100,2,FALSE)</f>
        <v>打撃</v>
      </c>
    </row>
    <row r="139" spans="2:16">
      <c r="B139" s="21">
        <f t="shared" si="9"/>
        <v>135</v>
      </c>
      <c r="C139" s="21">
        <v>23</v>
      </c>
      <c r="D139" s="21">
        <v>45</v>
      </c>
      <c r="E139" s="21" t="b">
        <v>0</v>
      </c>
      <c r="G139" s="1" t="str">
        <f t="shared" si="8"/>
        <v>INSERT INTO m_monster_skill VALUES (135,23,45,FALSE);</v>
      </c>
      <c r="N139" s="21" t="str">
        <f>VLOOKUP(C139,モンスター!$B$6:$H$100,2,FALSE)</f>
        <v>ダースマタンゴ</v>
      </c>
      <c r="O139" s="24" t="str">
        <f>VLOOKUP(D139,スキル!$C$4:$N$100,8,FALSE)</f>
        <v>30</v>
      </c>
      <c r="P139" s="25" t="str">
        <f>VLOOKUP(D139,スキル!$C$4:$N$100,2,FALSE)</f>
        <v>ポイズンフラワー</v>
      </c>
    </row>
    <row r="140" spans="2:16">
      <c r="B140" s="21">
        <f t="shared" si="9"/>
        <v>136</v>
      </c>
      <c r="C140" s="21">
        <v>23</v>
      </c>
      <c r="D140" s="21">
        <v>46</v>
      </c>
      <c r="E140" s="21" t="b">
        <v>0</v>
      </c>
      <c r="G140" s="1" t="str">
        <f t="shared" si="8"/>
        <v>INSERT INTO m_monster_skill VALUES (136,23,46,FALSE);</v>
      </c>
      <c r="N140" s="21" t="str">
        <f>VLOOKUP(C140,モンスター!$B$6:$H$100,2,FALSE)</f>
        <v>ダースマタンゴ</v>
      </c>
      <c r="O140" s="24" t="str">
        <f>VLOOKUP(D140,スキル!$C$4:$N$100,8,FALSE)</f>
        <v>40</v>
      </c>
      <c r="P140" s="25" t="str">
        <f>VLOOKUP(D140,スキル!$C$4:$N$100,2,FALSE)</f>
        <v>デッドリーポイズン</v>
      </c>
    </row>
    <row r="141" spans="2:16">
      <c r="B141" s="21">
        <f t="shared" si="9"/>
        <v>137</v>
      </c>
      <c r="C141" s="21">
        <v>23</v>
      </c>
      <c r="D141" s="21">
        <v>55</v>
      </c>
      <c r="E141" s="21" t="b">
        <v>0</v>
      </c>
      <c r="G141" s="1" t="str">
        <f t="shared" si="8"/>
        <v>INSERT INTO m_monster_skill VALUES (137,23,55,FALSE);</v>
      </c>
      <c r="N141" s="21" t="str">
        <f>VLOOKUP(C141,モンスター!$B$6:$H$100,2,FALSE)</f>
        <v>ダースマタンゴ</v>
      </c>
      <c r="O141" s="24" t="str">
        <f>VLOOKUP(D141,スキル!$C$4:$N$100,8,FALSE)</f>
        <v>0</v>
      </c>
      <c r="P141" s="25" t="str">
        <f>VLOOKUP(D141,スキル!$C$4:$N$100,2,FALSE)</f>
        <v>ミスをした</v>
      </c>
    </row>
    <row r="142" spans="2:16">
      <c r="B142" s="21">
        <f t="shared" si="9"/>
        <v>138</v>
      </c>
      <c r="C142" s="21">
        <v>23</v>
      </c>
      <c r="D142" s="21">
        <v>2</v>
      </c>
      <c r="E142" s="21" t="b">
        <v>0</v>
      </c>
      <c r="G142" s="1" t="str">
        <f t="shared" si="8"/>
        <v>INSERT INTO m_monster_skill VALUES (138,23,2,FALSE);</v>
      </c>
      <c r="N142" s="21" t="str">
        <f>VLOOKUP(C142,モンスター!$B$6:$H$100,2,FALSE)</f>
        <v>ダースマタンゴ</v>
      </c>
      <c r="O142" s="24">
        <f>VLOOKUP(D142,スキル!$C$4:$N$100,8,FALSE)</f>
        <v>20</v>
      </c>
      <c r="P142" s="25" t="str">
        <f>VLOOKUP(D142,スキル!$C$4:$N$100,2,FALSE)</f>
        <v>正拳突き</v>
      </c>
    </row>
    <row r="143" spans="2:16">
      <c r="B143" s="21">
        <f t="shared" si="9"/>
        <v>139</v>
      </c>
      <c r="C143" s="21">
        <v>24</v>
      </c>
      <c r="D143" s="21">
        <v>9</v>
      </c>
      <c r="E143" s="21" t="b">
        <v>0</v>
      </c>
      <c r="G143" s="1" t="str">
        <f t="shared" si="8"/>
        <v>INSERT INTO m_monster_skill VALUES (139,24,9,FALSE);</v>
      </c>
      <c r="N143" s="21" t="str">
        <f>VLOOKUP(C143,モンスター!$B$6:$H$100,2,FALSE)</f>
        <v>ニードルバード</v>
      </c>
      <c r="O143" s="24">
        <f>VLOOKUP(D143,スキル!$C$4:$N$100,8,FALSE)</f>
        <v>10</v>
      </c>
      <c r="P143" s="25" t="str">
        <f>VLOOKUP(D143,スキル!$C$4:$N$100,2,FALSE)</f>
        <v>斬撃</v>
      </c>
    </row>
    <row r="144" spans="2:16">
      <c r="B144" s="21">
        <f t="shared" si="9"/>
        <v>140</v>
      </c>
      <c r="C144" s="21">
        <v>24</v>
      </c>
      <c r="D144" s="21">
        <v>9</v>
      </c>
      <c r="E144" s="21" t="b">
        <v>0</v>
      </c>
      <c r="G144" s="1" t="str">
        <f t="shared" si="8"/>
        <v>INSERT INTO m_monster_skill VALUES (140,24,9,FALSE);</v>
      </c>
      <c r="N144" s="21" t="str">
        <f>VLOOKUP(C144,モンスター!$B$6:$H$100,2,FALSE)</f>
        <v>ニードルバード</v>
      </c>
      <c r="O144" s="24">
        <f>VLOOKUP(D144,スキル!$C$4:$N$100,8,FALSE)</f>
        <v>10</v>
      </c>
      <c r="P144" s="25" t="str">
        <f>VLOOKUP(D144,スキル!$C$4:$N$100,2,FALSE)</f>
        <v>斬撃</v>
      </c>
    </row>
    <row r="145" spans="2:16">
      <c r="B145" s="21">
        <f t="shared" si="9"/>
        <v>141</v>
      </c>
      <c r="C145" s="21">
        <v>24</v>
      </c>
      <c r="D145" s="21">
        <v>9</v>
      </c>
      <c r="E145" s="21" t="b">
        <v>0</v>
      </c>
      <c r="G145" s="1" t="str">
        <f t="shared" si="8"/>
        <v>INSERT INTO m_monster_skill VALUES (141,24,9,FALSE);</v>
      </c>
      <c r="N145" s="21" t="str">
        <f>VLOOKUP(C145,モンスター!$B$6:$H$100,2,FALSE)</f>
        <v>ニードルバード</v>
      </c>
      <c r="O145" s="24">
        <f>VLOOKUP(D145,スキル!$C$4:$N$100,8,FALSE)</f>
        <v>10</v>
      </c>
      <c r="P145" s="25" t="str">
        <f>VLOOKUP(D145,スキル!$C$4:$N$100,2,FALSE)</f>
        <v>斬撃</v>
      </c>
    </row>
    <row r="146" spans="2:16">
      <c r="B146" s="21">
        <f t="shared" si="9"/>
        <v>142</v>
      </c>
      <c r="C146" s="21">
        <v>24</v>
      </c>
      <c r="D146" s="21">
        <v>26</v>
      </c>
      <c r="E146" s="21" t="b">
        <v>0</v>
      </c>
      <c r="G146" s="1" t="str">
        <f t="shared" si="8"/>
        <v>INSERT INTO m_monster_skill VALUES (142,24,26,FALSE);</v>
      </c>
      <c r="N146" s="21" t="str">
        <f>VLOOKUP(C146,モンスター!$B$6:$H$100,2,FALSE)</f>
        <v>ニードルバード</v>
      </c>
      <c r="O146" s="24" t="str">
        <f>VLOOKUP(D146,スキル!$C$4:$N$100,8,FALSE)</f>
        <v>10</v>
      </c>
      <c r="P146" s="25" t="str">
        <f>VLOOKUP(D146,スキル!$C$4:$N$100,2,FALSE)</f>
        <v>ダイヤミサイル</v>
      </c>
    </row>
    <row r="147" spans="2:16">
      <c r="B147" s="21">
        <f t="shared" si="9"/>
        <v>143</v>
      </c>
      <c r="C147" s="21">
        <v>24</v>
      </c>
      <c r="D147" s="21">
        <v>35</v>
      </c>
      <c r="E147" s="21" t="b">
        <v>0</v>
      </c>
      <c r="G147" s="1" t="str">
        <f t="shared" si="8"/>
        <v>INSERT INTO m_monster_skill VALUES (143,24,35,FALSE);</v>
      </c>
      <c r="N147" s="21" t="str">
        <f>VLOOKUP(C147,モンスター!$B$6:$H$100,2,FALSE)</f>
        <v>ニードルバード</v>
      </c>
      <c r="O147" s="24" t="str">
        <f>VLOOKUP(D147,スキル!$C$4:$N$100,8,FALSE)</f>
        <v>10</v>
      </c>
      <c r="P147" s="25" t="str">
        <f>VLOOKUP(D147,スキル!$C$4:$N$100,2,FALSE)</f>
        <v>グラビデ</v>
      </c>
    </row>
    <row r="148" spans="2:16">
      <c r="B148" s="21">
        <f t="shared" si="9"/>
        <v>144</v>
      </c>
      <c r="C148" s="21">
        <v>24</v>
      </c>
      <c r="D148" s="21">
        <v>55</v>
      </c>
      <c r="E148" s="21" t="b">
        <v>0</v>
      </c>
      <c r="G148" s="1" t="str">
        <f t="shared" si="8"/>
        <v>INSERT INTO m_monster_skill VALUES (144,24,55,FALSE);</v>
      </c>
      <c r="N148" s="21" t="str">
        <f>VLOOKUP(C148,モンスター!$B$6:$H$100,2,FALSE)</f>
        <v>ニードルバード</v>
      </c>
      <c r="O148" s="24" t="str">
        <f>VLOOKUP(D148,スキル!$C$4:$N$100,8,FALSE)</f>
        <v>0</v>
      </c>
      <c r="P148" s="25" t="str">
        <f>VLOOKUP(D148,スキル!$C$4:$N$100,2,FALSE)</f>
        <v>ミスをした</v>
      </c>
    </row>
    <row r="149" spans="2:16">
      <c r="B149" s="21">
        <f t="shared" si="9"/>
        <v>145</v>
      </c>
      <c r="C149" s="21">
        <v>25</v>
      </c>
      <c r="D149" s="21">
        <v>9</v>
      </c>
      <c r="E149" s="21" t="b">
        <v>0</v>
      </c>
      <c r="G149" s="1" t="str">
        <f t="shared" si="8"/>
        <v>INSERT INTO m_monster_skill VALUES (145,25,9,FALSE);</v>
      </c>
      <c r="N149" s="21" t="str">
        <f>VLOOKUP(C149,モンスター!$B$6:$H$100,2,FALSE)</f>
        <v>コカトバード</v>
      </c>
      <c r="O149" s="24">
        <f>VLOOKUP(D149,スキル!$C$4:$N$100,8,FALSE)</f>
        <v>10</v>
      </c>
      <c r="P149" s="25" t="str">
        <f>VLOOKUP(D149,スキル!$C$4:$N$100,2,FALSE)</f>
        <v>斬撃</v>
      </c>
    </row>
    <row r="150" spans="2:16">
      <c r="B150" s="21">
        <f t="shared" si="9"/>
        <v>146</v>
      </c>
      <c r="C150" s="21">
        <v>25</v>
      </c>
      <c r="D150" s="21">
        <v>10</v>
      </c>
      <c r="E150" s="21" t="b">
        <v>0</v>
      </c>
      <c r="G150" s="1" t="str">
        <f t="shared" si="8"/>
        <v>INSERT INTO m_monster_skill VALUES (146,25,10,FALSE);</v>
      </c>
      <c r="N150" s="21" t="str">
        <f>VLOOKUP(C150,モンスター!$B$6:$H$100,2,FALSE)</f>
        <v>コカトバード</v>
      </c>
      <c r="O150" s="24">
        <f>VLOOKUP(D150,スキル!$C$4:$N$100,8,FALSE)</f>
        <v>20</v>
      </c>
      <c r="P150" s="25" t="str">
        <f>VLOOKUP(D150,スキル!$C$4:$N$100,2,FALSE)</f>
        <v>剣の舞</v>
      </c>
    </row>
    <row r="151" spans="2:16">
      <c r="B151" s="21">
        <f t="shared" si="9"/>
        <v>147</v>
      </c>
      <c r="C151" s="21">
        <v>25</v>
      </c>
      <c r="D151" s="21">
        <v>9</v>
      </c>
      <c r="E151" s="21" t="b">
        <v>0</v>
      </c>
      <c r="G151" s="1" t="str">
        <f t="shared" si="8"/>
        <v>INSERT INTO m_monster_skill VALUES (147,25,9,FALSE);</v>
      </c>
      <c r="N151" s="21" t="str">
        <f>VLOOKUP(C151,モンスター!$B$6:$H$100,2,FALSE)</f>
        <v>コカトバード</v>
      </c>
      <c r="O151" s="24">
        <f>VLOOKUP(D151,スキル!$C$4:$N$100,8,FALSE)</f>
        <v>10</v>
      </c>
      <c r="P151" s="25" t="str">
        <f>VLOOKUP(D151,スキル!$C$4:$N$100,2,FALSE)</f>
        <v>斬撃</v>
      </c>
    </row>
    <row r="152" spans="2:16">
      <c r="B152" s="21">
        <f t="shared" si="9"/>
        <v>148</v>
      </c>
      <c r="C152" s="21">
        <v>25</v>
      </c>
      <c r="D152" s="21">
        <v>26</v>
      </c>
      <c r="E152" s="21" t="b">
        <v>0</v>
      </c>
      <c r="G152" s="1" t="str">
        <f t="shared" si="8"/>
        <v>INSERT INTO m_monster_skill VALUES (148,25,26,FALSE);</v>
      </c>
      <c r="N152" s="21" t="str">
        <f>VLOOKUP(C152,モンスター!$B$6:$H$100,2,FALSE)</f>
        <v>コカトバード</v>
      </c>
      <c r="O152" s="24" t="str">
        <f>VLOOKUP(D152,スキル!$C$4:$N$100,8,FALSE)</f>
        <v>10</v>
      </c>
      <c r="P152" s="25" t="str">
        <f>VLOOKUP(D152,スキル!$C$4:$N$100,2,FALSE)</f>
        <v>ダイヤミサイル</v>
      </c>
    </row>
    <row r="153" spans="2:16">
      <c r="B153" s="21">
        <f t="shared" si="9"/>
        <v>149</v>
      </c>
      <c r="C153" s="21">
        <v>25</v>
      </c>
      <c r="D153" s="21">
        <v>36</v>
      </c>
      <c r="E153" s="21" t="b">
        <v>0</v>
      </c>
      <c r="G153" s="1" t="str">
        <f t="shared" si="8"/>
        <v>INSERT INTO m_monster_skill VALUES (149,25,36,FALSE);</v>
      </c>
      <c r="N153" s="21" t="str">
        <f>VLOOKUP(C153,モンスター!$B$6:$H$100,2,FALSE)</f>
        <v>コカトバード</v>
      </c>
      <c r="O153" s="24" t="str">
        <f>VLOOKUP(D153,スキル!$C$4:$N$100,8,FALSE)</f>
        <v>30</v>
      </c>
      <c r="P153" s="25" t="str">
        <f>VLOOKUP(D153,スキル!$C$4:$N$100,2,FALSE)</f>
        <v>グラビガ</v>
      </c>
    </row>
    <row r="154" spans="2:16">
      <c r="B154" s="21">
        <f t="shared" si="9"/>
        <v>150</v>
      </c>
      <c r="C154" s="21">
        <v>25</v>
      </c>
      <c r="D154" s="21">
        <v>55</v>
      </c>
      <c r="E154" s="21" t="b">
        <v>0</v>
      </c>
      <c r="G154" s="1" t="str">
        <f t="shared" si="8"/>
        <v>INSERT INTO m_monster_skill VALUES (150,25,55,FALSE);</v>
      </c>
      <c r="N154" s="21" t="str">
        <f>VLOOKUP(C154,モンスター!$B$6:$H$100,2,FALSE)</f>
        <v>コカトバード</v>
      </c>
      <c r="O154" s="24" t="str">
        <f>VLOOKUP(D154,スキル!$C$4:$N$100,8,FALSE)</f>
        <v>0</v>
      </c>
      <c r="P154" s="25" t="str">
        <f>VLOOKUP(D154,スキル!$C$4:$N$100,2,FALSE)</f>
        <v>ミスをした</v>
      </c>
    </row>
    <row r="155" spans="2:16">
      <c r="B155" s="21">
        <f t="shared" si="9"/>
        <v>151</v>
      </c>
      <c r="C155" s="21">
        <v>26</v>
      </c>
      <c r="D155" s="21">
        <v>1</v>
      </c>
      <c r="E155" s="21" t="b">
        <v>0</v>
      </c>
      <c r="G155" s="1" t="str">
        <f t="shared" si="8"/>
        <v>INSERT INTO m_monster_skill VALUES (151,26,1,FALSE);</v>
      </c>
      <c r="N155" s="21" t="str">
        <f>VLOOKUP(C155,モンスター!$B$6:$H$100,2,FALSE)</f>
        <v>プチドラゴン</v>
      </c>
      <c r="O155" s="24">
        <f>VLOOKUP(D155,スキル!$C$4:$N$100,8,FALSE)</f>
        <v>10</v>
      </c>
      <c r="P155" s="25" t="str">
        <f>VLOOKUP(D155,スキル!$C$4:$N$100,2,FALSE)</f>
        <v>打撃</v>
      </c>
    </row>
    <row r="156" spans="2:16">
      <c r="B156" s="21">
        <f t="shared" si="9"/>
        <v>152</v>
      </c>
      <c r="C156" s="21">
        <v>26</v>
      </c>
      <c r="D156" s="21">
        <v>9</v>
      </c>
      <c r="E156" s="21" t="b">
        <v>0</v>
      </c>
      <c r="G156" s="1" t="str">
        <f t="shared" si="8"/>
        <v>INSERT INTO m_monster_skill VALUES (152,26,9,FALSE);</v>
      </c>
      <c r="N156" s="21" t="str">
        <f>VLOOKUP(C156,モンスター!$B$6:$H$100,2,FALSE)</f>
        <v>プチドラゴン</v>
      </c>
      <c r="O156" s="24">
        <f>VLOOKUP(D156,スキル!$C$4:$N$100,8,FALSE)</f>
        <v>10</v>
      </c>
      <c r="P156" s="25" t="str">
        <f>VLOOKUP(D156,スキル!$C$4:$N$100,2,FALSE)</f>
        <v>斬撃</v>
      </c>
    </row>
    <row r="157" spans="2:16">
      <c r="B157" s="21">
        <f t="shared" si="9"/>
        <v>153</v>
      </c>
      <c r="C157" s="21">
        <v>26</v>
      </c>
      <c r="D157" s="21">
        <v>17</v>
      </c>
      <c r="E157" s="21" t="b">
        <v>0</v>
      </c>
      <c r="G157" s="1" t="str">
        <f t="shared" si="8"/>
        <v>INSERT INTO m_monster_skill VALUES (153,26,17,FALSE);</v>
      </c>
      <c r="N157" s="21" t="str">
        <f>VLOOKUP(C157,モンスター!$B$6:$H$100,2,FALSE)</f>
        <v>プチドラゴン</v>
      </c>
      <c r="O157" s="24" t="str">
        <f>VLOOKUP(D157,スキル!$C$4:$N$100,8,FALSE)</f>
        <v>10</v>
      </c>
      <c r="P157" s="25" t="str">
        <f>VLOOKUP(D157,スキル!$C$4:$N$100,2,FALSE)</f>
        <v>ファイアボール</v>
      </c>
    </row>
    <row r="158" spans="2:16">
      <c r="B158" s="21">
        <f t="shared" si="9"/>
        <v>154</v>
      </c>
      <c r="C158" s="21">
        <v>26</v>
      </c>
      <c r="D158" s="21">
        <v>44</v>
      </c>
      <c r="E158" s="21" t="b">
        <v>0</v>
      </c>
      <c r="G158" s="1" t="str">
        <f t="shared" si="8"/>
        <v>INSERT INTO m_monster_skill VALUES (154,26,44,FALSE);</v>
      </c>
      <c r="N158" s="21" t="str">
        <f>VLOOKUP(C158,モンスター!$B$6:$H$100,2,FALSE)</f>
        <v>プチドラゴン</v>
      </c>
      <c r="O158" s="24">
        <f>VLOOKUP(D158,スキル!$C$4:$N$100,8,FALSE)</f>
        <v>20</v>
      </c>
      <c r="P158" s="25" t="str">
        <f>VLOOKUP(D158,スキル!$C$4:$N$100,2,FALSE)</f>
        <v>ポイズン</v>
      </c>
    </row>
    <row r="159" spans="2:16">
      <c r="B159" s="21">
        <f t="shared" si="9"/>
        <v>155</v>
      </c>
      <c r="C159" s="21">
        <v>26</v>
      </c>
      <c r="D159" s="21">
        <v>55</v>
      </c>
      <c r="E159" s="21" t="b">
        <v>0</v>
      </c>
      <c r="G159" s="1" t="str">
        <f t="shared" si="8"/>
        <v>INSERT INTO m_monster_skill VALUES (155,26,55,FALSE);</v>
      </c>
      <c r="N159" s="21" t="str">
        <f>VLOOKUP(C159,モンスター!$B$6:$H$100,2,FALSE)</f>
        <v>プチドラゴン</v>
      </c>
      <c r="O159" s="24" t="str">
        <f>VLOOKUP(D159,スキル!$C$4:$N$100,8,FALSE)</f>
        <v>0</v>
      </c>
      <c r="P159" s="25" t="str">
        <f>VLOOKUP(D159,スキル!$C$4:$N$100,2,FALSE)</f>
        <v>ミスをした</v>
      </c>
    </row>
    <row r="160" spans="2:16">
      <c r="B160" s="21">
        <f t="shared" si="9"/>
        <v>156</v>
      </c>
      <c r="C160" s="21">
        <v>26</v>
      </c>
      <c r="D160" s="21">
        <v>44</v>
      </c>
      <c r="E160" s="21" t="b">
        <v>0</v>
      </c>
      <c r="G160" s="1" t="str">
        <f t="shared" si="8"/>
        <v>INSERT INTO m_monster_skill VALUES (156,26,44,FALSE);</v>
      </c>
      <c r="N160" s="21" t="str">
        <f>VLOOKUP(C160,モンスター!$B$6:$H$100,2,FALSE)</f>
        <v>プチドラゴン</v>
      </c>
      <c r="O160" s="24">
        <f>VLOOKUP(D160,スキル!$C$4:$N$100,8,FALSE)</f>
        <v>20</v>
      </c>
      <c r="P160" s="25" t="str">
        <f>VLOOKUP(D160,スキル!$C$4:$N$100,2,FALSE)</f>
        <v>ポイズン</v>
      </c>
    </row>
    <row r="161" spans="2:16">
      <c r="B161" s="21">
        <f t="shared" si="9"/>
        <v>157</v>
      </c>
      <c r="C161" s="21">
        <v>27</v>
      </c>
      <c r="D161" s="21">
        <v>1</v>
      </c>
      <c r="E161" s="21" t="b">
        <v>0</v>
      </c>
      <c r="G161" s="1" t="str">
        <f t="shared" si="8"/>
        <v>INSERT INTO m_monster_skill VALUES (157,27,1,FALSE);</v>
      </c>
      <c r="N161" s="21" t="str">
        <f>VLOOKUP(C161,モンスター!$B$6:$H$100,2,FALSE)</f>
        <v>プチドラゾンビ</v>
      </c>
      <c r="O161" s="24">
        <f>VLOOKUP(D161,スキル!$C$4:$N$100,8,FALSE)</f>
        <v>10</v>
      </c>
      <c r="P161" s="25" t="str">
        <f>VLOOKUP(D161,スキル!$C$4:$N$100,2,FALSE)</f>
        <v>打撃</v>
      </c>
    </row>
    <row r="162" spans="2:16">
      <c r="B162" s="21">
        <f t="shared" si="9"/>
        <v>158</v>
      </c>
      <c r="C162" s="21">
        <v>27</v>
      </c>
      <c r="D162" s="21">
        <v>2</v>
      </c>
      <c r="E162" s="21" t="b">
        <v>0</v>
      </c>
      <c r="G162" s="1" t="str">
        <f t="shared" si="8"/>
        <v>INSERT INTO m_monster_skill VALUES (158,27,2,FALSE);</v>
      </c>
      <c r="N162" s="21" t="str">
        <f>VLOOKUP(C162,モンスター!$B$6:$H$100,2,FALSE)</f>
        <v>プチドラゾンビ</v>
      </c>
      <c r="O162" s="24">
        <f>VLOOKUP(D162,スキル!$C$4:$N$100,8,FALSE)</f>
        <v>20</v>
      </c>
      <c r="P162" s="25" t="str">
        <f>VLOOKUP(D162,スキル!$C$4:$N$100,2,FALSE)</f>
        <v>正拳突き</v>
      </c>
    </row>
    <row r="163" spans="2:16">
      <c r="B163" s="21">
        <f t="shared" si="9"/>
        <v>159</v>
      </c>
      <c r="C163" s="21">
        <v>27</v>
      </c>
      <c r="D163" s="21">
        <v>33</v>
      </c>
      <c r="E163" s="21" t="b">
        <v>0</v>
      </c>
      <c r="G163" s="1" t="str">
        <f t="shared" si="8"/>
        <v>INSERT INTO m_monster_skill VALUES (159,27,33,FALSE);</v>
      </c>
      <c r="N163" s="21" t="str">
        <f>VLOOKUP(C163,モンスター!$B$6:$H$100,2,FALSE)</f>
        <v>プチドラゾンビ</v>
      </c>
      <c r="O163" s="24" t="str">
        <f>VLOOKUP(D163,スキル!$C$4:$N$100,8,FALSE)</f>
        <v>30</v>
      </c>
      <c r="P163" s="25" t="str">
        <f>VLOOKUP(D163,スキル!$C$4:$N$100,2,FALSE)</f>
        <v>ダークフォース</v>
      </c>
    </row>
    <row r="164" spans="2:16">
      <c r="B164" s="21">
        <f t="shared" si="9"/>
        <v>160</v>
      </c>
      <c r="C164" s="21">
        <v>27</v>
      </c>
      <c r="D164" s="21">
        <v>47</v>
      </c>
      <c r="E164" s="21" t="b">
        <v>0</v>
      </c>
      <c r="G164" s="1" t="str">
        <f t="shared" si="8"/>
        <v>INSERT INTO m_monster_skill VALUES (160,27,47,FALSE);</v>
      </c>
      <c r="N164" s="21" t="str">
        <f>VLOOKUP(C164,モンスター!$B$6:$H$100,2,FALSE)</f>
        <v>プチドラゾンビ</v>
      </c>
      <c r="O164" s="24">
        <f>VLOOKUP(D164,スキル!$C$4:$N$100,8,FALSE)</f>
        <v>20</v>
      </c>
      <c r="P164" s="25" t="str">
        <f>VLOOKUP(D164,スキル!$C$4:$N$100,2,FALSE)</f>
        <v>スリプル</v>
      </c>
    </row>
    <row r="165" spans="2:16">
      <c r="B165" s="21">
        <f t="shared" si="9"/>
        <v>161</v>
      </c>
      <c r="C165" s="21">
        <v>27</v>
      </c>
      <c r="D165" s="21">
        <v>55</v>
      </c>
      <c r="E165" s="21" t="b">
        <v>0</v>
      </c>
      <c r="G165" s="1" t="str">
        <f t="shared" si="8"/>
        <v>INSERT INTO m_monster_skill VALUES (161,27,55,FALSE);</v>
      </c>
      <c r="N165" s="21" t="str">
        <f>VLOOKUP(C165,モンスター!$B$6:$H$100,2,FALSE)</f>
        <v>プチドラゾンビ</v>
      </c>
      <c r="O165" s="24" t="str">
        <f>VLOOKUP(D165,スキル!$C$4:$N$100,8,FALSE)</f>
        <v>0</v>
      </c>
      <c r="P165" s="25" t="str">
        <f>VLOOKUP(D165,スキル!$C$4:$N$100,2,FALSE)</f>
        <v>ミスをした</v>
      </c>
    </row>
    <row r="166" spans="2:16">
      <c r="B166" s="21">
        <f t="shared" si="9"/>
        <v>162</v>
      </c>
      <c r="C166" s="21">
        <v>27</v>
      </c>
      <c r="D166" s="21">
        <v>32</v>
      </c>
      <c r="E166" s="21" t="b">
        <v>0</v>
      </c>
      <c r="G166" s="1" t="str">
        <f t="shared" si="8"/>
        <v>INSERT INTO m_monster_skill VALUES (162,27,32,FALSE);</v>
      </c>
      <c r="N166" s="21" t="str">
        <f>VLOOKUP(C166,モンスター!$B$6:$H$100,2,FALSE)</f>
        <v>プチドラゾンビ</v>
      </c>
      <c r="O166" s="24" t="str">
        <f>VLOOKUP(D166,スキル!$C$4:$N$100,8,FALSE)</f>
        <v>10</v>
      </c>
      <c r="P166" s="25" t="str">
        <f>VLOOKUP(D166,スキル!$C$4:$N$100,2,FALSE)</f>
        <v>イビルゲート</v>
      </c>
    </row>
    <row r="167" spans="2:16">
      <c r="B167" s="21">
        <f t="shared" si="9"/>
        <v>163</v>
      </c>
      <c r="C167" s="21">
        <v>28</v>
      </c>
      <c r="D167" s="21">
        <v>21</v>
      </c>
      <c r="E167" s="21" t="b">
        <v>0</v>
      </c>
      <c r="G167" s="1" t="str">
        <f t="shared" si="8"/>
        <v>INSERT INTO m_monster_skill VALUES (163,28,21,FALSE);</v>
      </c>
      <c r="N167" s="21" t="str">
        <f>VLOOKUP(C167,モンスター!$B$6:$H$100,2,FALSE)</f>
        <v>フロストドラゴン</v>
      </c>
      <c r="O167" s="24" t="str">
        <f>VLOOKUP(D167,スキル!$C$4:$N$100,8,FALSE)</f>
        <v>30</v>
      </c>
      <c r="P167" s="25" t="str">
        <f>VLOOKUP(D167,スキル!$C$4:$N$100,2,FALSE)</f>
        <v>メガスプラッシュ</v>
      </c>
    </row>
    <row r="168" spans="2:16">
      <c r="B168" s="21">
        <f t="shared" si="9"/>
        <v>164</v>
      </c>
      <c r="C168" s="21">
        <v>28</v>
      </c>
      <c r="D168" s="21">
        <v>2</v>
      </c>
      <c r="E168" s="21" t="b">
        <v>0</v>
      </c>
      <c r="G168" s="1" t="str">
        <f t="shared" si="8"/>
        <v>INSERT INTO m_monster_skill VALUES (164,28,2,FALSE);</v>
      </c>
      <c r="N168" s="21" t="str">
        <f>VLOOKUP(C168,モンスター!$B$6:$H$100,2,FALSE)</f>
        <v>フロストドラゴン</v>
      </c>
      <c r="O168" s="24">
        <f>VLOOKUP(D168,スキル!$C$4:$N$100,8,FALSE)</f>
        <v>20</v>
      </c>
      <c r="P168" s="25" t="str">
        <f>VLOOKUP(D168,スキル!$C$4:$N$100,2,FALSE)</f>
        <v>正拳突き</v>
      </c>
    </row>
    <row r="169" spans="2:16">
      <c r="B169" s="21">
        <f t="shared" si="9"/>
        <v>165</v>
      </c>
      <c r="C169" s="21">
        <v>28</v>
      </c>
      <c r="D169" s="21">
        <v>22</v>
      </c>
      <c r="E169" s="21" t="b">
        <v>0</v>
      </c>
      <c r="G169" s="1" t="str">
        <f t="shared" si="8"/>
        <v>INSERT INTO m_monster_skill VALUES (165,28,22,FALSE);</v>
      </c>
      <c r="N169" s="21" t="str">
        <f>VLOOKUP(C169,モンスター!$B$6:$H$100,2,FALSE)</f>
        <v>フロストドラゴン</v>
      </c>
      <c r="O169" s="24">
        <f>VLOOKUP(D169,スキル!$C$4:$N$100,8,FALSE)</f>
        <v>50</v>
      </c>
      <c r="P169" s="25" t="str">
        <f>VLOOKUP(D169,スキル!$C$4:$N$100,2,FALSE)</f>
        <v>コールドブレイズ</v>
      </c>
    </row>
    <row r="170" spans="2:16">
      <c r="B170" s="21">
        <f t="shared" si="9"/>
        <v>166</v>
      </c>
      <c r="C170" s="21">
        <v>28</v>
      </c>
      <c r="D170" s="21">
        <v>2</v>
      </c>
      <c r="E170" s="21" t="b">
        <v>0</v>
      </c>
      <c r="G170" s="1" t="str">
        <f t="shared" si="8"/>
        <v>INSERT INTO m_monster_skill VALUES (166,28,2,FALSE);</v>
      </c>
      <c r="N170" s="21" t="str">
        <f>VLOOKUP(C170,モンスター!$B$6:$H$100,2,FALSE)</f>
        <v>フロストドラゴン</v>
      </c>
      <c r="O170" s="24">
        <f>VLOOKUP(D170,スキル!$C$4:$N$100,8,FALSE)</f>
        <v>20</v>
      </c>
      <c r="P170" s="25" t="str">
        <f>VLOOKUP(D170,スキル!$C$4:$N$100,2,FALSE)</f>
        <v>正拳突き</v>
      </c>
    </row>
    <row r="171" spans="2:16">
      <c r="B171" s="21">
        <f t="shared" si="9"/>
        <v>167</v>
      </c>
      <c r="C171" s="21">
        <v>28</v>
      </c>
      <c r="D171" s="21">
        <v>55</v>
      </c>
      <c r="E171" s="21" t="b">
        <v>0</v>
      </c>
      <c r="G171" s="1" t="str">
        <f t="shared" si="8"/>
        <v>INSERT INTO m_monster_skill VALUES (167,28,55,FALSE);</v>
      </c>
      <c r="N171" s="21" t="str">
        <f>VLOOKUP(C171,モンスター!$B$6:$H$100,2,FALSE)</f>
        <v>フロストドラゴン</v>
      </c>
      <c r="O171" s="24" t="str">
        <f>VLOOKUP(D171,スキル!$C$4:$N$100,8,FALSE)</f>
        <v>0</v>
      </c>
      <c r="P171" s="25" t="str">
        <f>VLOOKUP(D171,スキル!$C$4:$N$100,2,FALSE)</f>
        <v>ミスをした</v>
      </c>
    </row>
    <row r="172" spans="2:16">
      <c r="B172" s="21">
        <f t="shared" si="9"/>
        <v>168</v>
      </c>
      <c r="C172" s="21">
        <v>28</v>
      </c>
      <c r="D172" s="21">
        <v>9</v>
      </c>
      <c r="E172" s="21" t="b">
        <v>0</v>
      </c>
      <c r="G172" s="1" t="str">
        <f t="shared" si="8"/>
        <v>INSERT INTO m_monster_skill VALUES (168,28,9,FALSE);</v>
      </c>
      <c r="N172" s="21" t="str">
        <f>VLOOKUP(C172,モンスター!$B$6:$H$100,2,FALSE)</f>
        <v>フロストドラゴン</v>
      </c>
      <c r="O172" s="24">
        <f>VLOOKUP(D172,スキル!$C$4:$N$100,8,FALSE)</f>
        <v>10</v>
      </c>
      <c r="P172" s="25" t="str">
        <f>VLOOKUP(D172,スキル!$C$4:$N$100,2,FALSE)</f>
        <v>斬撃</v>
      </c>
    </row>
    <row r="173" spans="2:16">
      <c r="B173" s="21">
        <f t="shared" si="9"/>
        <v>169</v>
      </c>
      <c r="C173" s="21">
        <v>29</v>
      </c>
      <c r="D173" s="21">
        <v>11</v>
      </c>
      <c r="E173" s="21" t="b">
        <v>0</v>
      </c>
      <c r="G173" s="1" t="str">
        <f t="shared" si="8"/>
        <v>INSERT INTO m_monster_skill VALUES (169,29,11,FALSE);</v>
      </c>
      <c r="N173" s="21" t="str">
        <f>VLOOKUP(C173,モンスター!$B$6:$H$100,2,FALSE)</f>
        <v>プチティアマット</v>
      </c>
      <c r="O173" s="24">
        <f>VLOOKUP(D173,スキル!$C$4:$N$100,8,FALSE)</f>
        <v>30</v>
      </c>
      <c r="P173" s="25" t="str">
        <f>VLOOKUP(D173,スキル!$C$4:$N$100,2,FALSE)</f>
        <v>渾身斬り</v>
      </c>
    </row>
    <row r="174" spans="2:16">
      <c r="B174" s="21">
        <f t="shared" si="9"/>
        <v>170</v>
      </c>
      <c r="C174" s="21">
        <v>29</v>
      </c>
      <c r="D174" s="21">
        <v>8</v>
      </c>
      <c r="E174" s="21" t="b">
        <v>0</v>
      </c>
      <c r="G174" s="1" t="str">
        <f t="shared" si="8"/>
        <v>INSERT INTO m_monster_skill VALUES (170,29,8,FALSE);</v>
      </c>
      <c r="N174" s="21" t="str">
        <f>VLOOKUP(C174,モンスター!$B$6:$H$100,2,FALSE)</f>
        <v>プチティアマット</v>
      </c>
      <c r="O174" s="24" t="str">
        <f>VLOOKUP(D174,スキル!$C$4:$N$100,8,FALSE)</f>
        <v>45</v>
      </c>
      <c r="P174" s="25" t="str">
        <f>VLOOKUP(D174,スキル!$C$4:$N$100,2,FALSE)</f>
        <v>クレイジーダンス</v>
      </c>
    </row>
    <row r="175" spans="2:16">
      <c r="B175" s="21">
        <f t="shared" si="9"/>
        <v>171</v>
      </c>
      <c r="C175" s="21">
        <v>29</v>
      </c>
      <c r="D175" s="21">
        <v>55</v>
      </c>
      <c r="E175" s="21" t="b">
        <v>0</v>
      </c>
      <c r="G175" s="1" t="str">
        <f t="shared" si="8"/>
        <v>INSERT INTO m_monster_skill VALUES (171,29,55,FALSE);</v>
      </c>
      <c r="N175" s="21" t="str">
        <f>VLOOKUP(C175,モンスター!$B$6:$H$100,2,FALSE)</f>
        <v>プチティアマット</v>
      </c>
      <c r="O175" s="24" t="str">
        <f>VLOOKUP(D175,スキル!$C$4:$N$100,8,FALSE)</f>
        <v>0</v>
      </c>
      <c r="P175" s="25" t="str">
        <f>VLOOKUP(D175,スキル!$C$4:$N$100,2,FALSE)</f>
        <v>ミスをした</v>
      </c>
    </row>
    <row r="176" spans="2:16">
      <c r="B176" s="21">
        <f t="shared" si="9"/>
        <v>172</v>
      </c>
      <c r="C176" s="21">
        <v>29</v>
      </c>
      <c r="D176" s="21">
        <v>45</v>
      </c>
      <c r="E176" s="21" t="b">
        <v>0</v>
      </c>
      <c r="G176" s="1" t="str">
        <f t="shared" si="8"/>
        <v>INSERT INTO m_monster_skill VALUES (172,29,45,FALSE);</v>
      </c>
      <c r="N176" s="21" t="str">
        <f>VLOOKUP(C176,モンスター!$B$6:$H$100,2,FALSE)</f>
        <v>プチティアマット</v>
      </c>
      <c r="O176" s="24" t="str">
        <f>VLOOKUP(D176,スキル!$C$4:$N$100,8,FALSE)</f>
        <v>30</v>
      </c>
      <c r="P176" s="25" t="str">
        <f>VLOOKUP(D176,スキル!$C$4:$N$100,2,FALSE)</f>
        <v>ポイズンフラワー</v>
      </c>
    </row>
    <row r="177" spans="2:16">
      <c r="B177" s="21">
        <f t="shared" si="9"/>
        <v>173</v>
      </c>
      <c r="C177" s="21">
        <v>29</v>
      </c>
      <c r="D177" s="21">
        <v>25</v>
      </c>
      <c r="E177" s="21" t="b">
        <v>0</v>
      </c>
      <c r="G177" s="1" t="str">
        <f t="shared" si="8"/>
        <v>INSERT INTO m_monster_skill VALUES (173,29,25,FALSE);</v>
      </c>
      <c r="N177" s="21" t="str">
        <f>VLOOKUP(C177,モンスター!$B$6:$H$100,2,FALSE)</f>
        <v>プチティアマット</v>
      </c>
      <c r="O177" s="24">
        <f>VLOOKUP(D177,スキル!$C$4:$N$100,8,FALSE)</f>
        <v>50</v>
      </c>
      <c r="P177" s="25" t="str">
        <f>VLOOKUP(D177,スキル!$C$4:$N$100,2,FALSE)</f>
        <v>サンダーストーム</v>
      </c>
    </row>
    <row r="178" spans="2:16">
      <c r="B178" s="21">
        <f t="shared" si="9"/>
        <v>174</v>
      </c>
      <c r="C178" s="21">
        <v>29</v>
      </c>
      <c r="D178" s="21">
        <v>41</v>
      </c>
      <c r="E178" s="21" t="b">
        <v>0</v>
      </c>
      <c r="G178" s="1" t="str">
        <f t="shared" si="8"/>
        <v>INSERT INTO m_monster_skill VALUES (174,29,41,FALSE);</v>
      </c>
      <c r="N178" s="21" t="str">
        <f>VLOOKUP(C178,モンスター!$B$6:$H$100,2,FALSE)</f>
        <v>プチティアマット</v>
      </c>
      <c r="O178" s="24">
        <f>VLOOKUP(D178,スキル!$C$4:$N$100,8,FALSE)</f>
        <v>40</v>
      </c>
      <c r="P178" s="25" t="str">
        <f>VLOOKUP(D178,スキル!$C$4:$N$100,2,FALSE)</f>
        <v>ケアルガ</v>
      </c>
    </row>
    <row r="179" spans="2:16">
      <c r="B179" s="21">
        <f t="shared" si="9"/>
        <v>175</v>
      </c>
      <c r="C179" s="21">
        <v>30</v>
      </c>
      <c r="D179" s="21">
        <v>1</v>
      </c>
      <c r="E179" s="21" t="b">
        <v>0</v>
      </c>
      <c r="G179" s="1" t="str">
        <f t="shared" si="8"/>
        <v>INSERT INTO m_monster_skill VALUES (175,30,1,FALSE);</v>
      </c>
      <c r="N179" s="21" t="str">
        <f>VLOOKUP(C179,モンスター!$B$6:$H$100,2,FALSE)</f>
        <v>ポト</v>
      </c>
      <c r="O179" s="24">
        <f>VLOOKUP(D179,スキル!$C$4:$N$100,8,FALSE)</f>
        <v>10</v>
      </c>
      <c r="P179" s="25" t="str">
        <f>VLOOKUP(D179,スキル!$C$4:$N$100,2,FALSE)</f>
        <v>打撃</v>
      </c>
    </row>
    <row r="180" spans="2:16">
      <c r="B180" s="21">
        <f t="shared" si="9"/>
        <v>176</v>
      </c>
      <c r="C180" s="21">
        <v>30</v>
      </c>
      <c r="D180" s="21">
        <v>1</v>
      </c>
      <c r="E180" s="21" t="b">
        <v>0</v>
      </c>
      <c r="G180" s="1" t="str">
        <f t="shared" si="8"/>
        <v>INSERT INTO m_monster_skill VALUES (176,30,1,FALSE);</v>
      </c>
      <c r="N180" s="21" t="str">
        <f>VLOOKUP(C180,モンスター!$B$6:$H$100,2,FALSE)</f>
        <v>ポト</v>
      </c>
      <c r="O180" s="24">
        <f>VLOOKUP(D180,スキル!$C$4:$N$100,8,FALSE)</f>
        <v>10</v>
      </c>
      <c r="P180" s="25" t="str">
        <f>VLOOKUP(D180,スキル!$C$4:$N$100,2,FALSE)</f>
        <v>打撃</v>
      </c>
    </row>
    <row r="181" spans="2:16">
      <c r="B181" s="21">
        <f t="shared" si="9"/>
        <v>177</v>
      </c>
      <c r="C181" s="21">
        <v>30</v>
      </c>
      <c r="D181" s="21">
        <v>39</v>
      </c>
      <c r="E181" s="21" t="b">
        <v>0</v>
      </c>
      <c r="G181" s="1" t="str">
        <f t="shared" si="8"/>
        <v>INSERT INTO m_monster_skill VALUES (177,30,39,FALSE);</v>
      </c>
      <c r="N181" s="21" t="str">
        <f>VLOOKUP(C181,モンスター!$B$6:$H$100,2,FALSE)</f>
        <v>ポト</v>
      </c>
      <c r="O181" s="24">
        <f>VLOOKUP(D181,スキル!$C$4:$N$100,8,FALSE)</f>
        <v>20</v>
      </c>
      <c r="P181" s="25" t="str">
        <f>VLOOKUP(D181,スキル!$C$4:$N$100,2,FALSE)</f>
        <v>ケアル</v>
      </c>
    </row>
    <row r="182" spans="2:16">
      <c r="B182" s="21">
        <f t="shared" si="9"/>
        <v>178</v>
      </c>
      <c r="C182" s="21">
        <v>30</v>
      </c>
      <c r="D182" s="21">
        <v>29</v>
      </c>
      <c r="E182" s="21" t="b">
        <v>0</v>
      </c>
      <c r="G182" s="1" t="str">
        <f t="shared" si="8"/>
        <v>INSERT INTO m_monster_skill VALUES (178,30,29,FALSE);</v>
      </c>
      <c r="N182" s="21" t="str">
        <f>VLOOKUP(C182,モンスター!$B$6:$H$100,2,FALSE)</f>
        <v>ポト</v>
      </c>
      <c r="O182" s="24" t="str">
        <f>VLOOKUP(D182,スキル!$C$4:$N$100,8,FALSE)</f>
        <v>10</v>
      </c>
      <c r="P182" s="25" t="str">
        <f>VLOOKUP(D182,スキル!$C$4:$N$100,2,FALSE)</f>
        <v>ホーリーボール</v>
      </c>
    </row>
    <row r="183" spans="2:16">
      <c r="B183" s="21">
        <f t="shared" si="9"/>
        <v>179</v>
      </c>
      <c r="C183" s="21">
        <v>30</v>
      </c>
      <c r="D183" s="21">
        <v>29</v>
      </c>
      <c r="E183" s="21" t="b">
        <v>0</v>
      </c>
      <c r="G183" s="1" t="str">
        <f t="shared" si="8"/>
        <v>INSERT INTO m_monster_skill VALUES (179,30,29,FALSE);</v>
      </c>
      <c r="N183" s="21" t="str">
        <f>VLOOKUP(C183,モンスター!$B$6:$H$100,2,FALSE)</f>
        <v>ポト</v>
      </c>
      <c r="O183" s="24" t="str">
        <f>VLOOKUP(D183,スキル!$C$4:$N$100,8,FALSE)</f>
        <v>10</v>
      </c>
      <c r="P183" s="25" t="str">
        <f>VLOOKUP(D183,スキル!$C$4:$N$100,2,FALSE)</f>
        <v>ホーリーボール</v>
      </c>
    </row>
    <row r="184" spans="2:16">
      <c r="B184" s="21">
        <f t="shared" si="9"/>
        <v>180</v>
      </c>
      <c r="C184" s="21">
        <v>30</v>
      </c>
      <c r="D184" s="21">
        <v>55</v>
      </c>
      <c r="E184" s="21" t="b">
        <v>0</v>
      </c>
      <c r="G184" s="1" t="str">
        <f t="shared" si="8"/>
        <v>INSERT INTO m_monster_skill VALUES (180,30,55,FALSE);</v>
      </c>
      <c r="N184" s="21" t="str">
        <f>VLOOKUP(C184,モンスター!$B$6:$H$100,2,FALSE)</f>
        <v>ポト</v>
      </c>
      <c r="O184" s="24" t="str">
        <f>VLOOKUP(D184,スキル!$C$4:$N$100,8,FALSE)</f>
        <v>0</v>
      </c>
      <c r="P184" s="25" t="str">
        <f>VLOOKUP(D184,スキル!$C$4:$N$100,2,FALSE)</f>
        <v>ミスをした</v>
      </c>
    </row>
    <row r="185" spans="2:16">
      <c r="B185" s="21">
        <f t="shared" si="9"/>
        <v>181</v>
      </c>
      <c r="C185" s="21">
        <v>31</v>
      </c>
      <c r="D185" s="21">
        <v>1</v>
      </c>
      <c r="E185" s="21" t="b">
        <v>0</v>
      </c>
      <c r="G185" s="1" t="str">
        <f t="shared" si="8"/>
        <v>INSERT INTO m_monster_skill VALUES (181,31,1,FALSE);</v>
      </c>
      <c r="N185" s="21" t="str">
        <f>VLOOKUP(C185,モンスター!$B$6:$H$100,2,FALSE)</f>
        <v>マーマポト</v>
      </c>
      <c r="O185" s="24">
        <f>VLOOKUP(D185,スキル!$C$4:$N$100,8,FALSE)</f>
        <v>10</v>
      </c>
      <c r="P185" s="25" t="str">
        <f>VLOOKUP(D185,スキル!$C$4:$N$100,2,FALSE)</f>
        <v>打撃</v>
      </c>
    </row>
    <row r="186" spans="2:16">
      <c r="B186" s="21">
        <f t="shared" si="9"/>
        <v>182</v>
      </c>
      <c r="C186" s="21">
        <v>31</v>
      </c>
      <c r="D186" s="21">
        <v>2</v>
      </c>
      <c r="E186" s="21" t="b">
        <v>0</v>
      </c>
      <c r="G186" s="1" t="str">
        <f t="shared" si="8"/>
        <v>INSERT INTO m_monster_skill VALUES (182,31,2,FALSE);</v>
      </c>
      <c r="N186" s="21" t="str">
        <f>VLOOKUP(C186,モンスター!$B$6:$H$100,2,FALSE)</f>
        <v>マーマポト</v>
      </c>
      <c r="O186" s="24">
        <f>VLOOKUP(D186,スキル!$C$4:$N$100,8,FALSE)</f>
        <v>20</v>
      </c>
      <c r="P186" s="25" t="str">
        <f>VLOOKUP(D186,スキル!$C$4:$N$100,2,FALSE)</f>
        <v>正拳突き</v>
      </c>
    </row>
    <row r="187" spans="2:16">
      <c r="B187" s="21">
        <f t="shared" si="9"/>
        <v>183</v>
      </c>
      <c r="C187" s="21">
        <v>31</v>
      </c>
      <c r="D187" s="21">
        <v>43</v>
      </c>
      <c r="E187" s="21" t="b">
        <v>0</v>
      </c>
      <c r="G187" s="1" t="str">
        <f t="shared" si="8"/>
        <v>INSERT INTO m_monster_skill VALUES (183,31,43,FALSE);</v>
      </c>
      <c r="N187" s="21" t="str">
        <f>VLOOKUP(C187,モンスター!$B$6:$H$100,2,FALSE)</f>
        <v>マーマポト</v>
      </c>
      <c r="O187" s="24">
        <f>VLOOKUP(D187,スキル!$C$4:$N$100,8,FALSE)</f>
        <v>20</v>
      </c>
      <c r="P187" s="25" t="str">
        <f>VLOOKUP(D187,スキル!$C$4:$N$100,2,FALSE)</f>
        <v>リジェネ</v>
      </c>
    </row>
    <row r="188" spans="2:16">
      <c r="B188" s="21">
        <f t="shared" si="9"/>
        <v>184</v>
      </c>
      <c r="C188" s="21">
        <v>31</v>
      </c>
      <c r="D188" s="21">
        <v>29</v>
      </c>
      <c r="E188" s="21" t="b">
        <v>0</v>
      </c>
      <c r="G188" s="1" t="str">
        <f t="shared" si="8"/>
        <v>INSERT INTO m_monster_skill VALUES (184,31,29,FALSE);</v>
      </c>
      <c r="N188" s="21" t="str">
        <f>VLOOKUP(C188,モンスター!$B$6:$H$100,2,FALSE)</f>
        <v>マーマポト</v>
      </c>
      <c r="O188" s="24" t="str">
        <f>VLOOKUP(D188,スキル!$C$4:$N$100,8,FALSE)</f>
        <v>10</v>
      </c>
      <c r="P188" s="25" t="str">
        <f>VLOOKUP(D188,スキル!$C$4:$N$100,2,FALSE)</f>
        <v>ホーリーボール</v>
      </c>
    </row>
    <row r="189" spans="2:16">
      <c r="B189" s="21">
        <f t="shared" si="9"/>
        <v>185</v>
      </c>
      <c r="C189" s="21">
        <v>31</v>
      </c>
      <c r="D189" s="21">
        <v>30</v>
      </c>
      <c r="E189" s="21" t="b">
        <v>0</v>
      </c>
      <c r="G189" s="1" t="str">
        <f t="shared" si="8"/>
        <v>INSERT INTO m_monster_skill VALUES (185,31,30,FALSE);</v>
      </c>
      <c r="N189" s="21" t="str">
        <f>VLOOKUP(C189,モンスター!$B$6:$H$100,2,FALSE)</f>
        <v>マーマポト</v>
      </c>
      <c r="O189" s="24" t="str">
        <f>VLOOKUP(D189,スキル!$C$4:$N$100,8,FALSE)</f>
        <v>30</v>
      </c>
      <c r="P189" s="25" t="str">
        <f>VLOOKUP(D189,スキル!$C$4:$N$100,2,FALSE)</f>
        <v>セイントビーム</v>
      </c>
    </row>
    <row r="190" spans="2:16">
      <c r="B190" s="21">
        <f t="shared" si="9"/>
        <v>186</v>
      </c>
      <c r="C190" s="21">
        <v>31</v>
      </c>
      <c r="D190" s="21">
        <v>55</v>
      </c>
      <c r="E190" s="21" t="b">
        <v>0</v>
      </c>
      <c r="G190" s="1" t="str">
        <f t="shared" si="8"/>
        <v>INSERT INTO m_monster_skill VALUES (186,31,55,FALSE);</v>
      </c>
      <c r="N190" s="21" t="str">
        <f>VLOOKUP(C190,モンスター!$B$6:$H$100,2,FALSE)</f>
        <v>マーマポト</v>
      </c>
      <c r="O190" s="24" t="str">
        <f>VLOOKUP(D190,スキル!$C$4:$N$100,8,FALSE)</f>
        <v>0</v>
      </c>
      <c r="P190" s="25" t="str">
        <f>VLOOKUP(D190,スキル!$C$4:$N$100,2,FALSE)</f>
        <v>ミスをした</v>
      </c>
    </row>
    <row r="191" spans="2:16">
      <c r="B191" s="21">
        <f t="shared" si="9"/>
        <v>187</v>
      </c>
      <c r="C191" s="21">
        <v>32</v>
      </c>
      <c r="D191" s="21">
        <v>3</v>
      </c>
      <c r="E191" s="21" t="b">
        <v>0</v>
      </c>
      <c r="G191" s="1" t="str">
        <f t="shared" si="8"/>
        <v>INSERT INTO m_monster_skill VALUES (187,32,3,FALSE);</v>
      </c>
      <c r="N191" s="21" t="str">
        <f>VLOOKUP(C191,モンスター!$B$6:$H$100,2,FALSE)</f>
        <v>パーパポト</v>
      </c>
      <c r="O191" s="24">
        <f>VLOOKUP(D191,スキル!$C$4:$N$100,8,FALSE)</f>
        <v>30</v>
      </c>
      <c r="P191" s="25" t="str">
        <f>VLOOKUP(D191,スキル!$C$4:$N$100,2,FALSE)</f>
        <v>ライジングドラゴン</v>
      </c>
    </row>
    <row r="192" spans="2:16">
      <c r="B192" s="21">
        <f t="shared" si="9"/>
        <v>188</v>
      </c>
      <c r="C192" s="21">
        <v>32</v>
      </c>
      <c r="D192" s="21">
        <v>2</v>
      </c>
      <c r="E192" s="21" t="b">
        <v>0</v>
      </c>
      <c r="G192" s="1" t="str">
        <f t="shared" si="8"/>
        <v>INSERT INTO m_monster_skill VALUES (188,32,2,FALSE);</v>
      </c>
      <c r="N192" s="21" t="str">
        <f>VLOOKUP(C192,モンスター!$B$6:$H$100,2,FALSE)</f>
        <v>パーパポト</v>
      </c>
      <c r="O192" s="24">
        <f>VLOOKUP(D192,スキル!$C$4:$N$100,8,FALSE)</f>
        <v>20</v>
      </c>
      <c r="P192" s="25" t="str">
        <f>VLOOKUP(D192,スキル!$C$4:$N$100,2,FALSE)</f>
        <v>正拳突き</v>
      </c>
    </row>
    <row r="193" spans="2:16">
      <c r="B193" s="21">
        <f t="shared" si="9"/>
        <v>189</v>
      </c>
      <c r="C193" s="21">
        <v>32</v>
      </c>
      <c r="D193" s="21">
        <v>42</v>
      </c>
      <c r="E193" s="21" t="b">
        <v>0</v>
      </c>
      <c r="G193" s="1" t="str">
        <f t="shared" si="8"/>
        <v>INSERT INTO m_monster_skill VALUES (189,32,42,FALSE);</v>
      </c>
      <c r="N193" s="21" t="str">
        <f>VLOOKUP(C193,モンスター!$B$6:$H$100,2,FALSE)</f>
        <v>パーパポト</v>
      </c>
      <c r="O193" s="24">
        <f>VLOOKUP(D193,スキル!$C$4:$N$100,8,FALSE)</f>
        <v>50</v>
      </c>
      <c r="P193" s="25" t="str">
        <f>VLOOKUP(D193,スキル!$C$4:$N$100,2,FALSE)</f>
        <v>ケアルジャ</v>
      </c>
    </row>
    <row r="194" spans="2:16">
      <c r="B194" s="21">
        <f t="shared" si="9"/>
        <v>190</v>
      </c>
      <c r="C194" s="21">
        <v>32</v>
      </c>
      <c r="D194" s="21">
        <v>29</v>
      </c>
      <c r="E194" s="21" t="b">
        <v>0</v>
      </c>
      <c r="G194" s="1" t="str">
        <f t="shared" si="8"/>
        <v>INSERT INTO m_monster_skill VALUES (190,32,29,FALSE);</v>
      </c>
      <c r="N194" s="21" t="str">
        <f>VLOOKUP(C194,モンスター!$B$6:$H$100,2,FALSE)</f>
        <v>パーパポト</v>
      </c>
      <c r="O194" s="24" t="str">
        <f>VLOOKUP(D194,スキル!$C$4:$N$100,8,FALSE)</f>
        <v>10</v>
      </c>
      <c r="P194" s="25" t="str">
        <f>VLOOKUP(D194,スキル!$C$4:$N$100,2,FALSE)</f>
        <v>ホーリーボール</v>
      </c>
    </row>
    <row r="195" spans="2:16">
      <c r="B195" s="21">
        <f t="shared" si="9"/>
        <v>191</v>
      </c>
      <c r="C195" s="21">
        <v>32</v>
      </c>
      <c r="D195" s="21">
        <v>31</v>
      </c>
      <c r="E195" s="21" t="b">
        <v>0</v>
      </c>
      <c r="G195" s="1" t="str">
        <f t="shared" si="8"/>
        <v>INSERT INTO m_monster_skill VALUES (191,32,31,FALSE);</v>
      </c>
      <c r="N195" s="21" t="str">
        <f>VLOOKUP(C195,モンスター!$B$6:$H$100,2,FALSE)</f>
        <v>パーパポト</v>
      </c>
      <c r="O195" s="24">
        <f>VLOOKUP(D195,スキル!$C$4:$N$100,8,FALSE)</f>
        <v>50</v>
      </c>
      <c r="P195" s="25" t="str">
        <f>VLOOKUP(D195,スキル!$C$4:$N$100,2,FALSE)</f>
        <v>ホーリーバースト</v>
      </c>
    </row>
    <row r="196" spans="2:16">
      <c r="B196" s="21">
        <f t="shared" si="9"/>
        <v>192</v>
      </c>
      <c r="C196" s="21">
        <v>32</v>
      </c>
      <c r="D196" s="21">
        <v>56</v>
      </c>
      <c r="E196" s="21" t="b">
        <v>0</v>
      </c>
      <c r="G196" s="1" t="str">
        <f t="shared" si="8"/>
        <v>INSERT INTO m_monster_skill VALUES (192,32,56,FALSE);</v>
      </c>
      <c r="N196" s="21" t="str">
        <f>VLOOKUP(C196,モンスター!$B$6:$H$100,2,FALSE)</f>
        <v>パーパポト</v>
      </c>
      <c r="O196" s="24" t="str">
        <f>VLOOKUP(D196,スキル!$C$4:$N$100,8,FALSE)</f>
        <v>0</v>
      </c>
      <c r="P196" s="25" t="str">
        <f>VLOOKUP(D196,スキル!$C$4:$N$100,2,FALSE)</f>
        <v>様子を見ている</v>
      </c>
    </row>
    <row r="197" spans="2:16">
      <c r="B197" s="21">
        <f t="shared" si="9"/>
        <v>193</v>
      </c>
      <c r="C197" s="21">
        <v>33</v>
      </c>
      <c r="D197" s="21">
        <v>1</v>
      </c>
      <c r="E197" s="21" t="b">
        <v>0</v>
      </c>
      <c r="G197" s="1" t="str">
        <f t="shared" ref="G197:G253" si="10">"INSERT INTO m_monster_skill VALUES ("&amp;B197&amp;","&amp;C197&amp;","&amp;D197&amp;","&amp;E197&amp;");"</f>
        <v>INSERT INTO m_monster_skill VALUES (193,33,1,FALSE);</v>
      </c>
      <c r="N197" s="21" t="str">
        <f>VLOOKUP(C197,モンスター!$B$6:$H$100,2,FALSE)</f>
        <v>プリースト</v>
      </c>
      <c r="O197" s="24">
        <f>VLOOKUP(D197,スキル!$C$4:$N$100,8,FALSE)</f>
        <v>10</v>
      </c>
      <c r="P197" s="25" t="str">
        <f>VLOOKUP(D197,スキル!$C$4:$N$100,2,FALSE)</f>
        <v>打撃</v>
      </c>
    </row>
    <row r="198" spans="2:16">
      <c r="B198" s="21">
        <f t="shared" si="9"/>
        <v>194</v>
      </c>
      <c r="C198" s="21">
        <v>33</v>
      </c>
      <c r="D198" s="21">
        <v>35</v>
      </c>
      <c r="E198" s="21" t="b">
        <v>0</v>
      </c>
      <c r="G198" s="1" t="str">
        <f t="shared" si="10"/>
        <v>INSERT INTO m_monster_skill VALUES (194,33,35,FALSE);</v>
      </c>
      <c r="N198" s="21" t="str">
        <f>VLOOKUP(C198,モンスター!$B$6:$H$100,2,FALSE)</f>
        <v>プリースト</v>
      </c>
      <c r="O198" s="24" t="str">
        <f>VLOOKUP(D198,スキル!$C$4:$N$100,8,FALSE)</f>
        <v>10</v>
      </c>
      <c r="P198" s="25" t="str">
        <f>VLOOKUP(D198,スキル!$C$4:$N$100,2,FALSE)</f>
        <v>グラビデ</v>
      </c>
    </row>
    <row r="199" spans="2:16">
      <c r="B199" s="21">
        <f t="shared" si="9"/>
        <v>195</v>
      </c>
      <c r="C199" s="21">
        <v>33</v>
      </c>
      <c r="D199" s="21">
        <v>32</v>
      </c>
      <c r="E199" s="21" t="b">
        <v>0</v>
      </c>
      <c r="G199" s="1" t="str">
        <f t="shared" si="10"/>
        <v>INSERT INTO m_monster_skill VALUES (195,33,32,FALSE);</v>
      </c>
      <c r="N199" s="21" t="str">
        <f>VLOOKUP(C199,モンスター!$B$6:$H$100,2,FALSE)</f>
        <v>プリースト</v>
      </c>
      <c r="O199" s="24" t="str">
        <f>VLOOKUP(D199,スキル!$C$4:$N$100,8,FALSE)</f>
        <v>10</v>
      </c>
      <c r="P199" s="25" t="str">
        <f>VLOOKUP(D199,スキル!$C$4:$N$100,2,FALSE)</f>
        <v>イビルゲート</v>
      </c>
    </row>
    <row r="200" spans="2:16">
      <c r="B200" s="21">
        <f t="shared" si="9"/>
        <v>196</v>
      </c>
      <c r="C200" s="21">
        <v>33</v>
      </c>
      <c r="D200" s="21">
        <v>32</v>
      </c>
      <c r="E200" s="21" t="b">
        <v>0</v>
      </c>
      <c r="G200" s="1" t="str">
        <f t="shared" si="10"/>
        <v>INSERT INTO m_monster_skill VALUES (196,33,32,FALSE);</v>
      </c>
      <c r="N200" s="21" t="str">
        <f>VLOOKUP(C200,モンスター!$B$6:$H$100,2,FALSE)</f>
        <v>プリースト</v>
      </c>
      <c r="O200" s="24" t="str">
        <f>VLOOKUP(D200,スキル!$C$4:$N$100,8,FALSE)</f>
        <v>10</v>
      </c>
      <c r="P200" s="25" t="str">
        <f>VLOOKUP(D200,スキル!$C$4:$N$100,2,FALSE)</f>
        <v>イビルゲート</v>
      </c>
    </row>
    <row r="201" spans="2:16">
      <c r="B201" s="21">
        <f t="shared" ref="B201:B264" si="11">B200+1</f>
        <v>197</v>
      </c>
      <c r="C201" s="21">
        <v>33</v>
      </c>
      <c r="D201" s="21">
        <v>39</v>
      </c>
      <c r="E201" s="21" t="b">
        <v>0</v>
      </c>
      <c r="G201" s="1" t="str">
        <f t="shared" si="10"/>
        <v>INSERT INTO m_monster_skill VALUES (197,33,39,FALSE);</v>
      </c>
      <c r="N201" s="21" t="str">
        <f>VLOOKUP(C201,モンスター!$B$6:$H$100,2,FALSE)</f>
        <v>プリースト</v>
      </c>
      <c r="O201" s="24">
        <f>VLOOKUP(D201,スキル!$C$4:$N$100,8,FALSE)</f>
        <v>20</v>
      </c>
      <c r="P201" s="25" t="str">
        <f>VLOOKUP(D201,スキル!$C$4:$N$100,2,FALSE)</f>
        <v>ケアル</v>
      </c>
    </row>
    <row r="202" spans="2:16">
      <c r="B202" s="21">
        <f t="shared" si="11"/>
        <v>198</v>
      </c>
      <c r="C202" s="21">
        <v>33</v>
      </c>
      <c r="D202" s="21">
        <v>55</v>
      </c>
      <c r="E202" s="21" t="b">
        <v>0</v>
      </c>
      <c r="G202" s="1" t="str">
        <f t="shared" si="10"/>
        <v>INSERT INTO m_monster_skill VALUES (198,33,55,FALSE);</v>
      </c>
      <c r="N202" s="21" t="str">
        <f>VLOOKUP(C202,モンスター!$B$6:$H$100,2,FALSE)</f>
        <v>プリースト</v>
      </c>
      <c r="O202" s="24" t="str">
        <f>VLOOKUP(D202,スキル!$C$4:$N$100,8,FALSE)</f>
        <v>0</v>
      </c>
      <c r="P202" s="25" t="str">
        <f>VLOOKUP(D202,スキル!$C$4:$N$100,2,FALSE)</f>
        <v>ミスをした</v>
      </c>
    </row>
    <row r="203" spans="2:16">
      <c r="B203" s="21">
        <f t="shared" si="11"/>
        <v>199</v>
      </c>
      <c r="C203" s="21">
        <v>34</v>
      </c>
      <c r="D203" s="21">
        <v>2</v>
      </c>
      <c r="E203" s="21" t="b">
        <v>0</v>
      </c>
      <c r="G203" s="1" t="str">
        <f t="shared" si="10"/>
        <v>INSERT INTO m_monster_skill VALUES (199,34,2,FALSE);</v>
      </c>
      <c r="N203" s="21" t="str">
        <f>VLOOKUP(C203,モンスター!$B$6:$H$100,2,FALSE)</f>
        <v>カオスソーサラー</v>
      </c>
      <c r="O203" s="24">
        <f>VLOOKUP(D203,スキル!$C$4:$N$100,8,FALSE)</f>
        <v>20</v>
      </c>
      <c r="P203" s="25" t="str">
        <f>VLOOKUP(D203,スキル!$C$4:$N$100,2,FALSE)</f>
        <v>正拳突き</v>
      </c>
    </row>
    <row r="204" spans="2:16">
      <c r="B204" s="21">
        <f t="shared" si="11"/>
        <v>200</v>
      </c>
      <c r="C204" s="21">
        <v>34</v>
      </c>
      <c r="D204" s="21">
        <v>36</v>
      </c>
      <c r="E204" s="21" t="b">
        <v>0</v>
      </c>
      <c r="G204" s="1" t="str">
        <f t="shared" si="10"/>
        <v>INSERT INTO m_monster_skill VALUES (200,34,36,FALSE);</v>
      </c>
      <c r="N204" s="21" t="str">
        <f>VLOOKUP(C204,モンスター!$B$6:$H$100,2,FALSE)</f>
        <v>カオスソーサラー</v>
      </c>
      <c r="O204" s="24" t="str">
        <f>VLOOKUP(D204,スキル!$C$4:$N$100,8,FALSE)</f>
        <v>30</v>
      </c>
      <c r="P204" s="25" t="str">
        <f>VLOOKUP(D204,スキル!$C$4:$N$100,2,FALSE)</f>
        <v>グラビガ</v>
      </c>
    </row>
    <row r="205" spans="2:16">
      <c r="B205" s="21">
        <f t="shared" si="11"/>
        <v>201</v>
      </c>
      <c r="C205" s="21">
        <v>34</v>
      </c>
      <c r="D205" s="21">
        <v>32</v>
      </c>
      <c r="E205" s="21" t="b">
        <v>0</v>
      </c>
      <c r="G205" s="1" t="str">
        <f t="shared" si="10"/>
        <v>INSERT INTO m_monster_skill VALUES (201,34,32,FALSE);</v>
      </c>
      <c r="N205" s="21" t="str">
        <f>VLOOKUP(C205,モンスター!$B$6:$H$100,2,FALSE)</f>
        <v>カオスソーサラー</v>
      </c>
      <c r="O205" s="24" t="str">
        <f>VLOOKUP(D205,スキル!$C$4:$N$100,8,FALSE)</f>
        <v>10</v>
      </c>
      <c r="P205" s="25" t="str">
        <f>VLOOKUP(D205,スキル!$C$4:$N$100,2,FALSE)</f>
        <v>イビルゲート</v>
      </c>
    </row>
    <row r="206" spans="2:16">
      <c r="B206" s="21">
        <f t="shared" si="11"/>
        <v>202</v>
      </c>
      <c r="C206" s="21">
        <v>34</v>
      </c>
      <c r="D206" s="21">
        <v>33</v>
      </c>
      <c r="E206" s="21" t="b">
        <v>0</v>
      </c>
      <c r="G206" s="1" t="str">
        <f t="shared" si="10"/>
        <v>INSERT INTO m_monster_skill VALUES (202,34,33,FALSE);</v>
      </c>
      <c r="N206" s="21" t="str">
        <f>VLOOKUP(C206,モンスター!$B$6:$H$100,2,FALSE)</f>
        <v>カオスソーサラー</v>
      </c>
      <c r="O206" s="24" t="str">
        <f>VLOOKUP(D206,スキル!$C$4:$N$100,8,FALSE)</f>
        <v>30</v>
      </c>
      <c r="P206" s="25" t="str">
        <f>VLOOKUP(D206,スキル!$C$4:$N$100,2,FALSE)</f>
        <v>ダークフォース</v>
      </c>
    </row>
    <row r="207" spans="2:16">
      <c r="B207" s="21">
        <f t="shared" si="11"/>
        <v>203</v>
      </c>
      <c r="C207" s="21">
        <v>34</v>
      </c>
      <c r="D207" s="21">
        <v>40</v>
      </c>
      <c r="E207" s="21" t="b">
        <v>0</v>
      </c>
      <c r="G207" s="1" t="str">
        <f t="shared" si="10"/>
        <v>INSERT INTO m_monster_skill VALUES (203,34,40,FALSE);</v>
      </c>
      <c r="N207" s="21" t="str">
        <f>VLOOKUP(C207,モンスター!$B$6:$H$100,2,FALSE)</f>
        <v>カオスソーサラー</v>
      </c>
      <c r="O207" s="24">
        <f>VLOOKUP(D207,スキル!$C$4:$N$100,8,FALSE)</f>
        <v>30</v>
      </c>
      <c r="P207" s="25" t="str">
        <f>VLOOKUP(D207,スキル!$C$4:$N$100,2,FALSE)</f>
        <v>ケアルラ</v>
      </c>
    </row>
    <row r="208" spans="2:16">
      <c r="B208" s="21">
        <f t="shared" si="11"/>
        <v>204</v>
      </c>
      <c r="C208" s="21">
        <v>34</v>
      </c>
      <c r="D208" s="21">
        <v>55</v>
      </c>
      <c r="E208" s="21" t="b">
        <v>0</v>
      </c>
      <c r="G208" s="1" t="str">
        <f t="shared" si="10"/>
        <v>INSERT INTO m_monster_skill VALUES (204,34,55,FALSE);</v>
      </c>
      <c r="N208" s="21" t="str">
        <f>VLOOKUP(C208,モンスター!$B$6:$H$100,2,FALSE)</f>
        <v>カオスソーサラー</v>
      </c>
      <c r="O208" s="24" t="str">
        <f>VLOOKUP(D208,スキル!$C$4:$N$100,8,FALSE)</f>
        <v>0</v>
      </c>
      <c r="P208" s="25" t="str">
        <f>VLOOKUP(D208,スキル!$C$4:$N$100,2,FALSE)</f>
        <v>ミスをした</v>
      </c>
    </row>
    <row r="209" spans="2:16">
      <c r="B209" s="21">
        <f t="shared" si="11"/>
        <v>205</v>
      </c>
      <c r="C209" s="21">
        <v>35</v>
      </c>
      <c r="D209" s="21">
        <v>2</v>
      </c>
      <c r="E209" s="21" t="b">
        <v>0</v>
      </c>
      <c r="G209" s="1" t="str">
        <f t="shared" si="10"/>
        <v>INSERT INTO m_monster_skill VALUES (205,35,2,FALSE);</v>
      </c>
      <c r="N209" s="21" t="str">
        <f>VLOOKUP(C209,モンスター!$B$6:$H$100,2,FALSE)</f>
        <v>イビルシャーマン</v>
      </c>
      <c r="O209" s="24">
        <f>VLOOKUP(D209,スキル!$C$4:$N$100,8,FALSE)</f>
        <v>20</v>
      </c>
      <c r="P209" s="25" t="str">
        <f>VLOOKUP(D209,スキル!$C$4:$N$100,2,FALSE)</f>
        <v>正拳突き</v>
      </c>
    </row>
    <row r="210" spans="2:16">
      <c r="B210" s="21">
        <f t="shared" si="11"/>
        <v>206</v>
      </c>
      <c r="C210" s="21">
        <v>35</v>
      </c>
      <c r="D210" s="21">
        <v>38</v>
      </c>
      <c r="E210" s="21" t="b">
        <v>0</v>
      </c>
      <c r="G210" s="1" t="str">
        <f t="shared" si="10"/>
        <v>INSERT INTO m_monster_skill VALUES (206,35,38,FALSE);</v>
      </c>
      <c r="N210" s="21" t="str">
        <f>VLOOKUP(C210,モンスター!$B$6:$H$100,2,FALSE)</f>
        <v>イビルシャーマン</v>
      </c>
      <c r="O210" s="24">
        <f>VLOOKUP(D210,スキル!$C$4:$N$100,8,FALSE)</f>
        <v>40</v>
      </c>
      <c r="P210" s="25" t="str">
        <f>VLOOKUP(D210,スキル!$C$4:$N$100,2,FALSE)</f>
        <v>デススペル</v>
      </c>
    </row>
    <row r="211" spans="2:16">
      <c r="B211" s="21">
        <f t="shared" si="11"/>
        <v>207</v>
      </c>
      <c r="C211" s="21">
        <v>35</v>
      </c>
      <c r="D211" s="21">
        <v>34</v>
      </c>
      <c r="E211" s="21" t="b">
        <v>0</v>
      </c>
      <c r="G211" s="1" t="str">
        <f t="shared" si="10"/>
        <v>INSERT INTO m_monster_skill VALUES (207,35,34,FALSE);</v>
      </c>
      <c r="N211" s="21" t="str">
        <f>VLOOKUP(C211,モンスター!$B$6:$H$100,2,FALSE)</f>
        <v>イビルシャーマン</v>
      </c>
      <c r="O211" s="24">
        <f>VLOOKUP(D211,スキル!$C$4:$N$100,8,FALSE)</f>
        <v>50</v>
      </c>
      <c r="P211" s="25" t="str">
        <f>VLOOKUP(D211,スキル!$C$4:$N$100,2,FALSE)</f>
        <v>ブラックレイン</v>
      </c>
    </row>
    <row r="212" spans="2:16">
      <c r="B212" s="21">
        <f t="shared" si="11"/>
        <v>208</v>
      </c>
      <c r="C212" s="21">
        <v>35</v>
      </c>
      <c r="D212" s="21">
        <v>30</v>
      </c>
      <c r="E212" s="21" t="b">
        <v>0</v>
      </c>
      <c r="G212" s="1" t="str">
        <f t="shared" si="10"/>
        <v>INSERT INTO m_monster_skill VALUES (208,35,30,FALSE);</v>
      </c>
      <c r="N212" s="21" t="str">
        <f>VLOOKUP(C212,モンスター!$B$6:$H$100,2,FALSE)</f>
        <v>イビルシャーマン</v>
      </c>
      <c r="O212" s="24" t="str">
        <f>VLOOKUP(D212,スキル!$C$4:$N$100,8,FALSE)</f>
        <v>30</v>
      </c>
      <c r="P212" s="25" t="str">
        <f>VLOOKUP(D212,スキル!$C$4:$N$100,2,FALSE)</f>
        <v>セイントビーム</v>
      </c>
    </row>
    <row r="213" spans="2:16">
      <c r="B213" s="21">
        <f t="shared" si="11"/>
        <v>209</v>
      </c>
      <c r="C213" s="21">
        <v>35</v>
      </c>
      <c r="D213" s="21">
        <v>37</v>
      </c>
      <c r="E213" s="21" t="b">
        <v>0</v>
      </c>
      <c r="G213" s="1" t="str">
        <f t="shared" si="10"/>
        <v>INSERT INTO m_monster_skill VALUES (209,35,37,FALSE);</v>
      </c>
      <c r="N213" s="21" t="str">
        <f>VLOOKUP(C213,モンスター!$B$6:$H$100,2,FALSE)</f>
        <v>イビルシャーマン</v>
      </c>
      <c r="O213" s="24">
        <f>VLOOKUP(D213,スキル!$C$4:$N$100,8,FALSE)</f>
        <v>50</v>
      </c>
      <c r="P213" s="25" t="str">
        <f>VLOOKUP(D213,スキル!$C$4:$N$100,2,FALSE)</f>
        <v>グラビジャ</v>
      </c>
    </row>
    <row r="214" spans="2:16">
      <c r="B214" s="21">
        <f t="shared" si="11"/>
        <v>210</v>
      </c>
      <c r="C214" s="21">
        <v>35</v>
      </c>
      <c r="D214" s="21">
        <v>55</v>
      </c>
      <c r="E214" s="21" t="b">
        <v>0</v>
      </c>
      <c r="G214" s="1" t="str">
        <f t="shared" si="10"/>
        <v>INSERT INTO m_monster_skill VALUES (210,35,55,FALSE);</v>
      </c>
      <c r="N214" s="21" t="str">
        <f>VLOOKUP(C214,モンスター!$B$6:$H$100,2,FALSE)</f>
        <v>イビルシャーマン</v>
      </c>
      <c r="O214" s="24" t="str">
        <f>VLOOKUP(D214,スキル!$C$4:$N$100,8,FALSE)</f>
        <v>0</v>
      </c>
      <c r="P214" s="25" t="str">
        <f>VLOOKUP(D214,スキル!$C$4:$N$100,2,FALSE)</f>
        <v>ミスをした</v>
      </c>
    </row>
    <row r="215" spans="2:16">
      <c r="B215" s="21">
        <f t="shared" si="11"/>
        <v>211</v>
      </c>
      <c r="C215" s="21">
        <v>36</v>
      </c>
      <c r="D215" s="21">
        <v>1</v>
      </c>
      <c r="E215" s="21" t="b">
        <v>0</v>
      </c>
      <c r="G215" s="1" t="str">
        <f t="shared" si="10"/>
        <v>INSERT INTO m_monster_skill VALUES (211,36,1,FALSE);</v>
      </c>
      <c r="N215" s="21" t="str">
        <f>VLOOKUP(C215,モンスター!$B$6:$H$100,2,FALSE)</f>
        <v>ラビ</v>
      </c>
      <c r="O215" s="24">
        <f>VLOOKUP(D215,スキル!$C$4:$N$100,8,FALSE)</f>
        <v>10</v>
      </c>
      <c r="P215" s="25" t="str">
        <f>VLOOKUP(D215,スキル!$C$4:$N$100,2,FALSE)</f>
        <v>打撃</v>
      </c>
    </row>
    <row r="216" spans="2:16">
      <c r="B216" s="21">
        <f t="shared" si="11"/>
        <v>212</v>
      </c>
      <c r="C216" s="21">
        <v>36</v>
      </c>
      <c r="D216" s="21">
        <v>1</v>
      </c>
      <c r="E216" s="21" t="b">
        <v>0</v>
      </c>
      <c r="G216" s="1" t="str">
        <f t="shared" si="10"/>
        <v>INSERT INTO m_monster_skill VALUES (212,36,1,FALSE);</v>
      </c>
      <c r="N216" s="21" t="str">
        <f>VLOOKUP(C216,モンスター!$B$6:$H$100,2,FALSE)</f>
        <v>ラビ</v>
      </c>
      <c r="O216" s="24">
        <f>VLOOKUP(D216,スキル!$C$4:$N$100,8,FALSE)</f>
        <v>10</v>
      </c>
      <c r="P216" s="25" t="str">
        <f>VLOOKUP(D216,スキル!$C$4:$N$100,2,FALSE)</f>
        <v>打撃</v>
      </c>
    </row>
    <row r="217" spans="2:16">
      <c r="B217" s="21">
        <f t="shared" si="11"/>
        <v>213</v>
      </c>
      <c r="C217" s="21">
        <v>36</v>
      </c>
      <c r="D217" s="21">
        <v>1</v>
      </c>
      <c r="E217" s="21" t="b">
        <v>0</v>
      </c>
      <c r="G217" s="1" t="str">
        <f t="shared" si="10"/>
        <v>INSERT INTO m_monster_skill VALUES (213,36,1,FALSE);</v>
      </c>
      <c r="N217" s="21" t="str">
        <f>VLOOKUP(C217,モンスター!$B$6:$H$100,2,FALSE)</f>
        <v>ラビ</v>
      </c>
      <c r="O217" s="24">
        <f>VLOOKUP(D217,スキル!$C$4:$N$100,8,FALSE)</f>
        <v>10</v>
      </c>
      <c r="P217" s="25" t="str">
        <f>VLOOKUP(D217,スキル!$C$4:$N$100,2,FALSE)</f>
        <v>打撃</v>
      </c>
    </row>
    <row r="218" spans="2:16">
      <c r="B218" s="21">
        <f t="shared" si="11"/>
        <v>214</v>
      </c>
      <c r="C218" s="21">
        <v>36</v>
      </c>
      <c r="D218" s="21">
        <v>1</v>
      </c>
      <c r="E218" s="21" t="b">
        <v>0</v>
      </c>
      <c r="G218" s="1" t="str">
        <f t="shared" si="10"/>
        <v>INSERT INTO m_monster_skill VALUES (214,36,1,FALSE);</v>
      </c>
      <c r="N218" s="21" t="str">
        <f>VLOOKUP(C218,モンスター!$B$6:$H$100,2,FALSE)</f>
        <v>ラビ</v>
      </c>
      <c r="O218" s="24">
        <f>VLOOKUP(D218,スキル!$C$4:$N$100,8,FALSE)</f>
        <v>10</v>
      </c>
      <c r="P218" s="25" t="str">
        <f>VLOOKUP(D218,スキル!$C$4:$N$100,2,FALSE)</f>
        <v>打撃</v>
      </c>
    </row>
    <row r="219" spans="2:16">
      <c r="B219" s="21">
        <f t="shared" si="11"/>
        <v>215</v>
      </c>
      <c r="C219" s="21">
        <v>36</v>
      </c>
      <c r="D219" s="21">
        <v>2</v>
      </c>
      <c r="E219" s="21" t="b">
        <v>0</v>
      </c>
      <c r="G219" s="1" t="str">
        <f t="shared" si="10"/>
        <v>INSERT INTO m_monster_skill VALUES (215,36,2,FALSE);</v>
      </c>
      <c r="N219" s="21" t="str">
        <f>VLOOKUP(C219,モンスター!$B$6:$H$100,2,FALSE)</f>
        <v>ラビ</v>
      </c>
      <c r="O219" s="24">
        <f>VLOOKUP(D219,スキル!$C$4:$N$100,8,FALSE)</f>
        <v>20</v>
      </c>
      <c r="P219" s="25" t="str">
        <f>VLOOKUP(D219,スキル!$C$4:$N$100,2,FALSE)</f>
        <v>正拳突き</v>
      </c>
    </row>
    <row r="220" spans="2:16">
      <c r="B220" s="21">
        <f t="shared" si="11"/>
        <v>216</v>
      </c>
      <c r="C220" s="21">
        <v>36</v>
      </c>
      <c r="D220" s="21">
        <v>2</v>
      </c>
      <c r="E220" s="21" t="b">
        <v>0</v>
      </c>
      <c r="G220" s="1" t="str">
        <f t="shared" si="10"/>
        <v>INSERT INTO m_monster_skill VALUES (216,36,2,FALSE);</v>
      </c>
      <c r="N220" s="21" t="str">
        <f>VLOOKUP(C220,モンスター!$B$6:$H$100,2,FALSE)</f>
        <v>ラビ</v>
      </c>
      <c r="O220" s="24">
        <f>VLOOKUP(D220,スキル!$C$4:$N$100,8,FALSE)</f>
        <v>20</v>
      </c>
      <c r="P220" s="25" t="str">
        <f>VLOOKUP(D220,スキル!$C$4:$N$100,2,FALSE)</f>
        <v>正拳突き</v>
      </c>
    </row>
    <row r="221" spans="2:16">
      <c r="B221" s="21">
        <f t="shared" si="11"/>
        <v>217</v>
      </c>
      <c r="C221" s="21">
        <v>37</v>
      </c>
      <c r="D221" s="21">
        <v>40</v>
      </c>
      <c r="E221" s="21" t="b">
        <v>0</v>
      </c>
      <c r="G221" s="1" t="str">
        <f t="shared" si="10"/>
        <v>INSERT INTO m_monster_skill VALUES (217,37,40,FALSE);</v>
      </c>
      <c r="N221" s="21" t="str">
        <f>VLOOKUP(C221,モンスター!$B$6:$H$100,2,FALSE)</f>
        <v>ラビリオン</v>
      </c>
      <c r="O221" s="24">
        <f>VLOOKUP(D221,スキル!$C$4:$N$100,8,FALSE)</f>
        <v>30</v>
      </c>
      <c r="P221" s="25" t="str">
        <f>VLOOKUP(D221,スキル!$C$4:$N$100,2,FALSE)</f>
        <v>ケアルラ</v>
      </c>
    </row>
    <row r="222" spans="2:16">
      <c r="B222" s="21">
        <f t="shared" si="11"/>
        <v>218</v>
      </c>
      <c r="C222" s="21">
        <v>37</v>
      </c>
      <c r="D222" s="21">
        <v>29</v>
      </c>
      <c r="E222" s="21" t="b">
        <v>0</v>
      </c>
      <c r="G222" s="1" t="str">
        <f t="shared" si="10"/>
        <v>INSERT INTO m_monster_skill VALUES (218,37,29,FALSE);</v>
      </c>
      <c r="N222" s="21" t="str">
        <f>VLOOKUP(C222,モンスター!$B$6:$H$100,2,FALSE)</f>
        <v>ラビリオン</v>
      </c>
      <c r="O222" s="24" t="str">
        <f>VLOOKUP(D222,スキル!$C$4:$N$100,8,FALSE)</f>
        <v>10</v>
      </c>
      <c r="P222" s="25" t="str">
        <f>VLOOKUP(D222,スキル!$C$4:$N$100,2,FALSE)</f>
        <v>ホーリーボール</v>
      </c>
    </row>
    <row r="223" spans="2:16">
      <c r="B223" s="21">
        <f t="shared" si="11"/>
        <v>219</v>
      </c>
      <c r="C223" s="21">
        <v>37</v>
      </c>
      <c r="D223" s="21">
        <v>1</v>
      </c>
      <c r="E223" s="21" t="b">
        <v>0</v>
      </c>
      <c r="G223" s="1" t="str">
        <f t="shared" si="10"/>
        <v>INSERT INTO m_monster_skill VALUES (219,37,1,FALSE);</v>
      </c>
      <c r="N223" s="21" t="str">
        <f>VLOOKUP(C223,モンスター!$B$6:$H$100,2,FALSE)</f>
        <v>ラビリオン</v>
      </c>
      <c r="O223" s="24">
        <f>VLOOKUP(D223,スキル!$C$4:$N$100,8,FALSE)</f>
        <v>10</v>
      </c>
      <c r="P223" s="25" t="str">
        <f>VLOOKUP(D223,スキル!$C$4:$N$100,2,FALSE)</f>
        <v>打撃</v>
      </c>
    </row>
    <row r="224" spans="2:16">
      <c r="B224" s="21">
        <f t="shared" si="11"/>
        <v>220</v>
      </c>
      <c r="C224" s="21">
        <v>37</v>
      </c>
      <c r="D224" s="21">
        <v>1</v>
      </c>
      <c r="E224" s="21" t="b">
        <v>0</v>
      </c>
      <c r="G224" s="1" t="str">
        <f t="shared" si="10"/>
        <v>INSERT INTO m_monster_skill VALUES (220,37,1,FALSE);</v>
      </c>
      <c r="N224" s="21" t="str">
        <f>VLOOKUP(C224,モンスター!$B$6:$H$100,2,FALSE)</f>
        <v>ラビリオン</v>
      </c>
      <c r="O224" s="24">
        <f>VLOOKUP(D224,スキル!$C$4:$N$100,8,FALSE)</f>
        <v>10</v>
      </c>
      <c r="P224" s="25" t="str">
        <f>VLOOKUP(D224,スキル!$C$4:$N$100,2,FALSE)</f>
        <v>打撃</v>
      </c>
    </row>
    <row r="225" spans="2:16">
      <c r="B225" s="21">
        <f t="shared" si="11"/>
        <v>221</v>
      </c>
      <c r="C225" s="21">
        <v>37</v>
      </c>
      <c r="D225" s="21">
        <v>2</v>
      </c>
      <c r="E225" s="21" t="b">
        <v>0</v>
      </c>
      <c r="G225" s="1" t="str">
        <f t="shared" si="10"/>
        <v>INSERT INTO m_monster_skill VALUES (221,37,2,FALSE);</v>
      </c>
      <c r="N225" s="21" t="str">
        <f>VLOOKUP(C225,モンスター!$B$6:$H$100,2,FALSE)</f>
        <v>ラビリオン</v>
      </c>
      <c r="O225" s="24">
        <f>VLOOKUP(D225,スキル!$C$4:$N$100,8,FALSE)</f>
        <v>20</v>
      </c>
      <c r="P225" s="25" t="str">
        <f>VLOOKUP(D225,スキル!$C$4:$N$100,2,FALSE)</f>
        <v>正拳突き</v>
      </c>
    </row>
    <row r="226" spans="2:16">
      <c r="B226" s="21">
        <f t="shared" si="11"/>
        <v>222</v>
      </c>
      <c r="C226" s="21">
        <v>37</v>
      </c>
      <c r="D226" s="21">
        <v>55</v>
      </c>
      <c r="E226" s="21" t="b">
        <v>0</v>
      </c>
      <c r="G226" s="1" t="str">
        <f t="shared" si="10"/>
        <v>INSERT INTO m_monster_skill VALUES (222,37,55,FALSE);</v>
      </c>
      <c r="N226" s="21" t="str">
        <f>VLOOKUP(C226,モンスター!$B$6:$H$100,2,FALSE)</f>
        <v>ラビリオン</v>
      </c>
      <c r="O226" s="24" t="str">
        <f>VLOOKUP(D226,スキル!$C$4:$N$100,8,FALSE)</f>
        <v>0</v>
      </c>
      <c r="P226" s="25" t="str">
        <f>VLOOKUP(D226,スキル!$C$4:$N$100,2,FALSE)</f>
        <v>ミスをした</v>
      </c>
    </row>
    <row r="227" spans="2:16">
      <c r="B227" s="21">
        <f t="shared" si="11"/>
        <v>223</v>
      </c>
      <c r="C227" s="21">
        <v>38</v>
      </c>
      <c r="D227" s="21">
        <v>40</v>
      </c>
      <c r="E227" s="21" t="b">
        <v>0</v>
      </c>
      <c r="G227" s="1" t="str">
        <f t="shared" si="10"/>
        <v>INSERT INTO m_monster_skill VALUES (223,38,40,FALSE);</v>
      </c>
      <c r="N227" s="21" t="str">
        <f>VLOOKUP(C227,モンスター!$B$6:$H$100,2,FALSE)</f>
        <v>キングラビ</v>
      </c>
      <c r="O227" s="24">
        <f>VLOOKUP(D227,スキル!$C$4:$N$100,8,FALSE)</f>
        <v>30</v>
      </c>
      <c r="P227" s="25" t="str">
        <f>VLOOKUP(D227,スキル!$C$4:$N$100,2,FALSE)</f>
        <v>ケアルラ</v>
      </c>
    </row>
    <row r="228" spans="2:16">
      <c r="B228" s="21">
        <f t="shared" si="11"/>
        <v>224</v>
      </c>
      <c r="C228" s="21">
        <v>38</v>
      </c>
      <c r="D228" s="21">
        <v>30</v>
      </c>
      <c r="E228" s="21" t="b">
        <v>0</v>
      </c>
      <c r="G228" s="1" t="str">
        <f t="shared" si="10"/>
        <v>INSERT INTO m_monster_skill VALUES (224,38,30,FALSE);</v>
      </c>
      <c r="N228" s="21" t="str">
        <f>VLOOKUP(C228,モンスター!$B$6:$H$100,2,FALSE)</f>
        <v>キングラビ</v>
      </c>
      <c r="O228" s="24" t="str">
        <f>VLOOKUP(D228,スキル!$C$4:$N$100,8,FALSE)</f>
        <v>30</v>
      </c>
      <c r="P228" s="25" t="str">
        <f>VLOOKUP(D228,スキル!$C$4:$N$100,2,FALSE)</f>
        <v>セイントビーム</v>
      </c>
    </row>
    <row r="229" spans="2:16">
      <c r="B229" s="21">
        <f t="shared" si="11"/>
        <v>225</v>
      </c>
      <c r="C229" s="21">
        <v>38</v>
      </c>
      <c r="D229" s="21">
        <v>1</v>
      </c>
      <c r="E229" s="21" t="b">
        <v>0</v>
      </c>
      <c r="G229" s="1" t="str">
        <f t="shared" si="10"/>
        <v>INSERT INTO m_monster_skill VALUES (225,38,1,FALSE);</v>
      </c>
      <c r="N229" s="21" t="str">
        <f>VLOOKUP(C229,モンスター!$B$6:$H$100,2,FALSE)</f>
        <v>キングラビ</v>
      </c>
      <c r="O229" s="24">
        <f>VLOOKUP(D229,スキル!$C$4:$N$100,8,FALSE)</f>
        <v>10</v>
      </c>
      <c r="P229" s="25" t="str">
        <f>VLOOKUP(D229,スキル!$C$4:$N$100,2,FALSE)</f>
        <v>打撃</v>
      </c>
    </row>
    <row r="230" spans="2:16">
      <c r="B230" s="21">
        <f t="shared" si="11"/>
        <v>226</v>
      </c>
      <c r="C230" s="21">
        <v>38</v>
      </c>
      <c r="D230" s="21">
        <v>6</v>
      </c>
      <c r="E230" s="21" t="b">
        <v>0</v>
      </c>
      <c r="G230" s="1" t="str">
        <f t="shared" si="10"/>
        <v>INSERT INTO m_monster_skill VALUES (226,38,6,FALSE);</v>
      </c>
      <c r="N230" s="21" t="str">
        <f>VLOOKUP(C230,モンスター!$B$6:$H$100,2,FALSE)</f>
        <v>キングラビ</v>
      </c>
      <c r="O230" s="24" t="str">
        <f>VLOOKUP(D230,スキル!$C$4:$N$100,8,FALSE)</f>
        <v>25</v>
      </c>
      <c r="P230" s="25" t="str">
        <f>VLOOKUP(D230,スキル!$C$4:$N$100,2,FALSE)</f>
        <v>ムーンサルト</v>
      </c>
    </row>
    <row r="231" spans="2:16">
      <c r="B231" s="21">
        <f t="shared" si="11"/>
        <v>227</v>
      </c>
      <c r="C231" s="21">
        <v>38</v>
      </c>
      <c r="D231" s="21">
        <v>2</v>
      </c>
      <c r="E231" s="21" t="b">
        <v>0</v>
      </c>
      <c r="G231" s="1" t="str">
        <f t="shared" si="10"/>
        <v>INSERT INTO m_monster_skill VALUES (227,38,2,FALSE);</v>
      </c>
      <c r="N231" s="21" t="str">
        <f>VLOOKUP(C231,モンスター!$B$6:$H$100,2,FALSE)</f>
        <v>キングラビ</v>
      </c>
      <c r="O231" s="24">
        <f>VLOOKUP(D231,スキル!$C$4:$N$100,8,FALSE)</f>
        <v>20</v>
      </c>
      <c r="P231" s="25" t="str">
        <f>VLOOKUP(D231,スキル!$C$4:$N$100,2,FALSE)</f>
        <v>正拳突き</v>
      </c>
    </row>
    <row r="232" spans="2:16">
      <c r="B232" s="21">
        <f t="shared" si="11"/>
        <v>228</v>
      </c>
      <c r="C232" s="21">
        <v>38</v>
      </c>
      <c r="D232" s="21">
        <v>55</v>
      </c>
      <c r="E232" s="21" t="b">
        <v>0</v>
      </c>
      <c r="G232" s="1" t="str">
        <f t="shared" si="10"/>
        <v>INSERT INTO m_monster_skill VALUES (228,38,55,FALSE);</v>
      </c>
      <c r="N232" s="21" t="str">
        <f>VLOOKUP(C232,モンスター!$B$6:$H$100,2,FALSE)</f>
        <v>キングラビ</v>
      </c>
      <c r="O232" s="24" t="str">
        <f>VLOOKUP(D232,スキル!$C$4:$N$100,8,FALSE)</f>
        <v>0</v>
      </c>
      <c r="P232" s="25" t="str">
        <f>VLOOKUP(D232,スキル!$C$4:$N$100,2,FALSE)</f>
        <v>ミスをした</v>
      </c>
    </row>
    <row r="233" spans="2:16">
      <c r="B233" s="21">
        <f t="shared" si="11"/>
        <v>229</v>
      </c>
      <c r="C233" s="21">
        <v>39</v>
      </c>
      <c r="D233" s="21">
        <v>41</v>
      </c>
      <c r="E233" s="21" t="b">
        <v>0</v>
      </c>
      <c r="G233" s="1" t="str">
        <f t="shared" si="10"/>
        <v>INSERT INTO m_monster_skill VALUES (229,39,41,FALSE);</v>
      </c>
      <c r="N233" s="21" t="str">
        <f>VLOOKUP(C233,モンスター!$B$6:$H$100,2,FALSE)</f>
        <v>グレートラビ</v>
      </c>
      <c r="O233" s="24">
        <f>VLOOKUP(D233,スキル!$C$4:$N$100,8,FALSE)</f>
        <v>40</v>
      </c>
      <c r="P233" s="25" t="str">
        <f>VLOOKUP(D233,スキル!$C$4:$N$100,2,FALSE)</f>
        <v>ケアルガ</v>
      </c>
    </row>
    <row r="234" spans="2:16">
      <c r="B234" s="21">
        <f t="shared" si="11"/>
        <v>230</v>
      </c>
      <c r="C234" s="21">
        <v>39</v>
      </c>
      <c r="D234" s="21">
        <v>31</v>
      </c>
      <c r="E234" s="21" t="b">
        <v>0</v>
      </c>
      <c r="G234" s="1" t="str">
        <f t="shared" si="10"/>
        <v>INSERT INTO m_monster_skill VALUES (230,39,31,FALSE);</v>
      </c>
      <c r="N234" s="21" t="str">
        <f>VLOOKUP(C234,モンスター!$B$6:$H$100,2,FALSE)</f>
        <v>グレートラビ</v>
      </c>
      <c r="O234" s="24">
        <f>VLOOKUP(D234,スキル!$C$4:$N$100,8,FALSE)</f>
        <v>50</v>
      </c>
      <c r="P234" s="25" t="str">
        <f>VLOOKUP(D234,スキル!$C$4:$N$100,2,FALSE)</f>
        <v>ホーリーバースト</v>
      </c>
    </row>
    <row r="235" spans="2:16">
      <c r="B235" s="21">
        <f t="shared" si="11"/>
        <v>231</v>
      </c>
      <c r="C235" s="21">
        <v>39</v>
      </c>
      <c r="D235" s="21">
        <v>8</v>
      </c>
      <c r="E235" s="21" t="b">
        <v>0</v>
      </c>
      <c r="G235" s="1" t="str">
        <f t="shared" si="10"/>
        <v>INSERT INTO m_monster_skill VALUES (231,39,8,FALSE);</v>
      </c>
      <c r="N235" s="21" t="str">
        <f>VLOOKUP(C235,モンスター!$B$6:$H$100,2,FALSE)</f>
        <v>グレートラビ</v>
      </c>
      <c r="O235" s="24" t="str">
        <f>VLOOKUP(D235,スキル!$C$4:$N$100,8,FALSE)</f>
        <v>45</v>
      </c>
      <c r="P235" s="25" t="str">
        <f>VLOOKUP(D235,スキル!$C$4:$N$100,2,FALSE)</f>
        <v>クレイジーダンス</v>
      </c>
    </row>
    <row r="236" spans="2:16">
      <c r="B236" s="21">
        <f t="shared" si="11"/>
        <v>232</v>
      </c>
      <c r="C236" s="21">
        <v>39</v>
      </c>
      <c r="D236" s="21">
        <v>2</v>
      </c>
      <c r="E236" s="21" t="b">
        <v>0</v>
      </c>
      <c r="G236" s="1" t="str">
        <f t="shared" si="10"/>
        <v>INSERT INTO m_monster_skill VALUES (232,39,2,FALSE);</v>
      </c>
      <c r="N236" s="21" t="str">
        <f>VLOOKUP(C236,モンスター!$B$6:$H$100,2,FALSE)</f>
        <v>グレートラビ</v>
      </c>
      <c r="O236" s="24">
        <f>VLOOKUP(D236,スキル!$C$4:$N$100,8,FALSE)</f>
        <v>20</v>
      </c>
      <c r="P236" s="25" t="str">
        <f>VLOOKUP(D236,スキル!$C$4:$N$100,2,FALSE)</f>
        <v>正拳突き</v>
      </c>
    </row>
    <row r="237" spans="2:16">
      <c r="B237" s="21">
        <f t="shared" si="11"/>
        <v>233</v>
      </c>
      <c r="C237" s="21">
        <v>39</v>
      </c>
      <c r="D237" s="21">
        <v>3</v>
      </c>
      <c r="E237" s="21" t="b">
        <v>0</v>
      </c>
      <c r="G237" s="1" t="str">
        <f t="shared" si="10"/>
        <v>INSERT INTO m_monster_skill VALUES (233,39,3,FALSE);</v>
      </c>
      <c r="N237" s="21" t="str">
        <f>VLOOKUP(C237,モンスター!$B$6:$H$100,2,FALSE)</f>
        <v>グレートラビ</v>
      </c>
      <c r="O237" s="24">
        <f>VLOOKUP(D237,スキル!$C$4:$N$100,8,FALSE)</f>
        <v>30</v>
      </c>
      <c r="P237" s="25" t="str">
        <f>VLOOKUP(D237,スキル!$C$4:$N$100,2,FALSE)</f>
        <v>ライジングドラゴン</v>
      </c>
    </row>
    <row r="238" spans="2:16">
      <c r="B238" s="21">
        <f t="shared" si="11"/>
        <v>234</v>
      </c>
      <c r="C238" s="21">
        <v>39</v>
      </c>
      <c r="D238" s="21">
        <v>57</v>
      </c>
      <c r="E238" s="21" t="b">
        <v>0</v>
      </c>
      <c r="G238" s="1" t="str">
        <f t="shared" si="10"/>
        <v>INSERT INTO m_monster_skill VALUES (234,39,57,FALSE);</v>
      </c>
      <c r="N238" s="21" t="str">
        <f>VLOOKUP(C238,モンスター!$B$6:$H$100,2,FALSE)</f>
        <v>グレートラビ</v>
      </c>
      <c r="O238" s="24" t="str">
        <f>VLOOKUP(D238,スキル!$C$4:$N$100,8,FALSE)</f>
        <v>0</v>
      </c>
      <c r="P238" s="25" t="str">
        <f>VLOOKUP(D238,スキル!$C$4:$N$100,2,FALSE)</f>
        <v>余裕に構えている</v>
      </c>
    </row>
    <row r="239" spans="2:16">
      <c r="B239" s="21">
        <f t="shared" si="11"/>
        <v>235</v>
      </c>
      <c r="C239" s="21">
        <v>40</v>
      </c>
      <c r="D239" s="21">
        <v>1</v>
      </c>
      <c r="E239" s="21" t="b">
        <v>0</v>
      </c>
      <c r="G239" s="1" t="str">
        <f t="shared" si="10"/>
        <v>INSERT INTO m_monster_skill VALUES (235,40,1,FALSE);</v>
      </c>
      <c r="N239" s="21" t="str">
        <f>VLOOKUP(C239,モンスター!$B$6:$H$100,2,FALSE)</f>
        <v>スライム</v>
      </c>
      <c r="O239" s="24">
        <f>VLOOKUP(D239,スキル!$C$4:$N$100,8,FALSE)</f>
        <v>10</v>
      </c>
      <c r="P239" s="25" t="str">
        <f>VLOOKUP(D239,スキル!$C$4:$N$100,2,FALSE)</f>
        <v>打撃</v>
      </c>
    </row>
    <row r="240" spans="2:16">
      <c r="B240" s="21">
        <f t="shared" si="11"/>
        <v>236</v>
      </c>
      <c r="C240" s="21">
        <v>40</v>
      </c>
      <c r="D240" s="21">
        <v>1</v>
      </c>
      <c r="E240" s="21" t="b">
        <v>0</v>
      </c>
      <c r="G240" s="1" t="str">
        <f t="shared" si="10"/>
        <v>INSERT INTO m_monster_skill VALUES (236,40,1,FALSE);</v>
      </c>
      <c r="N240" s="21" t="str">
        <f>VLOOKUP(C240,モンスター!$B$6:$H$100,2,FALSE)</f>
        <v>スライム</v>
      </c>
      <c r="O240" s="24">
        <f>VLOOKUP(D240,スキル!$C$4:$N$100,8,FALSE)</f>
        <v>10</v>
      </c>
      <c r="P240" s="25" t="str">
        <f>VLOOKUP(D240,スキル!$C$4:$N$100,2,FALSE)</f>
        <v>打撃</v>
      </c>
    </row>
    <row r="241" spans="2:16">
      <c r="B241" s="21">
        <f t="shared" si="11"/>
        <v>237</v>
      </c>
      <c r="C241" s="21">
        <v>40</v>
      </c>
      <c r="D241" s="21">
        <v>55</v>
      </c>
      <c r="E241" s="21" t="b">
        <v>0</v>
      </c>
      <c r="G241" s="1" t="str">
        <f t="shared" si="10"/>
        <v>INSERT INTO m_monster_skill VALUES (237,40,55,FALSE);</v>
      </c>
      <c r="N241" s="21" t="str">
        <f>VLOOKUP(C241,モンスター!$B$6:$H$100,2,FALSE)</f>
        <v>スライム</v>
      </c>
      <c r="O241" s="24" t="str">
        <f>VLOOKUP(D241,スキル!$C$4:$N$100,8,FALSE)</f>
        <v>0</v>
      </c>
      <c r="P241" s="25" t="str">
        <f>VLOOKUP(D241,スキル!$C$4:$N$100,2,FALSE)</f>
        <v>ミスをした</v>
      </c>
    </row>
    <row r="242" spans="2:16">
      <c r="B242" s="21">
        <f t="shared" si="11"/>
        <v>238</v>
      </c>
      <c r="C242" s="21">
        <v>40</v>
      </c>
      <c r="D242" s="21">
        <v>44</v>
      </c>
      <c r="E242" s="21" t="b">
        <v>0</v>
      </c>
      <c r="G242" s="1" t="str">
        <f t="shared" si="10"/>
        <v>INSERT INTO m_monster_skill VALUES (238,40,44,FALSE);</v>
      </c>
      <c r="N242" s="21" t="str">
        <f>VLOOKUP(C242,モンスター!$B$6:$H$100,2,FALSE)</f>
        <v>スライム</v>
      </c>
      <c r="O242" s="24">
        <f>VLOOKUP(D242,スキル!$C$4:$N$100,8,FALSE)</f>
        <v>20</v>
      </c>
      <c r="P242" s="25" t="str">
        <f>VLOOKUP(D242,スキル!$C$4:$N$100,2,FALSE)</f>
        <v>ポイズン</v>
      </c>
    </row>
    <row r="243" spans="2:16">
      <c r="B243" s="21">
        <f t="shared" si="11"/>
        <v>239</v>
      </c>
      <c r="C243" s="21">
        <v>40</v>
      </c>
      <c r="D243" s="21">
        <v>47</v>
      </c>
      <c r="E243" s="21" t="b">
        <v>0</v>
      </c>
      <c r="G243" s="1" t="str">
        <f t="shared" si="10"/>
        <v>INSERT INTO m_monster_skill VALUES (239,40,47,FALSE);</v>
      </c>
      <c r="N243" s="21" t="str">
        <f>VLOOKUP(C243,モンスター!$B$6:$H$100,2,FALSE)</f>
        <v>スライム</v>
      </c>
      <c r="O243" s="24">
        <f>VLOOKUP(D243,スキル!$C$4:$N$100,8,FALSE)</f>
        <v>20</v>
      </c>
      <c r="P243" s="25" t="str">
        <f>VLOOKUP(D243,スキル!$C$4:$N$100,2,FALSE)</f>
        <v>スリプル</v>
      </c>
    </row>
    <row r="244" spans="2:16">
      <c r="B244" s="21">
        <f t="shared" si="11"/>
        <v>240</v>
      </c>
      <c r="C244" s="21">
        <v>40</v>
      </c>
      <c r="D244" s="21">
        <v>2</v>
      </c>
      <c r="E244" s="21" t="b">
        <v>0</v>
      </c>
      <c r="G244" s="1" t="str">
        <f t="shared" si="10"/>
        <v>INSERT INTO m_monster_skill VALUES (240,40,2,FALSE);</v>
      </c>
      <c r="N244" s="21" t="str">
        <f>VLOOKUP(C244,モンスター!$B$6:$H$100,2,FALSE)</f>
        <v>スライム</v>
      </c>
      <c r="O244" s="24">
        <f>VLOOKUP(D244,スキル!$C$4:$N$100,8,FALSE)</f>
        <v>20</v>
      </c>
      <c r="P244" s="25" t="str">
        <f>VLOOKUP(D244,スキル!$C$4:$N$100,2,FALSE)</f>
        <v>正拳突き</v>
      </c>
    </row>
    <row r="245" spans="2:16">
      <c r="B245" s="21">
        <f t="shared" si="11"/>
        <v>241</v>
      </c>
      <c r="C245" s="21">
        <v>41</v>
      </c>
      <c r="D245" s="21">
        <v>21</v>
      </c>
      <c r="E245" s="21" t="b">
        <v>0</v>
      </c>
      <c r="G245" s="1" t="str">
        <f t="shared" si="10"/>
        <v>INSERT INTO m_monster_skill VALUES (241,41,21,FALSE);</v>
      </c>
      <c r="N245" s="21" t="str">
        <f>VLOOKUP(C245,モンスター!$B$6:$H$100,2,FALSE)</f>
        <v>ブルーババロア</v>
      </c>
      <c r="O245" s="24" t="str">
        <f>VLOOKUP(D245,スキル!$C$4:$N$100,8,FALSE)</f>
        <v>30</v>
      </c>
      <c r="P245" s="25" t="str">
        <f>VLOOKUP(D245,スキル!$C$4:$N$100,2,FALSE)</f>
        <v>メガスプラッシュ</v>
      </c>
    </row>
    <row r="246" spans="2:16">
      <c r="B246" s="21">
        <f t="shared" si="11"/>
        <v>242</v>
      </c>
      <c r="C246" s="21">
        <v>41</v>
      </c>
      <c r="D246" s="21">
        <v>1</v>
      </c>
      <c r="E246" s="21" t="b">
        <v>0</v>
      </c>
      <c r="G246" s="1" t="str">
        <f t="shared" si="10"/>
        <v>INSERT INTO m_monster_skill VALUES (242,41,1,FALSE);</v>
      </c>
      <c r="N246" s="21" t="str">
        <f>VLOOKUP(C246,モンスター!$B$6:$H$100,2,FALSE)</f>
        <v>ブルーババロア</v>
      </c>
      <c r="O246" s="24">
        <f>VLOOKUP(D246,スキル!$C$4:$N$100,8,FALSE)</f>
        <v>10</v>
      </c>
      <c r="P246" s="25" t="str">
        <f>VLOOKUP(D246,スキル!$C$4:$N$100,2,FALSE)</f>
        <v>打撃</v>
      </c>
    </row>
    <row r="247" spans="2:16">
      <c r="B247" s="21">
        <f t="shared" si="11"/>
        <v>243</v>
      </c>
      <c r="C247" s="21">
        <v>41</v>
      </c>
      <c r="D247" s="21">
        <v>55</v>
      </c>
      <c r="E247" s="21" t="b">
        <v>0</v>
      </c>
      <c r="G247" s="1" t="str">
        <f t="shared" si="10"/>
        <v>INSERT INTO m_monster_skill VALUES (243,41,55,FALSE);</v>
      </c>
      <c r="N247" s="21" t="str">
        <f>VLOOKUP(C247,モンスター!$B$6:$H$100,2,FALSE)</f>
        <v>ブルーババロア</v>
      </c>
      <c r="O247" s="24" t="str">
        <f>VLOOKUP(D247,スキル!$C$4:$N$100,8,FALSE)</f>
        <v>0</v>
      </c>
      <c r="P247" s="25" t="str">
        <f>VLOOKUP(D247,スキル!$C$4:$N$100,2,FALSE)</f>
        <v>ミスをした</v>
      </c>
    </row>
    <row r="248" spans="2:16">
      <c r="B248" s="21">
        <f t="shared" si="11"/>
        <v>244</v>
      </c>
      <c r="C248" s="21">
        <v>41</v>
      </c>
      <c r="D248" s="21">
        <v>44</v>
      </c>
      <c r="E248" s="21" t="b">
        <v>0</v>
      </c>
      <c r="G248" s="1" t="str">
        <f t="shared" si="10"/>
        <v>INSERT INTO m_monster_skill VALUES (244,41,44,FALSE);</v>
      </c>
      <c r="N248" s="21" t="str">
        <f>VLOOKUP(C248,モンスター!$B$6:$H$100,2,FALSE)</f>
        <v>ブルーババロア</v>
      </c>
      <c r="O248" s="24">
        <f>VLOOKUP(D248,スキル!$C$4:$N$100,8,FALSE)</f>
        <v>20</v>
      </c>
      <c r="P248" s="25" t="str">
        <f>VLOOKUP(D248,スキル!$C$4:$N$100,2,FALSE)</f>
        <v>ポイズン</v>
      </c>
    </row>
    <row r="249" spans="2:16">
      <c r="B249" s="21">
        <f t="shared" si="11"/>
        <v>245</v>
      </c>
      <c r="C249" s="21">
        <v>41</v>
      </c>
      <c r="D249" s="21">
        <v>2</v>
      </c>
      <c r="E249" s="21" t="b">
        <v>0</v>
      </c>
      <c r="G249" s="1" t="str">
        <f t="shared" si="10"/>
        <v>INSERT INTO m_monster_skill VALUES (245,41,2,FALSE);</v>
      </c>
      <c r="N249" s="21" t="str">
        <f>VLOOKUP(C249,モンスター!$B$6:$H$100,2,FALSE)</f>
        <v>ブルーババロア</v>
      </c>
      <c r="O249" s="24">
        <f>VLOOKUP(D249,スキル!$C$4:$N$100,8,FALSE)</f>
        <v>20</v>
      </c>
      <c r="P249" s="25" t="str">
        <f>VLOOKUP(D249,スキル!$C$4:$N$100,2,FALSE)</f>
        <v>正拳突き</v>
      </c>
    </row>
    <row r="250" spans="2:16">
      <c r="B250" s="21">
        <f t="shared" si="11"/>
        <v>246</v>
      </c>
      <c r="C250" s="21">
        <v>41</v>
      </c>
      <c r="D250" s="21">
        <v>2</v>
      </c>
      <c r="E250" s="21" t="b">
        <v>0</v>
      </c>
      <c r="G250" s="1" t="str">
        <f t="shared" si="10"/>
        <v>INSERT INTO m_monster_skill VALUES (246,41,2,FALSE);</v>
      </c>
      <c r="N250" s="21" t="str">
        <f>VLOOKUP(C250,モンスター!$B$6:$H$100,2,FALSE)</f>
        <v>ブルーババロア</v>
      </c>
      <c r="O250" s="24">
        <f>VLOOKUP(D250,スキル!$C$4:$N$100,8,FALSE)</f>
        <v>20</v>
      </c>
      <c r="P250" s="25" t="str">
        <f>VLOOKUP(D250,スキル!$C$4:$N$100,2,FALSE)</f>
        <v>正拳突き</v>
      </c>
    </row>
    <row r="251" spans="2:16">
      <c r="B251" s="21">
        <f t="shared" si="11"/>
        <v>247</v>
      </c>
      <c r="C251" s="21">
        <v>42</v>
      </c>
      <c r="D251" s="21">
        <v>19</v>
      </c>
      <c r="E251" s="21" t="b">
        <v>0</v>
      </c>
      <c r="G251" s="1" t="str">
        <f t="shared" si="10"/>
        <v>INSERT INTO m_monster_skill VALUES (247,42,19,FALSE);</v>
      </c>
      <c r="N251" s="21" t="str">
        <f>VLOOKUP(C251,モンスター!$B$6:$H$100,2,FALSE)</f>
        <v>レッドマシュマロ</v>
      </c>
      <c r="O251" s="24">
        <f>VLOOKUP(D251,スキル!$C$4:$N$100,8,FALSE)</f>
        <v>50</v>
      </c>
      <c r="P251" s="25" t="str">
        <f>VLOOKUP(D251,スキル!$C$4:$N$100,2,FALSE)</f>
        <v>ブレイズウォール</v>
      </c>
    </row>
    <row r="252" spans="2:16">
      <c r="B252" s="21">
        <f t="shared" si="11"/>
        <v>248</v>
      </c>
      <c r="C252" s="21">
        <v>42</v>
      </c>
      <c r="D252" s="21">
        <v>3</v>
      </c>
      <c r="E252" s="21" t="b">
        <v>0</v>
      </c>
      <c r="G252" s="1" t="str">
        <f t="shared" si="10"/>
        <v>INSERT INTO m_monster_skill VALUES (248,42,3,FALSE);</v>
      </c>
      <c r="N252" s="21" t="str">
        <f>VLOOKUP(C252,モンスター!$B$6:$H$100,2,FALSE)</f>
        <v>レッドマシュマロ</v>
      </c>
      <c r="O252" s="24">
        <f>VLOOKUP(D252,スキル!$C$4:$N$100,8,FALSE)</f>
        <v>30</v>
      </c>
      <c r="P252" s="25" t="str">
        <f>VLOOKUP(D252,スキル!$C$4:$N$100,2,FALSE)</f>
        <v>ライジングドラゴン</v>
      </c>
    </row>
    <row r="253" spans="2:16">
      <c r="B253" s="21">
        <f t="shared" si="11"/>
        <v>249</v>
      </c>
      <c r="C253" s="21">
        <v>42</v>
      </c>
      <c r="D253" s="21">
        <v>7</v>
      </c>
      <c r="E253" s="21" t="b">
        <v>0</v>
      </c>
      <c r="G253" s="1" t="str">
        <f t="shared" si="10"/>
        <v>INSERT INTO m_monster_skill VALUES (249,42,7,FALSE);</v>
      </c>
      <c r="N253" s="21" t="str">
        <f>VLOOKUP(C253,モンスター!$B$6:$H$100,2,FALSE)</f>
        <v>レッドマシュマロ</v>
      </c>
      <c r="O253" s="24" t="str">
        <f>VLOOKUP(D253,スキル!$C$4:$N$100,8,FALSE)</f>
        <v>35</v>
      </c>
      <c r="P253" s="25" t="str">
        <f>VLOOKUP(D253,スキル!$C$4:$N$100,2,FALSE)</f>
        <v>ダンスマカブル</v>
      </c>
    </row>
    <row r="254" spans="2:16">
      <c r="B254" s="21">
        <f t="shared" si="11"/>
        <v>250</v>
      </c>
      <c r="C254" s="21">
        <v>42</v>
      </c>
      <c r="D254" s="21">
        <v>1</v>
      </c>
      <c r="E254" s="21" t="b">
        <v>0</v>
      </c>
      <c r="G254" s="1" t="str">
        <f t="shared" ref="G254:G317" si="12">"INSERT INTO m_monster_skill VALUES ("&amp;B254&amp;","&amp;C254&amp;","&amp;D254&amp;","&amp;E254&amp;");"</f>
        <v>INSERT INTO m_monster_skill VALUES (250,42,1,FALSE);</v>
      </c>
      <c r="N254" s="21" t="str">
        <f>VLOOKUP(C254,モンスター!$B$6:$H$100,2,FALSE)</f>
        <v>レッドマシュマロ</v>
      </c>
      <c r="O254" s="24">
        <f>VLOOKUP(D254,スキル!$C$4:$N$100,8,FALSE)</f>
        <v>10</v>
      </c>
      <c r="P254" s="25" t="str">
        <f>VLOOKUP(D254,スキル!$C$4:$N$100,2,FALSE)</f>
        <v>打撃</v>
      </c>
    </row>
    <row r="255" spans="2:16">
      <c r="B255" s="21">
        <f t="shared" si="11"/>
        <v>251</v>
      </c>
      <c r="C255" s="21">
        <v>42</v>
      </c>
      <c r="D255" s="21">
        <v>56</v>
      </c>
      <c r="E255" s="21" t="b">
        <v>0</v>
      </c>
      <c r="G255" s="1" t="str">
        <f t="shared" si="12"/>
        <v>INSERT INTO m_monster_skill VALUES (251,42,56,FALSE);</v>
      </c>
      <c r="N255" s="21" t="str">
        <f>VLOOKUP(C255,モンスター!$B$6:$H$100,2,FALSE)</f>
        <v>レッドマシュマロ</v>
      </c>
      <c r="O255" s="24" t="str">
        <f>VLOOKUP(D255,スキル!$C$4:$N$100,8,FALSE)</f>
        <v>0</v>
      </c>
      <c r="P255" s="25" t="str">
        <f>VLOOKUP(D255,スキル!$C$4:$N$100,2,FALSE)</f>
        <v>様子を見ている</v>
      </c>
    </row>
    <row r="256" spans="2:16">
      <c r="B256" s="21">
        <f t="shared" si="11"/>
        <v>252</v>
      </c>
      <c r="C256" s="21">
        <v>42</v>
      </c>
      <c r="D256" s="21">
        <v>2</v>
      </c>
      <c r="E256" s="21" t="b">
        <v>0</v>
      </c>
      <c r="G256" s="1" t="str">
        <f t="shared" si="12"/>
        <v>INSERT INTO m_monster_skill VALUES (252,42,2,FALSE);</v>
      </c>
      <c r="N256" s="21" t="str">
        <f>VLOOKUP(C256,モンスター!$B$6:$H$100,2,FALSE)</f>
        <v>レッドマシュマロ</v>
      </c>
      <c r="O256" s="24">
        <f>VLOOKUP(D256,スキル!$C$4:$N$100,8,FALSE)</f>
        <v>20</v>
      </c>
      <c r="P256" s="25" t="str">
        <f>VLOOKUP(D256,スキル!$C$4:$N$100,2,FALSE)</f>
        <v>正拳突き</v>
      </c>
    </row>
    <row r="257" spans="2:16">
      <c r="B257" s="21">
        <f t="shared" si="11"/>
        <v>253</v>
      </c>
      <c r="C257" s="21">
        <v>43</v>
      </c>
      <c r="D257" s="21">
        <v>9</v>
      </c>
      <c r="E257" s="21" t="b">
        <v>0</v>
      </c>
      <c r="G257" s="1" t="str">
        <f t="shared" si="12"/>
        <v>INSERT INTO m_monster_skill VALUES (253,43,9,FALSE);</v>
      </c>
      <c r="N257" s="21" t="str">
        <f>VLOOKUP(C257,モンスター!$B$6:$H$100,2,FALSE)</f>
        <v>イビルソード</v>
      </c>
      <c r="O257" s="24">
        <f>VLOOKUP(D257,スキル!$C$4:$N$100,8,FALSE)</f>
        <v>10</v>
      </c>
      <c r="P257" s="25" t="str">
        <f>VLOOKUP(D257,スキル!$C$4:$N$100,2,FALSE)</f>
        <v>斬撃</v>
      </c>
    </row>
    <row r="258" spans="2:16">
      <c r="B258" s="21">
        <f t="shared" si="11"/>
        <v>254</v>
      </c>
      <c r="C258" s="21">
        <v>43</v>
      </c>
      <c r="D258" s="21">
        <v>9</v>
      </c>
      <c r="E258" s="21" t="b">
        <v>0</v>
      </c>
      <c r="G258" s="1" t="str">
        <f t="shared" si="12"/>
        <v>INSERT INTO m_monster_skill VALUES (254,43,9,FALSE);</v>
      </c>
      <c r="N258" s="21" t="str">
        <f>VLOOKUP(C258,モンスター!$B$6:$H$100,2,FALSE)</f>
        <v>イビルソード</v>
      </c>
      <c r="O258" s="24">
        <f>VLOOKUP(D258,スキル!$C$4:$N$100,8,FALSE)</f>
        <v>10</v>
      </c>
      <c r="P258" s="25" t="str">
        <f>VLOOKUP(D258,スキル!$C$4:$N$100,2,FALSE)</f>
        <v>斬撃</v>
      </c>
    </row>
    <row r="259" spans="2:16">
      <c r="B259" s="21">
        <f t="shared" si="11"/>
        <v>255</v>
      </c>
      <c r="C259" s="21">
        <v>43</v>
      </c>
      <c r="D259" s="21">
        <v>13</v>
      </c>
      <c r="E259" s="21" t="b">
        <v>0</v>
      </c>
      <c r="G259" s="1" t="str">
        <f t="shared" si="12"/>
        <v>INSERT INTO m_monster_skill VALUES (255,43,13,FALSE);</v>
      </c>
      <c r="N259" s="21" t="str">
        <f>VLOOKUP(C259,モンスター!$B$6:$H$100,2,FALSE)</f>
        <v>イビルソード</v>
      </c>
      <c r="O259" s="24" t="str">
        <f>VLOOKUP(D259,スキル!$C$4:$N$100,8,FALSE)</f>
        <v>15</v>
      </c>
      <c r="P259" s="25" t="str">
        <f>VLOOKUP(D259,スキル!$C$4:$N$100,2,FALSE)</f>
        <v>薙ぎ払い</v>
      </c>
    </row>
    <row r="260" spans="2:16">
      <c r="B260" s="21">
        <f t="shared" si="11"/>
        <v>256</v>
      </c>
      <c r="C260" s="21">
        <v>43</v>
      </c>
      <c r="D260" s="21">
        <v>13</v>
      </c>
      <c r="E260" s="21" t="b">
        <v>0</v>
      </c>
      <c r="G260" s="1" t="str">
        <f t="shared" si="12"/>
        <v>INSERT INTO m_monster_skill VALUES (256,43,13,FALSE);</v>
      </c>
      <c r="N260" s="21" t="str">
        <f>VLOOKUP(C260,モンスター!$B$6:$H$100,2,FALSE)</f>
        <v>イビルソード</v>
      </c>
      <c r="O260" s="24" t="str">
        <f>VLOOKUP(D260,スキル!$C$4:$N$100,8,FALSE)</f>
        <v>15</v>
      </c>
      <c r="P260" s="25" t="str">
        <f>VLOOKUP(D260,スキル!$C$4:$N$100,2,FALSE)</f>
        <v>薙ぎ払い</v>
      </c>
    </row>
    <row r="261" spans="2:16">
      <c r="B261" s="21">
        <f t="shared" si="11"/>
        <v>257</v>
      </c>
      <c r="C261" s="21">
        <v>43</v>
      </c>
      <c r="D261" s="21">
        <v>32</v>
      </c>
      <c r="E261" s="21" t="b">
        <v>0</v>
      </c>
      <c r="G261" s="1" t="str">
        <f t="shared" si="12"/>
        <v>INSERT INTO m_monster_skill VALUES (257,43,32,FALSE);</v>
      </c>
      <c r="N261" s="21" t="str">
        <f>VLOOKUP(C261,モンスター!$B$6:$H$100,2,FALSE)</f>
        <v>イビルソード</v>
      </c>
      <c r="O261" s="24" t="str">
        <f>VLOOKUP(D261,スキル!$C$4:$N$100,8,FALSE)</f>
        <v>10</v>
      </c>
      <c r="P261" s="25" t="str">
        <f>VLOOKUP(D261,スキル!$C$4:$N$100,2,FALSE)</f>
        <v>イビルゲート</v>
      </c>
    </row>
    <row r="262" spans="2:16">
      <c r="B262" s="21">
        <f t="shared" si="11"/>
        <v>258</v>
      </c>
      <c r="C262" s="21">
        <v>43</v>
      </c>
      <c r="D262" s="21">
        <v>55</v>
      </c>
      <c r="E262" s="21" t="b">
        <v>0</v>
      </c>
      <c r="G262" s="1" t="str">
        <f t="shared" si="12"/>
        <v>INSERT INTO m_monster_skill VALUES (258,43,55,FALSE);</v>
      </c>
      <c r="N262" s="21" t="str">
        <f>VLOOKUP(C262,モンスター!$B$6:$H$100,2,FALSE)</f>
        <v>イビルソード</v>
      </c>
      <c r="O262" s="24" t="str">
        <f>VLOOKUP(D262,スキル!$C$4:$N$100,8,FALSE)</f>
        <v>0</v>
      </c>
      <c r="P262" s="25" t="str">
        <f>VLOOKUP(D262,スキル!$C$4:$N$100,2,FALSE)</f>
        <v>ミスをした</v>
      </c>
    </row>
    <row r="263" spans="2:16">
      <c r="B263" s="21">
        <f t="shared" si="11"/>
        <v>259</v>
      </c>
      <c r="C263" s="21">
        <v>44</v>
      </c>
      <c r="D263" s="21">
        <v>9</v>
      </c>
      <c r="E263" s="21" t="b">
        <v>0</v>
      </c>
      <c r="G263" s="1" t="str">
        <f t="shared" si="12"/>
        <v>INSERT INTO m_monster_skill VALUES (259,44,9,FALSE);</v>
      </c>
      <c r="N263" s="21" t="str">
        <f>VLOOKUP(C263,モンスター!$B$6:$H$100,2,FALSE)</f>
        <v>イビルウェポン</v>
      </c>
      <c r="O263" s="24">
        <f>VLOOKUP(D263,スキル!$C$4:$N$100,8,FALSE)</f>
        <v>10</v>
      </c>
      <c r="P263" s="25" t="str">
        <f>VLOOKUP(D263,スキル!$C$4:$N$100,2,FALSE)</f>
        <v>斬撃</v>
      </c>
    </row>
    <row r="264" spans="2:16">
      <c r="B264" s="21">
        <f t="shared" si="11"/>
        <v>260</v>
      </c>
      <c r="C264" s="21">
        <v>44</v>
      </c>
      <c r="D264" s="21">
        <v>10</v>
      </c>
      <c r="E264" s="21" t="b">
        <v>0</v>
      </c>
      <c r="G264" s="1" t="str">
        <f t="shared" si="12"/>
        <v>INSERT INTO m_monster_skill VALUES (260,44,10,FALSE);</v>
      </c>
      <c r="N264" s="21" t="str">
        <f>VLOOKUP(C264,モンスター!$B$6:$H$100,2,FALSE)</f>
        <v>イビルウェポン</v>
      </c>
      <c r="O264" s="24">
        <f>VLOOKUP(D264,スキル!$C$4:$N$100,8,FALSE)</f>
        <v>20</v>
      </c>
      <c r="P264" s="25" t="str">
        <f>VLOOKUP(D264,スキル!$C$4:$N$100,2,FALSE)</f>
        <v>剣の舞</v>
      </c>
    </row>
    <row r="265" spans="2:16">
      <c r="B265" s="21">
        <f t="shared" ref="B265:B328" si="13">B264+1</f>
        <v>261</v>
      </c>
      <c r="C265" s="21">
        <v>44</v>
      </c>
      <c r="D265" s="21">
        <v>13</v>
      </c>
      <c r="E265" s="21" t="b">
        <v>0</v>
      </c>
      <c r="G265" s="1" t="str">
        <f t="shared" si="12"/>
        <v>INSERT INTO m_monster_skill VALUES (261,44,13,FALSE);</v>
      </c>
      <c r="N265" s="21" t="str">
        <f>VLOOKUP(C265,モンスター!$B$6:$H$100,2,FALSE)</f>
        <v>イビルウェポン</v>
      </c>
      <c r="O265" s="24" t="str">
        <f>VLOOKUP(D265,スキル!$C$4:$N$100,8,FALSE)</f>
        <v>15</v>
      </c>
      <c r="P265" s="25" t="str">
        <f>VLOOKUP(D265,スキル!$C$4:$N$100,2,FALSE)</f>
        <v>薙ぎ払い</v>
      </c>
    </row>
    <row r="266" spans="2:16">
      <c r="B266" s="21">
        <f t="shared" si="13"/>
        <v>262</v>
      </c>
      <c r="C266" s="21">
        <v>44</v>
      </c>
      <c r="D266" s="21">
        <v>14</v>
      </c>
      <c r="E266" s="21" t="b">
        <v>0</v>
      </c>
      <c r="G266" s="1" t="str">
        <f t="shared" si="12"/>
        <v>INSERT INTO m_monster_skill VALUES (262,44,14,FALSE);</v>
      </c>
      <c r="N266" s="21" t="str">
        <f>VLOOKUP(C266,モンスター!$B$6:$H$100,2,FALSE)</f>
        <v>イビルウェポン</v>
      </c>
      <c r="O266" s="24" t="str">
        <f>VLOOKUP(D266,スキル!$C$4:$N$100,8,FALSE)</f>
        <v>25</v>
      </c>
      <c r="P266" s="25" t="str">
        <f>VLOOKUP(D266,スキル!$C$4:$N$100,2,FALSE)</f>
        <v>疾走居合</v>
      </c>
    </row>
    <row r="267" spans="2:16">
      <c r="B267" s="21">
        <f t="shared" si="13"/>
        <v>263</v>
      </c>
      <c r="C267" s="21">
        <v>44</v>
      </c>
      <c r="D267" s="21">
        <v>33</v>
      </c>
      <c r="E267" s="21" t="b">
        <v>0</v>
      </c>
      <c r="G267" s="1" t="str">
        <f t="shared" si="12"/>
        <v>INSERT INTO m_monster_skill VALUES (263,44,33,FALSE);</v>
      </c>
      <c r="N267" s="21" t="str">
        <f>VLOOKUP(C267,モンスター!$B$6:$H$100,2,FALSE)</f>
        <v>イビルウェポン</v>
      </c>
      <c r="O267" s="24" t="str">
        <f>VLOOKUP(D267,スキル!$C$4:$N$100,8,FALSE)</f>
        <v>30</v>
      </c>
      <c r="P267" s="25" t="str">
        <f>VLOOKUP(D267,スキル!$C$4:$N$100,2,FALSE)</f>
        <v>ダークフォース</v>
      </c>
    </row>
    <row r="268" spans="2:16">
      <c r="B268" s="21">
        <f t="shared" si="13"/>
        <v>264</v>
      </c>
      <c r="C268" s="21">
        <v>44</v>
      </c>
      <c r="D268" s="21">
        <v>55</v>
      </c>
      <c r="E268" s="21" t="b">
        <v>0</v>
      </c>
      <c r="G268" s="1" t="str">
        <f t="shared" si="12"/>
        <v>INSERT INTO m_monster_skill VALUES (264,44,55,FALSE);</v>
      </c>
      <c r="N268" s="21" t="str">
        <f>VLOOKUP(C268,モンスター!$B$6:$H$100,2,FALSE)</f>
        <v>イビルウェポン</v>
      </c>
      <c r="O268" s="24" t="str">
        <f>VLOOKUP(D268,スキル!$C$4:$N$100,8,FALSE)</f>
        <v>0</v>
      </c>
      <c r="P268" s="25" t="str">
        <f>VLOOKUP(D268,スキル!$C$4:$N$100,2,FALSE)</f>
        <v>ミスをした</v>
      </c>
    </row>
    <row r="269" spans="2:16">
      <c r="B269" s="21">
        <f t="shared" si="13"/>
        <v>265</v>
      </c>
      <c r="C269" s="21">
        <v>45</v>
      </c>
      <c r="D269" s="21">
        <v>15</v>
      </c>
      <c r="E269" s="21" t="b">
        <v>0</v>
      </c>
      <c r="G269" s="1" t="str">
        <f t="shared" si="12"/>
        <v>INSERT INTO m_monster_skill VALUES (265,45,15,FALSE);</v>
      </c>
      <c r="N269" s="21" t="str">
        <f>VLOOKUP(C269,モンスター!$B$6:$H$100,2,FALSE)</f>
        <v>エレメントソード</v>
      </c>
      <c r="O269" s="24" t="str">
        <f>VLOOKUP(D269,スキル!$C$4:$N$100,8,FALSE)</f>
        <v>35</v>
      </c>
      <c r="P269" s="25" t="str">
        <f>VLOOKUP(D269,スキル!$C$4:$N$100,2,FALSE)</f>
        <v>ギガスラッシュ</v>
      </c>
    </row>
    <row r="270" spans="2:16">
      <c r="B270" s="21">
        <f t="shared" si="13"/>
        <v>266</v>
      </c>
      <c r="C270" s="21">
        <v>45</v>
      </c>
      <c r="D270" s="21">
        <v>14</v>
      </c>
      <c r="E270" s="21" t="b">
        <v>0</v>
      </c>
      <c r="G270" s="1" t="str">
        <f t="shared" si="12"/>
        <v>INSERT INTO m_monster_skill VALUES (266,45,14,FALSE);</v>
      </c>
      <c r="N270" s="21" t="str">
        <f>VLOOKUP(C270,モンスター!$B$6:$H$100,2,FALSE)</f>
        <v>エレメントソード</v>
      </c>
      <c r="O270" s="24" t="str">
        <f>VLOOKUP(D270,スキル!$C$4:$N$100,8,FALSE)</f>
        <v>25</v>
      </c>
      <c r="P270" s="25" t="str">
        <f>VLOOKUP(D270,スキル!$C$4:$N$100,2,FALSE)</f>
        <v>疾走居合</v>
      </c>
    </row>
    <row r="271" spans="2:16">
      <c r="B271" s="21">
        <f t="shared" si="13"/>
        <v>267</v>
      </c>
      <c r="C271" s="21">
        <v>45</v>
      </c>
      <c r="D271" s="21">
        <v>11</v>
      </c>
      <c r="E271" s="21" t="b">
        <v>0</v>
      </c>
      <c r="G271" s="1" t="str">
        <f t="shared" si="12"/>
        <v>INSERT INTO m_monster_skill VALUES (267,45,11,FALSE);</v>
      </c>
      <c r="N271" s="21" t="str">
        <f>VLOOKUP(C271,モンスター!$B$6:$H$100,2,FALSE)</f>
        <v>エレメントソード</v>
      </c>
      <c r="O271" s="24">
        <f>VLOOKUP(D271,スキル!$C$4:$N$100,8,FALSE)</f>
        <v>30</v>
      </c>
      <c r="P271" s="25" t="str">
        <f>VLOOKUP(D271,スキル!$C$4:$N$100,2,FALSE)</f>
        <v>渾身斬り</v>
      </c>
    </row>
    <row r="272" spans="2:16">
      <c r="B272" s="21">
        <f t="shared" si="13"/>
        <v>268</v>
      </c>
      <c r="C272" s="21">
        <v>45</v>
      </c>
      <c r="D272" s="21">
        <v>12</v>
      </c>
      <c r="E272" s="21" t="b">
        <v>0</v>
      </c>
      <c r="G272" s="1" t="str">
        <f t="shared" si="12"/>
        <v>INSERT INTO m_monster_skill VALUES (268,45,12,FALSE);</v>
      </c>
      <c r="N272" s="21" t="str">
        <f>VLOOKUP(C272,モンスター!$B$6:$H$100,2,FALSE)</f>
        <v>エレメントソード</v>
      </c>
      <c r="O272" s="24">
        <f>VLOOKUP(D272,スキル!$C$4:$N$100,8,FALSE)</f>
        <v>50</v>
      </c>
      <c r="P272" s="25" t="str">
        <f>VLOOKUP(D272,スキル!$C$4:$N$100,2,FALSE)</f>
        <v>次元斬</v>
      </c>
    </row>
    <row r="273" spans="2:16">
      <c r="B273" s="21">
        <f t="shared" si="13"/>
        <v>269</v>
      </c>
      <c r="C273" s="21">
        <v>45</v>
      </c>
      <c r="D273" s="21">
        <v>57</v>
      </c>
      <c r="E273" s="21" t="b">
        <v>0</v>
      </c>
      <c r="G273" s="1" t="str">
        <f t="shared" si="12"/>
        <v>INSERT INTO m_monster_skill VALUES (269,45,57,FALSE);</v>
      </c>
      <c r="N273" s="21" t="str">
        <f>VLOOKUP(C273,モンスター!$B$6:$H$100,2,FALSE)</f>
        <v>エレメントソード</v>
      </c>
      <c r="O273" s="24" t="str">
        <f>VLOOKUP(D273,スキル!$C$4:$N$100,8,FALSE)</f>
        <v>0</v>
      </c>
      <c r="P273" s="25" t="str">
        <f>VLOOKUP(D273,スキル!$C$4:$N$100,2,FALSE)</f>
        <v>余裕に構えている</v>
      </c>
    </row>
    <row r="274" spans="2:16">
      <c r="B274" s="21">
        <f t="shared" si="13"/>
        <v>270</v>
      </c>
      <c r="C274" s="21">
        <v>45</v>
      </c>
      <c r="D274" s="21">
        <v>16</v>
      </c>
      <c r="E274" s="21" t="b">
        <v>0</v>
      </c>
      <c r="G274" s="1" t="str">
        <f t="shared" si="12"/>
        <v>INSERT INTO m_monster_skill VALUES (270,45,16,FALSE);</v>
      </c>
      <c r="N274" s="21" t="str">
        <f>VLOOKUP(C274,モンスター!$B$6:$H$100,2,FALSE)</f>
        <v>エレメントソード</v>
      </c>
      <c r="O274" s="24" t="str">
        <f>VLOOKUP(D274,スキル!$C$4:$N$100,8,FALSE)</f>
        <v>45</v>
      </c>
      <c r="P274" s="25" t="str">
        <f>VLOOKUP(D274,スキル!$C$4:$N$100,2,FALSE)</f>
        <v>次元斬_絶</v>
      </c>
    </row>
    <row r="275" spans="2:16">
      <c r="B275" s="21">
        <f t="shared" si="13"/>
        <v>271</v>
      </c>
      <c r="C275" s="21">
        <v>46</v>
      </c>
      <c r="D275" s="21">
        <v>9</v>
      </c>
      <c r="E275" s="21" t="b">
        <v>0</v>
      </c>
      <c r="G275" s="1" t="str">
        <f t="shared" si="12"/>
        <v>INSERT INTO m_monster_skill VALUES (271,46,9,FALSE);</v>
      </c>
      <c r="N275" s="21" t="str">
        <f>VLOOKUP(C275,モンスター!$B$6:$H$100,2,FALSE)</f>
        <v>ケルベロス</v>
      </c>
      <c r="O275" s="24">
        <f>VLOOKUP(D275,スキル!$C$4:$N$100,8,FALSE)</f>
        <v>10</v>
      </c>
      <c r="P275" s="25" t="str">
        <f>VLOOKUP(D275,スキル!$C$4:$N$100,2,FALSE)</f>
        <v>斬撃</v>
      </c>
    </row>
    <row r="276" spans="2:16">
      <c r="B276" s="21">
        <f t="shared" si="13"/>
        <v>272</v>
      </c>
      <c r="C276" s="21">
        <v>46</v>
      </c>
      <c r="D276" s="21">
        <v>9</v>
      </c>
      <c r="E276" s="21" t="b">
        <v>0</v>
      </c>
      <c r="G276" s="1" t="str">
        <f t="shared" si="12"/>
        <v>INSERT INTO m_monster_skill VALUES (272,46,9,FALSE);</v>
      </c>
      <c r="N276" s="21" t="str">
        <f>VLOOKUP(C276,モンスター!$B$6:$H$100,2,FALSE)</f>
        <v>ケルベロス</v>
      </c>
      <c r="O276" s="24">
        <f>VLOOKUP(D276,スキル!$C$4:$N$100,8,FALSE)</f>
        <v>10</v>
      </c>
      <c r="P276" s="25" t="str">
        <f>VLOOKUP(D276,スキル!$C$4:$N$100,2,FALSE)</f>
        <v>斬撃</v>
      </c>
    </row>
    <row r="277" spans="2:16">
      <c r="B277" s="21">
        <f t="shared" si="13"/>
        <v>273</v>
      </c>
      <c r="C277" s="21">
        <v>46</v>
      </c>
      <c r="D277" s="21">
        <v>9</v>
      </c>
      <c r="E277" s="21" t="b">
        <v>0</v>
      </c>
      <c r="G277" s="1" t="str">
        <f t="shared" si="12"/>
        <v>INSERT INTO m_monster_skill VALUES (273,46,9,FALSE);</v>
      </c>
      <c r="N277" s="21" t="str">
        <f>VLOOKUP(C277,モンスター!$B$6:$H$100,2,FALSE)</f>
        <v>ケルベロス</v>
      </c>
      <c r="O277" s="24">
        <f>VLOOKUP(D277,スキル!$C$4:$N$100,8,FALSE)</f>
        <v>10</v>
      </c>
      <c r="P277" s="25" t="str">
        <f>VLOOKUP(D277,スキル!$C$4:$N$100,2,FALSE)</f>
        <v>斬撃</v>
      </c>
    </row>
    <row r="278" spans="2:16">
      <c r="B278" s="21">
        <f t="shared" si="13"/>
        <v>274</v>
      </c>
      <c r="C278" s="21">
        <v>46</v>
      </c>
      <c r="D278" s="21">
        <v>58</v>
      </c>
      <c r="E278" s="21" t="b">
        <v>0</v>
      </c>
      <c r="G278" s="1" t="str">
        <f t="shared" si="12"/>
        <v>INSERT INTO m_monster_skill VALUES (274,46,58,FALSE);</v>
      </c>
      <c r="N278" s="21" t="str">
        <f>VLOOKUP(C278,モンスター!$B$6:$H$100,2,FALSE)</f>
        <v>ケルベロス</v>
      </c>
      <c r="O278" s="24">
        <f>VLOOKUP(D278,スキル!$C$4:$N$100,8,FALSE)</f>
        <v>15</v>
      </c>
      <c r="P278" s="25" t="str">
        <f>VLOOKUP(D278,スキル!$C$4:$N$100,2,FALSE)</f>
        <v>噛みつき</v>
      </c>
    </row>
    <row r="279" spans="2:16">
      <c r="B279" s="21">
        <f t="shared" si="13"/>
        <v>275</v>
      </c>
      <c r="C279" s="21">
        <v>46</v>
      </c>
      <c r="D279" s="21">
        <v>58</v>
      </c>
      <c r="E279" s="21" t="b">
        <v>0</v>
      </c>
      <c r="G279" s="1" t="str">
        <f t="shared" si="12"/>
        <v>INSERT INTO m_monster_skill VALUES (275,46,58,FALSE);</v>
      </c>
      <c r="N279" s="21" t="str">
        <f>VLOOKUP(C279,モンスター!$B$6:$H$100,2,FALSE)</f>
        <v>ケルベロス</v>
      </c>
      <c r="O279" s="24">
        <f>VLOOKUP(D279,スキル!$C$4:$N$100,8,FALSE)</f>
        <v>15</v>
      </c>
      <c r="P279" s="25" t="str">
        <f>VLOOKUP(D279,スキル!$C$4:$N$100,2,FALSE)</f>
        <v>噛みつき</v>
      </c>
    </row>
    <row r="280" spans="2:16">
      <c r="B280" s="21">
        <f t="shared" si="13"/>
        <v>276</v>
      </c>
      <c r="C280" s="21">
        <v>46</v>
      </c>
      <c r="D280" s="21">
        <v>58</v>
      </c>
      <c r="E280" s="21" t="b">
        <v>0</v>
      </c>
      <c r="G280" s="1" t="str">
        <f t="shared" si="12"/>
        <v>INSERT INTO m_monster_skill VALUES (276,46,58,FALSE);</v>
      </c>
      <c r="N280" s="21" t="str">
        <f>VLOOKUP(C280,モンスター!$B$6:$H$100,2,FALSE)</f>
        <v>ケルベロス</v>
      </c>
      <c r="O280" s="24">
        <f>VLOOKUP(D280,スキル!$C$4:$N$100,8,FALSE)</f>
        <v>15</v>
      </c>
      <c r="P280" s="25" t="str">
        <f>VLOOKUP(D280,スキル!$C$4:$N$100,2,FALSE)</f>
        <v>噛みつき</v>
      </c>
    </row>
    <row r="281" spans="2:16">
      <c r="B281" s="21">
        <f t="shared" si="13"/>
        <v>277</v>
      </c>
      <c r="C281" s="21">
        <v>47</v>
      </c>
      <c r="D281" s="21">
        <v>59</v>
      </c>
      <c r="E281" s="21" t="b">
        <v>0</v>
      </c>
      <c r="G281" s="1" t="str">
        <f t="shared" si="12"/>
        <v>INSERT INTO m_monster_skill VALUES (277,47,59,FALSE);</v>
      </c>
      <c r="N281" s="21" t="str">
        <f>VLOOKUP(C281,モンスター!$B$6:$H$100,2,FALSE)</f>
        <v>バウンドウルフ</v>
      </c>
      <c r="O281" s="24">
        <f>VLOOKUP(D281,スキル!$C$4:$N$100,8,FALSE)</f>
        <v>30</v>
      </c>
      <c r="P281" s="25" t="str">
        <f>VLOOKUP(D281,スキル!$C$4:$N$100,2,FALSE)</f>
        <v>喰いちぎり</v>
      </c>
    </row>
    <row r="282" spans="2:16">
      <c r="B282" s="21">
        <f t="shared" si="13"/>
        <v>278</v>
      </c>
      <c r="C282" s="21">
        <v>47</v>
      </c>
      <c r="D282" s="21">
        <v>59</v>
      </c>
      <c r="E282" s="21" t="b">
        <v>0</v>
      </c>
      <c r="G282" s="1" t="str">
        <f t="shared" si="12"/>
        <v>INSERT INTO m_monster_skill VALUES (278,47,59,FALSE);</v>
      </c>
      <c r="N282" s="21" t="str">
        <f>VLOOKUP(C282,モンスター!$B$6:$H$100,2,FALSE)</f>
        <v>バウンドウルフ</v>
      </c>
      <c r="O282" s="24">
        <f>VLOOKUP(D282,スキル!$C$4:$N$100,8,FALSE)</f>
        <v>30</v>
      </c>
      <c r="P282" s="25" t="str">
        <f>VLOOKUP(D282,スキル!$C$4:$N$100,2,FALSE)</f>
        <v>喰いちぎり</v>
      </c>
    </row>
    <row r="283" spans="2:16">
      <c r="B283" s="21">
        <f t="shared" si="13"/>
        <v>279</v>
      </c>
      <c r="C283" s="21">
        <v>47</v>
      </c>
      <c r="D283" s="21">
        <v>66</v>
      </c>
      <c r="E283" s="21" t="b">
        <v>0</v>
      </c>
      <c r="G283" s="1" t="str">
        <f t="shared" si="12"/>
        <v>INSERT INTO m_monster_skill VALUES (279,47,66,FALSE);</v>
      </c>
      <c r="N283" s="21" t="str">
        <f>VLOOKUP(C283,モンスター!$B$6:$H$100,2,FALSE)</f>
        <v>バウンドウルフ</v>
      </c>
      <c r="O283" s="24">
        <f>VLOOKUP(D283,スキル!$C$4:$N$100,8,FALSE)</f>
        <v>15</v>
      </c>
      <c r="P283" s="25" t="str">
        <f>VLOOKUP(D283,スキル!$C$4:$N$100,2,FALSE)</f>
        <v>叩きつけ</v>
      </c>
    </row>
    <row r="284" spans="2:16">
      <c r="B284" s="21">
        <f t="shared" si="13"/>
        <v>280</v>
      </c>
      <c r="C284" s="21">
        <v>47</v>
      </c>
      <c r="D284" s="21">
        <v>9</v>
      </c>
      <c r="E284" s="21" t="b">
        <v>0</v>
      </c>
      <c r="G284" s="1" t="str">
        <f t="shared" si="12"/>
        <v>INSERT INTO m_monster_skill VALUES (280,47,9,FALSE);</v>
      </c>
      <c r="N284" s="21" t="str">
        <f>VLOOKUP(C284,モンスター!$B$6:$H$100,2,FALSE)</f>
        <v>バウンドウルフ</v>
      </c>
      <c r="O284" s="24">
        <f>VLOOKUP(D284,スキル!$C$4:$N$100,8,FALSE)</f>
        <v>10</v>
      </c>
      <c r="P284" s="25" t="str">
        <f>VLOOKUP(D284,スキル!$C$4:$N$100,2,FALSE)</f>
        <v>斬撃</v>
      </c>
    </row>
    <row r="285" spans="2:16">
      <c r="B285" s="21">
        <f t="shared" si="13"/>
        <v>281</v>
      </c>
      <c r="C285" s="21">
        <v>47</v>
      </c>
      <c r="D285" s="21">
        <v>55</v>
      </c>
      <c r="E285" s="21" t="b">
        <v>0</v>
      </c>
      <c r="G285" s="1" t="str">
        <f t="shared" si="12"/>
        <v>INSERT INTO m_monster_skill VALUES (281,47,55,FALSE);</v>
      </c>
      <c r="N285" s="21" t="str">
        <f>VLOOKUP(C285,モンスター!$B$6:$H$100,2,FALSE)</f>
        <v>バウンドウルフ</v>
      </c>
      <c r="O285" s="24" t="str">
        <f>VLOOKUP(D285,スキル!$C$4:$N$100,8,FALSE)</f>
        <v>0</v>
      </c>
      <c r="P285" s="25" t="str">
        <f>VLOOKUP(D285,スキル!$C$4:$N$100,2,FALSE)</f>
        <v>ミスをした</v>
      </c>
    </row>
    <row r="286" spans="2:16">
      <c r="B286" s="21">
        <f t="shared" si="13"/>
        <v>282</v>
      </c>
      <c r="C286" s="21">
        <v>47</v>
      </c>
      <c r="D286" s="21">
        <v>60</v>
      </c>
      <c r="E286" s="21" t="b">
        <v>0</v>
      </c>
      <c r="G286" s="1" t="str">
        <f t="shared" si="12"/>
        <v>INSERT INTO m_monster_skill VALUES (282,47,60,FALSE);</v>
      </c>
      <c r="N286" s="21" t="str">
        <f>VLOOKUP(C286,モンスター!$B$6:$H$100,2,FALSE)</f>
        <v>バウンドウルフ</v>
      </c>
      <c r="O286" s="24">
        <f>VLOOKUP(D286,スキル!$C$4:$N$100,8,FALSE)</f>
        <v>15</v>
      </c>
      <c r="P286" s="25" t="str">
        <f>VLOOKUP(D286,スキル!$C$4:$N$100,2,FALSE)</f>
        <v>タックル</v>
      </c>
    </row>
    <row r="287" spans="2:16">
      <c r="B287" s="21">
        <f t="shared" si="13"/>
        <v>283</v>
      </c>
      <c r="C287" s="21">
        <v>48</v>
      </c>
      <c r="D287" s="21">
        <v>59</v>
      </c>
      <c r="E287" s="21" t="b">
        <v>0</v>
      </c>
      <c r="G287" s="1" t="str">
        <f t="shared" si="12"/>
        <v>INSERT INTO m_monster_skill VALUES (283,48,59,FALSE);</v>
      </c>
      <c r="N287" s="21" t="str">
        <f>VLOOKUP(C287,モンスター!$B$6:$H$100,2,FALSE)</f>
        <v>ジャッカル</v>
      </c>
      <c r="O287" s="24">
        <f>VLOOKUP(D287,スキル!$C$4:$N$100,8,FALSE)</f>
        <v>30</v>
      </c>
      <c r="P287" s="25" t="str">
        <f>VLOOKUP(D287,スキル!$C$4:$N$100,2,FALSE)</f>
        <v>喰いちぎり</v>
      </c>
    </row>
    <row r="288" spans="2:16">
      <c r="B288" s="21">
        <f t="shared" si="13"/>
        <v>284</v>
      </c>
      <c r="C288" s="21">
        <v>48</v>
      </c>
      <c r="D288" s="21">
        <v>58</v>
      </c>
      <c r="E288" s="21" t="b">
        <v>0</v>
      </c>
      <c r="G288" s="1" t="str">
        <f t="shared" si="12"/>
        <v>INSERT INTO m_monster_skill VALUES (284,48,58,FALSE);</v>
      </c>
      <c r="N288" s="21" t="str">
        <f>VLOOKUP(C288,モンスター!$B$6:$H$100,2,FALSE)</f>
        <v>ジャッカル</v>
      </c>
      <c r="O288" s="24">
        <f>VLOOKUP(D288,スキル!$C$4:$N$100,8,FALSE)</f>
        <v>15</v>
      </c>
      <c r="P288" s="25" t="str">
        <f>VLOOKUP(D288,スキル!$C$4:$N$100,2,FALSE)</f>
        <v>噛みつき</v>
      </c>
    </row>
    <row r="289" spans="2:16">
      <c r="B289" s="21">
        <f t="shared" si="13"/>
        <v>285</v>
      </c>
      <c r="C289" s="21">
        <v>48</v>
      </c>
      <c r="D289" s="21">
        <v>69</v>
      </c>
      <c r="E289" s="21" t="b">
        <v>0</v>
      </c>
      <c r="G289" s="1" t="str">
        <f t="shared" si="12"/>
        <v>INSERT INTO m_monster_skill VALUES (285,48,69,FALSE);</v>
      </c>
      <c r="N289" s="21" t="str">
        <f>VLOOKUP(C289,モンスター!$B$6:$H$100,2,FALSE)</f>
        <v>ジャッカル</v>
      </c>
      <c r="O289" s="24">
        <f>VLOOKUP(D289,スキル!$C$4:$N$100,8,FALSE)</f>
        <v>30</v>
      </c>
      <c r="P289" s="25" t="str">
        <f>VLOOKUP(D289,スキル!$C$4:$N$100,2,FALSE)</f>
        <v>首狩り</v>
      </c>
    </row>
    <row r="290" spans="2:16">
      <c r="B290" s="21">
        <f t="shared" si="13"/>
        <v>286</v>
      </c>
      <c r="C290" s="21">
        <v>48</v>
      </c>
      <c r="D290" s="21">
        <v>69</v>
      </c>
      <c r="E290" s="21" t="b">
        <v>0</v>
      </c>
      <c r="G290" s="1" t="str">
        <f t="shared" si="12"/>
        <v>INSERT INTO m_monster_skill VALUES (286,48,69,FALSE);</v>
      </c>
      <c r="N290" s="21" t="str">
        <f>VLOOKUP(C290,モンスター!$B$6:$H$100,2,FALSE)</f>
        <v>ジャッカル</v>
      </c>
      <c r="O290" s="24">
        <f>VLOOKUP(D290,スキル!$C$4:$N$100,8,FALSE)</f>
        <v>30</v>
      </c>
      <c r="P290" s="25" t="str">
        <f>VLOOKUP(D290,スキル!$C$4:$N$100,2,FALSE)</f>
        <v>首狩り</v>
      </c>
    </row>
    <row r="291" spans="2:16">
      <c r="B291" s="21">
        <f t="shared" si="13"/>
        <v>287</v>
      </c>
      <c r="C291" s="21">
        <v>48</v>
      </c>
      <c r="D291" s="21">
        <v>56</v>
      </c>
      <c r="E291" s="21" t="b">
        <v>0</v>
      </c>
      <c r="G291" s="1" t="str">
        <f t="shared" si="12"/>
        <v>INSERT INTO m_monster_skill VALUES (287,48,56,FALSE);</v>
      </c>
      <c r="N291" s="21" t="str">
        <f>VLOOKUP(C291,モンスター!$B$6:$H$100,2,FALSE)</f>
        <v>ジャッカル</v>
      </c>
      <c r="O291" s="24" t="str">
        <f>VLOOKUP(D291,スキル!$C$4:$N$100,8,FALSE)</f>
        <v>0</v>
      </c>
      <c r="P291" s="25" t="str">
        <f>VLOOKUP(D291,スキル!$C$4:$N$100,2,FALSE)</f>
        <v>様子を見ている</v>
      </c>
    </row>
    <row r="292" spans="2:16">
      <c r="B292" s="21">
        <f t="shared" si="13"/>
        <v>288</v>
      </c>
      <c r="C292" s="21">
        <v>48</v>
      </c>
      <c r="D292" s="21">
        <v>6</v>
      </c>
      <c r="E292" s="21" t="b">
        <v>0</v>
      </c>
      <c r="G292" s="1" t="str">
        <f t="shared" si="12"/>
        <v>INSERT INTO m_monster_skill VALUES (288,48,6,FALSE);</v>
      </c>
      <c r="N292" s="21" t="str">
        <f>VLOOKUP(C292,モンスター!$B$6:$H$100,2,FALSE)</f>
        <v>ジャッカル</v>
      </c>
      <c r="O292" s="24" t="str">
        <f>VLOOKUP(D292,スキル!$C$4:$N$100,8,FALSE)</f>
        <v>25</v>
      </c>
      <c r="P292" s="25" t="str">
        <f>VLOOKUP(D292,スキル!$C$4:$N$100,2,FALSE)</f>
        <v>ムーンサルト</v>
      </c>
    </row>
    <row r="293" spans="2:16">
      <c r="B293" s="21">
        <f t="shared" si="13"/>
        <v>289</v>
      </c>
      <c r="C293" s="21">
        <v>49</v>
      </c>
      <c r="D293" s="21">
        <v>9</v>
      </c>
      <c r="E293" s="21" t="b">
        <v>0</v>
      </c>
      <c r="G293" s="1" t="str">
        <f t="shared" si="12"/>
        <v>INSERT INTO m_monster_skill VALUES (289,49,9,FALSE);</v>
      </c>
      <c r="N293" s="21" t="str">
        <f>VLOOKUP(C293,モンスター!$B$6:$H$100,2,FALSE)</f>
        <v>ダックソルジャー</v>
      </c>
      <c r="O293" s="24">
        <f>VLOOKUP(D293,スキル!$C$4:$N$100,8,FALSE)</f>
        <v>10</v>
      </c>
      <c r="P293" s="25" t="str">
        <f>VLOOKUP(D293,スキル!$C$4:$N$100,2,FALSE)</f>
        <v>斬撃</v>
      </c>
    </row>
    <row r="294" spans="2:16">
      <c r="B294" s="21">
        <f t="shared" si="13"/>
        <v>290</v>
      </c>
      <c r="C294" s="21">
        <v>49</v>
      </c>
      <c r="D294" s="21">
        <v>9</v>
      </c>
      <c r="E294" s="21" t="b">
        <v>0</v>
      </c>
      <c r="G294" s="1" t="str">
        <f t="shared" si="12"/>
        <v>INSERT INTO m_monster_skill VALUES (290,49,9,FALSE);</v>
      </c>
      <c r="N294" s="21" t="str">
        <f>VLOOKUP(C294,モンスター!$B$6:$H$100,2,FALSE)</f>
        <v>ダックソルジャー</v>
      </c>
      <c r="O294" s="24">
        <f>VLOOKUP(D294,スキル!$C$4:$N$100,8,FALSE)</f>
        <v>10</v>
      </c>
      <c r="P294" s="25" t="str">
        <f>VLOOKUP(D294,スキル!$C$4:$N$100,2,FALSE)</f>
        <v>斬撃</v>
      </c>
    </row>
    <row r="295" spans="2:16">
      <c r="B295" s="21">
        <f t="shared" si="13"/>
        <v>291</v>
      </c>
      <c r="C295" s="21">
        <v>49</v>
      </c>
      <c r="D295" s="21">
        <v>62</v>
      </c>
      <c r="E295" s="21" t="b">
        <v>0</v>
      </c>
      <c r="G295" s="1" t="str">
        <f t="shared" si="12"/>
        <v>INSERT INTO m_monster_skill VALUES (291,49,62,FALSE);</v>
      </c>
      <c r="N295" s="21" t="str">
        <f>VLOOKUP(C295,モンスター!$B$6:$H$100,2,FALSE)</f>
        <v>ダックソルジャー</v>
      </c>
      <c r="O295" s="24">
        <f>VLOOKUP(D295,スキル!$C$4:$N$100,8,FALSE)</f>
        <v>15</v>
      </c>
      <c r="P295" s="25" t="str">
        <f>VLOOKUP(D295,スキル!$C$4:$N$100,2,FALSE)</f>
        <v>振り回す</v>
      </c>
    </row>
    <row r="296" spans="2:16">
      <c r="B296" s="21">
        <f t="shared" si="13"/>
        <v>292</v>
      </c>
      <c r="C296" s="21">
        <v>49</v>
      </c>
      <c r="D296" s="21">
        <v>17</v>
      </c>
      <c r="E296" s="21" t="b">
        <v>0</v>
      </c>
      <c r="G296" s="1" t="str">
        <f t="shared" si="12"/>
        <v>INSERT INTO m_monster_skill VALUES (292,49,17,FALSE);</v>
      </c>
      <c r="N296" s="21" t="str">
        <f>VLOOKUP(C296,モンスター!$B$6:$H$100,2,FALSE)</f>
        <v>ダックソルジャー</v>
      </c>
      <c r="O296" s="24" t="str">
        <f>VLOOKUP(D296,スキル!$C$4:$N$100,8,FALSE)</f>
        <v>10</v>
      </c>
      <c r="P296" s="25" t="str">
        <f>VLOOKUP(D296,スキル!$C$4:$N$100,2,FALSE)</f>
        <v>ファイアボール</v>
      </c>
    </row>
    <row r="297" spans="2:16">
      <c r="B297" s="21">
        <f t="shared" si="13"/>
        <v>293</v>
      </c>
      <c r="C297" s="21">
        <v>49</v>
      </c>
      <c r="D297" s="21">
        <v>55</v>
      </c>
      <c r="E297" s="21" t="b">
        <v>0</v>
      </c>
      <c r="G297" s="1" t="str">
        <f t="shared" si="12"/>
        <v>INSERT INTO m_monster_skill VALUES (293,49,55,FALSE);</v>
      </c>
      <c r="N297" s="21" t="str">
        <f>VLOOKUP(C297,モンスター!$B$6:$H$100,2,FALSE)</f>
        <v>ダックソルジャー</v>
      </c>
      <c r="O297" s="24" t="str">
        <f>VLOOKUP(D297,スキル!$C$4:$N$100,8,FALSE)</f>
        <v>0</v>
      </c>
      <c r="P297" s="25" t="str">
        <f>VLOOKUP(D297,スキル!$C$4:$N$100,2,FALSE)</f>
        <v>ミスをした</v>
      </c>
    </row>
    <row r="298" spans="2:16">
      <c r="B298" s="21">
        <f t="shared" si="13"/>
        <v>294</v>
      </c>
      <c r="C298" s="21">
        <v>49</v>
      </c>
      <c r="D298" s="21">
        <v>62</v>
      </c>
      <c r="E298" s="21" t="b">
        <v>0</v>
      </c>
      <c r="G298" s="1" t="str">
        <f t="shared" si="12"/>
        <v>INSERT INTO m_monster_skill VALUES (294,49,62,FALSE);</v>
      </c>
      <c r="N298" s="21" t="str">
        <f>VLOOKUP(C298,モンスター!$B$6:$H$100,2,FALSE)</f>
        <v>ダックソルジャー</v>
      </c>
      <c r="O298" s="24">
        <f>VLOOKUP(D298,スキル!$C$4:$N$100,8,FALSE)</f>
        <v>15</v>
      </c>
      <c r="P298" s="25" t="str">
        <f>VLOOKUP(D298,スキル!$C$4:$N$100,2,FALSE)</f>
        <v>振り回す</v>
      </c>
    </row>
    <row r="299" spans="2:16">
      <c r="B299" s="21">
        <f t="shared" si="13"/>
        <v>295</v>
      </c>
      <c r="C299" s="21">
        <v>50</v>
      </c>
      <c r="D299" s="21">
        <v>63</v>
      </c>
      <c r="E299" s="21" t="b">
        <v>0</v>
      </c>
      <c r="G299" s="1" t="str">
        <f t="shared" si="12"/>
        <v>INSERT INTO m_monster_skill VALUES (295,50,63,FALSE);</v>
      </c>
      <c r="N299" s="21" t="str">
        <f>VLOOKUP(C299,モンスター!$B$6:$H$100,2,FALSE)</f>
        <v>ダックジェネラル</v>
      </c>
      <c r="O299" s="24">
        <f>VLOOKUP(D299,スキル!$C$4:$N$100,8,FALSE)</f>
        <v>30</v>
      </c>
      <c r="P299" s="25" t="str">
        <f>VLOOKUP(D299,スキル!$C$4:$N$100,2,FALSE)</f>
        <v>フルスイング</v>
      </c>
    </row>
    <row r="300" spans="2:16">
      <c r="B300" s="21">
        <f t="shared" si="13"/>
        <v>296</v>
      </c>
      <c r="C300" s="21">
        <v>50</v>
      </c>
      <c r="D300" s="21">
        <v>63</v>
      </c>
      <c r="E300" s="21" t="b">
        <v>0</v>
      </c>
      <c r="G300" s="1" t="str">
        <f t="shared" si="12"/>
        <v>INSERT INTO m_monster_skill VALUES (296,50,63,FALSE);</v>
      </c>
      <c r="N300" s="21" t="str">
        <f>VLOOKUP(C300,モンスター!$B$6:$H$100,2,FALSE)</f>
        <v>ダックジェネラル</v>
      </c>
      <c r="O300" s="24">
        <f>VLOOKUP(D300,スキル!$C$4:$N$100,8,FALSE)</f>
        <v>30</v>
      </c>
      <c r="P300" s="25" t="str">
        <f>VLOOKUP(D300,スキル!$C$4:$N$100,2,FALSE)</f>
        <v>フルスイング</v>
      </c>
    </row>
    <row r="301" spans="2:16">
      <c r="B301" s="21">
        <f t="shared" si="13"/>
        <v>297</v>
      </c>
      <c r="C301" s="21">
        <v>50</v>
      </c>
      <c r="D301" s="21">
        <v>18</v>
      </c>
      <c r="E301" s="21" t="b">
        <v>0</v>
      </c>
      <c r="G301" s="1" t="str">
        <f t="shared" si="12"/>
        <v>INSERT INTO m_monster_skill VALUES (297,50,18,FALSE);</v>
      </c>
      <c r="N301" s="21" t="str">
        <f>VLOOKUP(C301,モンスター!$B$6:$H$100,2,FALSE)</f>
        <v>ダックジェネラル</v>
      </c>
      <c r="O301" s="24" t="str">
        <f>VLOOKUP(D301,スキル!$C$4:$N$100,8,FALSE)</f>
        <v>30</v>
      </c>
      <c r="P301" s="25" t="str">
        <f>VLOOKUP(D301,スキル!$C$4:$N$100,2,FALSE)</f>
        <v>エクスプロード</v>
      </c>
    </row>
    <row r="302" spans="2:16">
      <c r="B302" s="21">
        <f t="shared" si="13"/>
        <v>298</v>
      </c>
      <c r="C302" s="21">
        <v>50</v>
      </c>
      <c r="D302" s="21">
        <v>56</v>
      </c>
      <c r="E302" s="21" t="b">
        <v>0</v>
      </c>
      <c r="G302" s="1" t="str">
        <f t="shared" si="12"/>
        <v>INSERT INTO m_monster_skill VALUES (298,50,56,FALSE);</v>
      </c>
      <c r="N302" s="21" t="str">
        <f>VLOOKUP(C302,モンスター!$B$6:$H$100,2,FALSE)</f>
        <v>ダックジェネラル</v>
      </c>
      <c r="O302" s="24" t="str">
        <f>VLOOKUP(D302,スキル!$C$4:$N$100,8,FALSE)</f>
        <v>0</v>
      </c>
      <c r="P302" s="25" t="str">
        <f>VLOOKUP(D302,スキル!$C$4:$N$100,2,FALSE)</f>
        <v>様子を見ている</v>
      </c>
    </row>
    <row r="303" spans="2:16">
      <c r="B303" s="21">
        <f t="shared" si="13"/>
        <v>299</v>
      </c>
      <c r="C303" s="21">
        <v>50</v>
      </c>
      <c r="D303" s="21">
        <v>17</v>
      </c>
      <c r="E303" s="21" t="b">
        <v>0</v>
      </c>
      <c r="G303" s="1" t="str">
        <f t="shared" si="12"/>
        <v>INSERT INTO m_monster_skill VALUES (299,50,17,FALSE);</v>
      </c>
      <c r="N303" s="21" t="str">
        <f>VLOOKUP(C303,モンスター!$B$6:$H$100,2,FALSE)</f>
        <v>ダックジェネラル</v>
      </c>
      <c r="O303" s="24" t="str">
        <f>VLOOKUP(D303,スキル!$C$4:$N$100,8,FALSE)</f>
        <v>10</v>
      </c>
      <c r="P303" s="25" t="str">
        <f>VLOOKUP(D303,スキル!$C$4:$N$100,2,FALSE)</f>
        <v>ファイアボール</v>
      </c>
    </row>
    <row r="304" spans="2:16">
      <c r="B304" s="21">
        <f t="shared" si="13"/>
        <v>300</v>
      </c>
      <c r="C304" s="21">
        <v>50</v>
      </c>
      <c r="D304" s="21">
        <v>66</v>
      </c>
      <c r="E304" s="21" t="b">
        <v>0</v>
      </c>
      <c r="G304" s="1" t="str">
        <f t="shared" si="12"/>
        <v>INSERT INTO m_monster_skill VALUES (300,50,66,FALSE);</v>
      </c>
      <c r="N304" s="21" t="str">
        <f>VLOOKUP(C304,モンスター!$B$6:$H$100,2,FALSE)</f>
        <v>ダックジェネラル</v>
      </c>
      <c r="O304" s="24">
        <f>VLOOKUP(D304,スキル!$C$4:$N$100,8,FALSE)</f>
        <v>15</v>
      </c>
      <c r="P304" s="25" t="str">
        <f>VLOOKUP(D304,スキル!$C$4:$N$100,2,FALSE)</f>
        <v>叩きつけ</v>
      </c>
    </row>
    <row r="305" spans="2:16">
      <c r="B305" s="21">
        <f t="shared" si="13"/>
        <v>301</v>
      </c>
      <c r="C305" s="21">
        <v>51</v>
      </c>
      <c r="D305" s="21">
        <v>9</v>
      </c>
      <c r="E305" s="21" t="b">
        <v>0</v>
      </c>
      <c r="G305" s="1" t="str">
        <f t="shared" si="12"/>
        <v>INSERT INTO m_monster_skill VALUES (301,51,9,FALSE);</v>
      </c>
      <c r="N305" s="21" t="str">
        <f>VLOOKUP(C305,モンスター!$B$6:$H$100,2,FALSE)</f>
        <v>モールベア</v>
      </c>
      <c r="O305" s="24">
        <f>VLOOKUP(D305,スキル!$C$4:$N$100,8,FALSE)</f>
        <v>10</v>
      </c>
      <c r="P305" s="25" t="str">
        <f>VLOOKUP(D305,スキル!$C$4:$N$100,2,FALSE)</f>
        <v>斬撃</v>
      </c>
    </row>
    <row r="306" spans="2:16">
      <c r="B306" s="21">
        <f t="shared" si="13"/>
        <v>302</v>
      </c>
      <c r="C306" s="21">
        <v>51</v>
      </c>
      <c r="D306" s="21">
        <v>60</v>
      </c>
      <c r="E306" s="21" t="b">
        <v>0</v>
      </c>
      <c r="G306" s="1" t="str">
        <f t="shared" si="12"/>
        <v>INSERT INTO m_monster_skill VALUES (302,51,60,FALSE);</v>
      </c>
      <c r="N306" s="21" t="str">
        <f>VLOOKUP(C306,モンスター!$B$6:$H$100,2,FALSE)</f>
        <v>モールベア</v>
      </c>
      <c r="O306" s="24">
        <f>VLOOKUP(D306,スキル!$C$4:$N$100,8,FALSE)</f>
        <v>15</v>
      </c>
      <c r="P306" s="25" t="str">
        <f>VLOOKUP(D306,スキル!$C$4:$N$100,2,FALSE)</f>
        <v>タックル</v>
      </c>
    </row>
    <row r="307" spans="2:16">
      <c r="B307" s="21">
        <f t="shared" si="13"/>
        <v>303</v>
      </c>
      <c r="C307" s="21">
        <v>51</v>
      </c>
      <c r="D307" s="21">
        <v>26</v>
      </c>
      <c r="E307" s="21" t="b">
        <v>0</v>
      </c>
      <c r="G307" s="1" t="str">
        <f t="shared" si="12"/>
        <v>INSERT INTO m_monster_skill VALUES (303,51,26,FALSE);</v>
      </c>
      <c r="N307" s="21" t="str">
        <f>VLOOKUP(C307,モンスター!$B$6:$H$100,2,FALSE)</f>
        <v>モールベア</v>
      </c>
      <c r="O307" s="24" t="str">
        <f>VLOOKUP(D307,スキル!$C$4:$N$100,8,FALSE)</f>
        <v>10</v>
      </c>
      <c r="P307" s="25" t="str">
        <f>VLOOKUP(D307,スキル!$C$4:$N$100,2,FALSE)</f>
        <v>ダイヤミサイル</v>
      </c>
    </row>
    <row r="308" spans="2:16">
      <c r="B308" s="21">
        <f t="shared" si="13"/>
        <v>304</v>
      </c>
      <c r="C308" s="21">
        <v>51</v>
      </c>
      <c r="D308" s="21">
        <v>60</v>
      </c>
      <c r="E308" s="21" t="b">
        <v>0</v>
      </c>
      <c r="G308" s="1" t="str">
        <f t="shared" si="12"/>
        <v>INSERT INTO m_monster_skill VALUES (304,51,60,FALSE);</v>
      </c>
      <c r="N308" s="21" t="str">
        <f>VLOOKUP(C308,モンスター!$B$6:$H$100,2,FALSE)</f>
        <v>モールベア</v>
      </c>
      <c r="O308" s="24">
        <f>VLOOKUP(D308,スキル!$C$4:$N$100,8,FALSE)</f>
        <v>15</v>
      </c>
      <c r="P308" s="25" t="str">
        <f>VLOOKUP(D308,スキル!$C$4:$N$100,2,FALSE)</f>
        <v>タックル</v>
      </c>
    </row>
    <row r="309" spans="2:16">
      <c r="B309" s="21">
        <f t="shared" si="13"/>
        <v>305</v>
      </c>
      <c r="C309" s="21">
        <v>51</v>
      </c>
      <c r="D309" s="21">
        <v>9</v>
      </c>
      <c r="E309" s="21" t="b">
        <v>0</v>
      </c>
      <c r="G309" s="1" t="str">
        <f t="shared" si="12"/>
        <v>INSERT INTO m_monster_skill VALUES (305,51,9,FALSE);</v>
      </c>
      <c r="N309" s="21" t="str">
        <f>VLOOKUP(C309,モンスター!$B$6:$H$100,2,FALSE)</f>
        <v>モールベア</v>
      </c>
      <c r="O309" s="24">
        <f>VLOOKUP(D309,スキル!$C$4:$N$100,8,FALSE)</f>
        <v>10</v>
      </c>
      <c r="P309" s="25" t="str">
        <f>VLOOKUP(D309,スキル!$C$4:$N$100,2,FALSE)</f>
        <v>斬撃</v>
      </c>
    </row>
    <row r="310" spans="2:16">
      <c r="B310" s="21">
        <f t="shared" si="13"/>
        <v>306</v>
      </c>
      <c r="C310" s="21">
        <v>51</v>
      </c>
      <c r="D310" s="21">
        <v>9</v>
      </c>
      <c r="E310" s="21" t="b">
        <v>0</v>
      </c>
      <c r="G310" s="1" t="str">
        <f t="shared" si="12"/>
        <v>INSERT INTO m_monster_skill VALUES (306,51,9,FALSE);</v>
      </c>
      <c r="N310" s="21" t="str">
        <f>VLOOKUP(C310,モンスター!$B$6:$H$100,2,FALSE)</f>
        <v>モールベア</v>
      </c>
      <c r="O310" s="24">
        <f>VLOOKUP(D310,スキル!$C$4:$N$100,8,FALSE)</f>
        <v>10</v>
      </c>
      <c r="P310" s="25" t="str">
        <f>VLOOKUP(D310,スキル!$C$4:$N$100,2,FALSE)</f>
        <v>斬撃</v>
      </c>
    </row>
    <row r="311" spans="2:16">
      <c r="B311" s="21">
        <f t="shared" si="13"/>
        <v>307</v>
      </c>
      <c r="C311" s="21">
        <v>52</v>
      </c>
      <c r="D311" s="21">
        <v>60</v>
      </c>
      <c r="E311" s="21" t="b">
        <v>0</v>
      </c>
      <c r="G311" s="1" t="str">
        <f t="shared" si="12"/>
        <v>INSERT INTO m_monster_skill VALUES (307,52,60,FALSE);</v>
      </c>
      <c r="N311" s="21" t="str">
        <f>VLOOKUP(C311,モンスター!$B$6:$H$100,2,FALSE)</f>
        <v>ニードリオン</v>
      </c>
      <c r="O311" s="24">
        <f>VLOOKUP(D311,スキル!$C$4:$N$100,8,FALSE)</f>
        <v>15</v>
      </c>
      <c r="P311" s="25" t="str">
        <f>VLOOKUP(D311,スキル!$C$4:$N$100,2,FALSE)</f>
        <v>タックル</v>
      </c>
    </row>
    <row r="312" spans="2:16">
      <c r="B312" s="21">
        <f t="shared" si="13"/>
        <v>308</v>
      </c>
      <c r="C312" s="21">
        <v>52</v>
      </c>
      <c r="D312" s="21">
        <v>60</v>
      </c>
      <c r="E312" s="21" t="b">
        <v>0</v>
      </c>
      <c r="G312" s="1" t="str">
        <f t="shared" si="12"/>
        <v>INSERT INTO m_monster_skill VALUES (308,52,60,FALSE);</v>
      </c>
      <c r="N312" s="21" t="str">
        <f>VLOOKUP(C312,モンスター!$B$6:$H$100,2,FALSE)</f>
        <v>ニードリオン</v>
      </c>
      <c r="O312" s="24">
        <f>VLOOKUP(D312,スキル!$C$4:$N$100,8,FALSE)</f>
        <v>15</v>
      </c>
      <c r="P312" s="25" t="str">
        <f>VLOOKUP(D312,スキル!$C$4:$N$100,2,FALSE)</f>
        <v>タックル</v>
      </c>
    </row>
    <row r="313" spans="2:16">
      <c r="B313" s="21">
        <f t="shared" si="13"/>
        <v>309</v>
      </c>
      <c r="C313" s="21">
        <v>52</v>
      </c>
      <c r="D313" s="21">
        <v>61</v>
      </c>
      <c r="E313" s="21" t="b">
        <v>0</v>
      </c>
      <c r="G313" s="1" t="str">
        <f t="shared" si="12"/>
        <v>INSERT INTO m_monster_skill VALUES (309,52,61,FALSE);</v>
      </c>
      <c r="N313" s="21" t="str">
        <f>VLOOKUP(C313,モンスター!$B$6:$H$100,2,FALSE)</f>
        <v>ニードリオン</v>
      </c>
      <c r="O313" s="24">
        <f>VLOOKUP(D313,スキル!$C$4:$N$100,8,FALSE)</f>
        <v>30</v>
      </c>
      <c r="P313" s="25" t="str">
        <f>VLOOKUP(D313,スキル!$C$4:$N$100,2,FALSE)</f>
        <v>突撃</v>
      </c>
    </row>
    <row r="314" spans="2:16">
      <c r="B314" s="21">
        <f t="shared" si="13"/>
        <v>310</v>
      </c>
      <c r="C314" s="21">
        <v>52</v>
      </c>
      <c r="D314" s="21">
        <v>27</v>
      </c>
      <c r="E314" s="21" t="b">
        <v>0</v>
      </c>
      <c r="G314" s="1" t="str">
        <f t="shared" si="12"/>
        <v>INSERT INTO m_monster_skill VALUES (310,52,27,FALSE);</v>
      </c>
      <c r="N314" s="21" t="str">
        <f>VLOOKUP(C314,モンスター!$B$6:$H$100,2,FALSE)</f>
        <v>ニードリオン</v>
      </c>
      <c r="O314" s="24" t="str">
        <f>VLOOKUP(D314,スキル!$C$4:$N$100,8,FALSE)</f>
        <v>30</v>
      </c>
      <c r="P314" s="25" t="str">
        <f>VLOOKUP(D314,スキル!$C$4:$N$100,2,FALSE)</f>
        <v>アースクエイク</v>
      </c>
    </row>
    <row r="315" spans="2:16">
      <c r="B315" s="21">
        <f t="shared" si="13"/>
        <v>311</v>
      </c>
      <c r="C315" s="21">
        <v>52</v>
      </c>
      <c r="D315" s="21">
        <v>55</v>
      </c>
      <c r="E315" s="21" t="b">
        <v>0</v>
      </c>
      <c r="G315" s="1" t="str">
        <f t="shared" si="12"/>
        <v>INSERT INTO m_monster_skill VALUES (311,52,55,FALSE);</v>
      </c>
      <c r="N315" s="21" t="str">
        <f>VLOOKUP(C315,モンスター!$B$6:$H$100,2,FALSE)</f>
        <v>ニードリオン</v>
      </c>
      <c r="O315" s="24" t="str">
        <f>VLOOKUP(D315,スキル!$C$4:$N$100,8,FALSE)</f>
        <v>0</v>
      </c>
      <c r="P315" s="25" t="str">
        <f>VLOOKUP(D315,スキル!$C$4:$N$100,2,FALSE)</f>
        <v>ミスをした</v>
      </c>
    </row>
    <row r="316" spans="2:16">
      <c r="B316" s="21">
        <f t="shared" si="13"/>
        <v>312</v>
      </c>
      <c r="C316" s="21">
        <v>52</v>
      </c>
      <c r="D316" s="21">
        <v>9</v>
      </c>
      <c r="E316" s="21" t="b">
        <v>0</v>
      </c>
      <c r="G316" s="1" t="str">
        <f t="shared" si="12"/>
        <v>INSERT INTO m_monster_skill VALUES (312,52,9,FALSE);</v>
      </c>
      <c r="N316" s="21" t="str">
        <f>VLOOKUP(C316,モンスター!$B$6:$H$100,2,FALSE)</f>
        <v>ニードリオン</v>
      </c>
      <c r="O316" s="24">
        <f>VLOOKUP(D316,スキル!$C$4:$N$100,8,FALSE)</f>
        <v>10</v>
      </c>
      <c r="P316" s="25" t="str">
        <f>VLOOKUP(D316,スキル!$C$4:$N$100,2,FALSE)</f>
        <v>斬撃</v>
      </c>
    </row>
    <row r="317" spans="2:16">
      <c r="B317" s="21">
        <f t="shared" si="13"/>
        <v>313</v>
      </c>
      <c r="C317" s="21">
        <v>53</v>
      </c>
      <c r="D317" s="21">
        <v>64</v>
      </c>
      <c r="E317" s="21" t="b">
        <v>0</v>
      </c>
      <c r="G317" s="1" t="str">
        <f t="shared" si="12"/>
        <v>INSERT INTO m_monster_skill VALUES (313,53,64,FALSE);</v>
      </c>
      <c r="N317" s="21" t="str">
        <f>VLOOKUP(C317,モンスター!$B$6:$H$100,2,FALSE)</f>
        <v>ギャルビー</v>
      </c>
      <c r="O317" s="24">
        <f>VLOOKUP(D317,スキル!$C$4:$N$100,8,FALSE)</f>
        <v>15</v>
      </c>
      <c r="P317" s="25" t="str">
        <f>VLOOKUP(D317,スキル!$C$4:$N$100,2,FALSE)</f>
        <v>突き</v>
      </c>
    </row>
    <row r="318" spans="2:16">
      <c r="B318" s="21">
        <f t="shared" si="13"/>
        <v>314</v>
      </c>
      <c r="C318" s="21">
        <v>53</v>
      </c>
      <c r="D318" s="21">
        <v>9</v>
      </c>
      <c r="E318" s="21" t="b">
        <v>0</v>
      </c>
      <c r="G318" s="1" t="str">
        <f t="shared" ref="G318:G381" si="14">"INSERT INTO m_monster_skill VALUES ("&amp;B318&amp;","&amp;C318&amp;","&amp;D318&amp;","&amp;E318&amp;");"</f>
        <v>INSERT INTO m_monster_skill VALUES (314,53,9,FALSE);</v>
      </c>
      <c r="N318" s="21" t="str">
        <f>VLOOKUP(C318,モンスター!$B$6:$H$100,2,FALSE)</f>
        <v>ギャルビー</v>
      </c>
      <c r="O318" s="24">
        <f>VLOOKUP(D318,スキル!$C$4:$N$100,8,FALSE)</f>
        <v>10</v>
      </c>
      <c r="P318" s="25" t="str">
        <f>VLOOKUP(D318,スキル!$C$4:$N$100,2,FALSE)</f>
        <v>斬撃</v>
      </c>
    </row>
    <row r="319" spans="2:16">
      <c r="B319" s="21">
        <f t="shared" si="13"/>
        <v>315</v>
      </c>
      <c r="C319" s="21">
        <v>53</v>
      </c>
      <c r="D319" s="21">
        <v>9</v>
      </c>
      <c r="E319" s="21" t="b">
        <v>0</v>
      </c>
      <c r="G319" s="1" t="str">
        <f t="shared" si="14"/>
        <v>INSERT INTO m_monster_skill VALUES (315,53,9,FALSE);</v>
      </c>
      <c r="N319" s="21" t="str">
        <f>VLOOKUP(C319,モンスター!$B$6:$H$100,2,FALSE)</f>
        <v>ギャルビー</v>
      </c>
      <c r="O319" s="24">
        <f>VLOOKUP(D319,スキル!$C$4:$N$100,8,FALSE)</f>
        <v>10</v>
      </c>
      <c r="P319" s="25" t="str">
        <f>VLOOKUP(D319,スキル!$C$4:$N$100,2,FALSE)</f>
        <v>斬撃</v>
      </c>
    </row>
    <row r="320" spans="2:16">
      <c r="B320" s="21">
        <f t="shared" si="13"/>
        <v>316</v>
      </c>
      <c r="C320" s="21">
        <v>53</v>
      </c>
      <c r="D320" s="21">
        <v>5</v>
      </c>
      <c r="E320" s="21" t="b">
        <v>0</v>
      </c>
      <c r="G320" s="1" t="str">
        <f t="shared" si="14"/>
        <v>INSERT INTO m_monster_skill VALUES (316,53,5,FALSE);</v>
      </c>
      <c r="N320" s="21" t="str">
        <f>VLOOKUP(C320,モンスター!$B$6:$H$100,2,FALSE)</f>
        <v>ギャルビー</v>
      </c>
      <c r="O320" s="24" t="str">
        <f>VLOOKUP(D320,スキル!$C$4:$N$100,8,FALSE)</f>
        <v>15</v>
      </c>
      <c r="P320" s="25" t="str">
        <f>VLOOKUP(D320,スキル!$C$4:$N$100,2,FALSE)</f>
        <v>回し蹴り</v>
      </c>
    </row>
    <row r="321" spans="2:16">
      <c r="B321" s="21">
        <f t="shared" si="13"/>
        <v>317</v>
      </c>
      <c r="C321" s="21">
        <v>53</v>
      </c>
      <c r="D321" s="21">
        <v>5</v>
      </c>
      <c r="E321" s="21" t="b">
        <v>0</v>
      </c>
      <c r="G321" s="1" t="str">
        <f t="shared" si="14"/>
        <v>INSERT INTO m_monster_skill VALUES (317,53,5,FALSE);</v>
      </c>
      <c r="N321" s="21" t="str">
        <f>VLOOKUP(C321,モンスター!$B$6:$H$100,2,FALSE)</f>
        <v>ギャルビー</v>
      </c>
      <c r="O321" s="24" t="str">
        <f>VLOOKUP(D321,スキル!$C$4:$N$100,8,FALSE)</f>
        <v>15</v>
      </c>
      <c r="P321" s="25" t="str">
        <f>VLOOKUP(D321,スキル!$C$4:$N$100,2,FALSE)</f>
        <v>回し蹴り</v>
      </c>
    </row>
    <row r="322" spans="2:16">
      <c r="B322" s="21">
        <f t="shared" si="13"/>
        <v>318</v>
      </c>
      <c r="C322" s="21">
        <v>53</v>
      </c>
      <c r="D322" s="21">
        <v>55</v>
      </c>
      <c r="E322" s="21" t="b">
        <v>0</v>
      </c>
      <c r="G322" s="1" t="str">
        <f t="shared" si="14"/>
        <v>INSERT INTO m_monster_skill VALUES (318,53,55,FALSE);</v>
      </c>
      <c r="N322" s="21" t="str">
        <f>VLOOKUP(C322,モンスター!$B$6:$H$100,2,FALSE)</f>
        <v>ギャルビー</v>
      </c>
      <c r="O322" s="24" t="str">
        <f>VLOOKUP(D322,スキル!$C$4:$N$100,8,FALSE)</f>
        <v>0</v>
      </c>
      <c r="P322" s="25" t="str">
        <f>VLOOKUP(D322,スキル!$C$4:$N$100,2,FALSE)</f>
        <v>ミスをした</v>
      </c>
    </row>
    <row r="323" spans="2:16">
      <c r="B323" s="21">
        <f t="shared" si="13"/>
        <v>319</v>
      </c>
      <c r="C323" s="21">
        <v>54</v>
      </c>
      <c r="D323" s="21">
        <v>49</v>
      </c>
      <c r="E323" s="21" t="b">
        <v>0</v>
      </c>
      <c r="G323" s="1" t="str">
        <f t="shared" si="14"/>
        <v>INSERT INTO m_monster_skill VALUES (319,54,49,FALSE);</v>
      </c>
      <c r="N323" s="21" t="str">
        <f>VLOOKUP(C323,モンスター!$B$6:$H$100,2,FALSE)</f>
        <v>レディビー</v>
      </c>
      <c r="O323" s="24">
        <f>VLOOKUP(D323,スキル!$C$4:$N$100,8,FALSE)</f>
        <v>30</v>
      </c>
      <c r="P323" s="25" t="str">
        <f>VLOOKUP(D323,スキル!$C$4:$N$100,2,FALSE)</f>
        <v>チャーム</v>
      </c>
    </row>
    <row r="324" spans="2:16">
      <c r="B324" s="21">
        <f t="shared" si="13"/>
        <v>320</v>
      </c>
      <c r="C324" s="21">
        <v>54</v>
      </c>
      <c r="D324" s="21">
        <v>64</v>
      </c>
      <c r="E324" s="21" t="b">
        <v>0</v>
      </c>
      <c r="G324" s="1" t="str">
        <f t="shared" si="14"/>
        <v>INSERT INTO m_monster_skill VALUES (320,54,64,FALSE);</v>
      </c>
      <c r="N324" s="21" t="str">
        <f>VLOOKUP(C324,モンスター!$B$6:$H$100,2,FALSE)</f>
        <v>レディビー</v>
      </c>
      <c r="O324" s="24">
        <f>VLOOKUP(D324,スキル!$C$4:$N$100,8,FALSE)</f>
        <v>15</v>
      </c>
      <c r="P324" s="25" t="str">
        <f>VLOOKUP(D324,スキル!$C$4:$N$100,2,FALSE)</f>
        <v>突き</v>
      </c>
    </row>
    <row r="325" spans="2:16">
      <c r="B325" s="21">
        <f t="shared" si="13"/>
        <v>321</v>
      </c>
      <c r="C325" s="21">
        <v>54</v>
      </c>
      <c r="D325" s="21">
        <v>35</v>
      </c>
      <c r="E325" s="21" t="b">
        <v>0</v>
      </c>
      <c r="G325" s="1" t="str">
        <f t="shared" si="14"/>
        <v>INSERT INTO m_monster_skill VALUES (321,54,35,FALSE);</v>
      </c>
      <c r="N325" s="21" t="str">
        <f>VLOOKUP(C325,モンスター!$B$6:$H$100,2,FALSE)</f>
        <v>レディビー</v>
      </c>
      <c r="O325" s="24" t="str">
        <f>VLOOKUP(D325,スキル!$C$4:$N$100,8,FALSE)</f>
        <v>10</v>
      </c>
      <c r="P325" s="25" t="str">
        <f>VLOOKUP(D325,スキル!$C$4:$N$100,2,FALSE)</f>
        <v>グラビデ</v>
      </c>
    </row>
    <row r="326" spans="2:16">
      <c r="B326" s="21">
        <f t="shared" si="13"/>
        <v>322</v>
      </c>
      <c r="C326" s="21">
        <v>54</v>
      </c>
      <c r="D326" s="21">
        <v>40</v>
      </c>
      <c r="E326" s="21" t="b">
        <v>0</v>
      </c>
      <c r="G326" s="1" t="str">
        <f t="shared" si="14"/>
        <v>INSERT INTO m_monster_skill VALUES (322,54,40,FALSE);</v>
      </c>
      <c r="N326" s="21" t="str">
        <f>VLOOKUP(C326,モンスター!$B$6:$H$100,2,FALSE)</f>
        <v>レディビー</v>
      </c>
      <c r="O326" s="24">
        <f>VLOOKUP(D326,スキル!$C$4:$N$100,8,FALSE)</f>
        <v>30</v>
      </c>
      <c r="P326" s="25" t="str">
        <f>VLOOKUP(D326,スキル!$C$4:$N$100,2,FALSE)</f>
        <v>ケアルラ</v>
      </c>
    </row>
    <row r="327" spans="2:16">
      <c r="B327" s="21">
        <f t="shared" si="13"/>
        <v>323</v>
      </c>
      <c r="C327" s="21">
        <v>54</v>
      </c>
      <c r="D327" s="21">
        <v>6</v>
      </c>
      <c r="E327" s="21" t="b">
        <v>0</v>
      </c>
      <c r="G327" s="1" t="str">
        <f t="shared" si="14"/>
        <v>INSERT INTO m_monster_skill VALUES (323,54,6,FALSE);</v>
      </c>
      <c r="N327" s="21" t="str">
        <f>VLOOKUP(C327,モンスター!$B$6:$H$100,2,FALSE)</f>
        <v>レディビー</v>
      </c>
      <c r="O327" s="24" t="str">
        <f>VLOOKUP(D327,スキル!$C$4:$N$100,8,FALSE)</f>
        <v>25</v>
      </c>
      <c r="P327" s="25" t="str">
        <f>VLOOKUP(D327,スキル!$C$4:$N$100,2,FALSE)</f>
        <v>ムーンサルト</v>
      </c>
    </row>
    <row r="328" spans="2:16">
      <c r="B328" s="21">
        <f t="shared" si="13"/>
        <v>324</v>
      </c>
      <c r="C328" s="21">
        <v>54</v>
      </c>
      <c r="D328" s="21">
        <v>6</v>
      </c>
      <c r="E328" s="21" t="b">
        <v>0</v>
      </c>
      <c r="G328" s="1" t="str">
        <f t="shared" si="14"/>
        <v>INSERT INTO m_monster_skill VALUES (324,54,6,FALSE);</v>
      </c>
      <c r="N328" s="21" t="str">
        <f>VLOOKUP(C328,モンスター!$B$6:$H$100,2,FALSE)</f>
        <v>レディビー</v>
      </c>
      <c r="O328" s="24" t="str">
        <f>VLOOKUP(D328,スキル!$C$4:$N$100,8,FALSE)</f>
        <v>25</v>
      </c>
      <c r="P328" s="25" t="str">
        <f>VLOOKUP(D328,スキル!$C$4:$N$100,2,FALSE)</f>
        <v>ムーンサルト</v>
      </c>
    </row>
    <row r="329" spans="2:16">
      <c r="B329" s="21">
        <f t="shared" ref="B329:B392" si="15">B328+1</f>
        <v>325</v>
      </c>
      <c r="C329" s="21">
        <v>55</v>
      </c>
      <c r="D329" s="21">
        <v>49</v>
      </c>
      <c r="E329" s="21" t="b">
        <v>0</v>
      </c>
      <c r="G329" s="1" t="str">
        <f t="shared" si="14"/>
        <v>INSERT INTO m_monster_skill VALUES (325,55,49,FALSE);</v>
      </c>
      <c r="N329" s="21" t="str">
        <f>VLOOKUP(C329,モンスター!$B$6:$H$100,2,FALSE)</f>
        <v>クインビー</v>
      </c>
      <c r="O329" s="24">
        <f>VLOOKUP(D329,スキル!$C$4:$N$100,8,FALSE)</f>
        <v>30</v>
      </c>
      <c r="P329" s="25" t="str">
        <f>VLOOKUP(D329,スキル!$C$4:$N$100,2,FALSE)</f>
        <v>チャーム</v>
      </c>
    </row>
    <row r="330" spans="2:16">
      <c r="B330" s="21">
        <f t="shared" si="15"/>
        <v>326</v>
      </c>
      <c r="C330" s="21">
        <v>55</v>
      </c>
      <c r="D330" s="21">
        <v>64</v>
      </c>
      <c r="E330" s="21" t="b">
        <v>0</v>
      </c>
      <c r="G330" s="1" t="str">
        <f t="shared" si="14"/>
        <v>INSERT INTO m_monster_skill VALUES (326,55,64,FALSE);</v>
      </c>
      <c r="N330" s="21" t="str">
        <f>VLOOKUP(C330,モンスター!$B$6:$H$100,2,FALSE)</f>
        <v>クインビー</v>
      </c>
      <c r="O330" s="24">
        <f>VLOOKUP(D330,スキル!$C$4:$N$100,8,FALSE)</f>
        <v>15</v>
      </c>
      <c r="P330" s="25" t="str">
        <f>VLOOKUP(D330,スキル!$C$4:$N$100,2,FALSE)</f>
        <v>突き</v>
      </c>
    </row>
    <row r="331" spans="2:16">
      <c r="B331" s="21">
        <f t="shared" si="15"/>
        <v>327</v>
      </c>
      <c r="C331" s="21">
        <v>55</v>
      </c>
      <c r="D331" s="21">
        <v>65</v>
      </c>
      <c r="E331" s="21" t="b">
        <v>0</v>
      </c>
      <c r="G331" s="1" t="str">
        <f t="shared" si="14"/>
        <v>INSERT INTO m_monster_skill VALUES (327,55,65,FALSE);</v>
      </c>
      <c r="N331" s="21" t="str">
        <f>VLOOKUP(C331,モンスター!$B$6:$H$100,2,FALSE)</f>
        <v>クインビー</v>
      </c>
      <c r="O331" s="24">
        <f>VLOOKUP(D331,スキル!$C$4:$N$100,8,FALSE)</f>
        <v>30</v>
      </c>
      <c r="P331" s="25" t="str">
        <f>VLOOKUP(D331,スキル!$C$4:$N$100,2,FALSE)</f>
        <v>串刺し</v>
      </c>
    </row>
    <row r="332" spans="2:16">
      <c r="B332" s="21">
        <f t="shared" si="15"/>
        <v>328</v>
      </c>
      <c r="C332" s="21">
        <v>55</v>
      </c>
      <c r="D332" s="21">
        <v>7</v>
      </c>
      <c r="E332" s="21" t="b">
        <v>0</v>
      </c>
      <c r="G332" s="1" t="str">
        <f t="shared" si="14"/>
        <v>INSERT INTO m_monster_skill VALUES (328,55,7,FALSE);</v>
      </c>
      <c r="N332" s="21" t="str">
        <f>VLOOKUP(C332,モンスター!$B$6:$H$100,2,FALSE)</f>
        <v>クインビー</v>
      </c>
      <c r="O332" s="24" t="str">
        <f>VLOOKUP(D332,スキル!$C$4:$N$100,8,FALSE)</f>
        <v>35</v>
      </c>
      <c r="P332" s="25" t="str">
        <f>VLOOKUP(D332,スキル!$C$4:$N$100,2,FALSE)</f>
        <v>ダンスマカブル</v>
      </c>
    </row>
    <row r="333" spans="2:16">
      <c r="B333" s="21">
        <f t="shared" si="15"/>
        <v>329</v>
      </c>
      <c r="C333" s="21">
        <v>55</v>
      </c>
      <c r="D333" s="21">
        <v>36</v>
      </c>
      <c r="E333" s="21" t="b">
        <v>0</v>
      </c>
      <c r="G333" s="1" t="str">
        <f t="shared" si="14"/>
        <v>INSERT INTO m_monster_skill VALUES (329,55,36,FALSE);</v>
      </c>
      <c r="N333" s="21" t="str">
        <f>VLOOKUP(C333,モンスター!$B$6:$H$100,2,FALSE)</f>
        <v>クインビー</v>
      </c>
      <c r="O333" s="24" t="str">
        <f>VLOOKUP(D333,スキル!$C$4:$N$100,8,FALSE)</f>
        <v>30</v>
      </c>
      <c r="P333" s="25" t="str">
        <f>VLOOKUP(D333,スキル!$C$4:$N$100,2,FALSE)</f>
        <v>グラビガ</v>
      </c>
    </row>
    <row r="334" spans="2:16">
      <c r="B334" s="21">
        <f t="shared" si="15"/>
        <v>330</v>
      </c>
      <c r="C334" s="21">
        <v>55</v>
      </c>
      <c r="D334" s="21">
        <v>41</v>
      </c>
      <c r="E334" s="21" t="b">
        <v>0</v>
      </c>
      <c r="G334" s="1" t="str">
        <f t="shared" si="14"/>
        <v>INSERT INTO m_monster_skill VALUES (330,55,41,FALSE);</v>
      </c>
      <c r="N334" s="21" t="str">
        <f>VLOOKUP(C334,モンスター!$B$6:$H$100,2,FALSE)</f>
        <v>クインビー</v>
      </c>
      <c r="O334" s="24">
        <f>VLOOKUP(D334,スキル!$C$4:$N$100,8,FALSE)</f>
        <v>40</v>
      </c>
      <c r="P334" s="25" t="str">
        <f>VLOOKUP(D334,スキル!$C$4:$N$100,2,FALSE)</f>
        <v>ケアルガ</v>
      </c>
    </row>
    <row r="335" spans="2:16">
      <c r="B335" s="21">
        <f t="shared" si="15"/>
        <v>331</v>
      </c>
      <c r="C335" s="21">
        <v>56</v>
      </c>
      <c r="D335" s="21">
        <v>64</v>
      </c>
      <c r="E335" s="21" t="b">
        <v>0</v>
      </c>
      <c r="G335" s="1" t="str">
        <f t="shared" si="14"/>
        <v>INSERT INTO m_monster_skill VALUES (331,56,64,FALSE);</v>
      </c>
      <c r="N335" s="21" t="str">
        <f>VLOOKUP(C335,モンスター!$B$6:$H$100,2,FALSE)</f>
        <v>サハギン</v>
      </c>
      <c r="O335" s="24">
        <f>VLOOKUP(D335,スキル!$C$4:$N$100,8,FALSE)</f>
        <v>15</v>
      </c>
      <c r="P335" s="25" t="str">
        <f>VLOOKUP(D335,スキル!$C$4:$N$100,2,FALSE)</f>
        <v>突き</v>
      </c>
    </row>
    <row r="336" spans="2:16">
      <c r="B336" s="21">
        <f t="shared" si="15"/>
        <v>332</v>
      </c>
      <c r="C336" s="21">
        <v>56</v>
      </c>
      <c r="D336" s="21">
        <v>20</v>
      </c>
      <c r="E336" s="21" t="b">
        <v>0</v>
      </c>
      <c r="G336" s="1" t="str">
        <f t="shared" si="14"/>
        <v>INSERT INTO m_monster_skill VALUES (332,56,20,FALSE);</v>
      </c>
      <c r="N336" s="21" t="str">
        <f>VLOOKUP(C336,モンスター!$B$6:$H$100,2,FALSE)</f>
        <v>サハギン</v>
      </c>
      <c r="O336" s="24" t="str">
        <f>VLOOKUP(D336,スキル!$C$4:$N$100,8,FALSE)</f>
        <v>10</v>
      </c>
      <c r="P336" s="25" t="str">
        <f>VLOOKUP(D336,スキル!$C$4:$N$100,2,FALSE)</f>
        <v>アイススマッシュ</v>
      </c>
    </row>
    <row r="337" spans="2:16">
      <c r="B337" s="21">
        <f t="shared" si="15"/>
        <v>333</v>
      </c>
      <c r="C337" s="21">
        <v>56</v>
      </c>
      <c r="D337" s="21">
        <v>20</v>
      </c>
      <c r="E337" s="21" t="b">
        <v>0</v>
      </c>
      <c r="G337" s="1" t="str">
        <f t="shared" si="14"/>
        <v>INSERT INTO m_monster_skill VALUES (333,56,20,FALSE);</v>
      </c>
      <c r="N337" s="21" t="str">
        <f>VLOOKUP(C337,モンスター!$B$6:$H$100,2,FALSE)</f>
        <v>サハギン</v>
      </c>
      <c r="O337" s="24" t="str">
        <f>VLOOKUP(D337,スキル!$C$4:$N$100,8,FALSE)</f>
        <v>10</v>
      </c>
      <c r="P337" s="25" t="str">
        <f>VLOOKUP(D337,スキル!$C$4:$N$100,2,FALSE)</f>
        <v>アイススマッシュ</v>
      </c>
    </row>
    <row r="338" spans="2:16">
      <c r="B338" s="21">
        <f t="shared" si="15"/>
        <v>334</v>
      </c>
      <c r="C338" s="21">
        <v>56</v>
      </c>
      <c r="D338" s="21">
        <v>60</v>
      </c>
      <c r="E338" s="21" t="b">
        <v>0</v>
      </c>
      <c r="G338" s="1" t="str">
        <f t="shared" si="14"/>
        <v>INSERT INTO m_monster_skill VALUES (334,56,60,FALSE);</v>
      </c>
      <c r="N338" s="21" t="str">
        <f>VLOOKUP(C338,モンスター!$B$6:$H$100,2,FALSE)</f>
        <v>サハギン</v>
      </c>
      <c r="O338" s="24">
        <f>VLOOKUP(D338,スキル!$C$4:$N$100,8,FALSE)</f>
        <v>15</v>
      </c>
      <c r="P338" s="25" t="str">
        <f>VLOOKUP(D338,スキル!$C$4:$N$100,2,FALSE)</f>
        <v>タックル</v>
      </c>
    </row>
    <row r="339" spans="2:16">
      <c r="B339" s="21">
        <f t="shared" si="15"/>
        <v>335</v>
      </c>
      <c r="C339" s="21">
        <v>56</v>
      </c>
      <c r="D339" s="21">
        <v>20</v>
      </c>
      <c r="E339" s="21" t="b">
        <v>0</v>
      </c>
      <c r="G339" s="1" t="str">
        <f t="shared" si="14"/>
        <v>INSERT INTO m_monster_skill VALUES (335,56,20,FALSE);</v>
      </c>
      <c r="N339" s="21" t="str">
        <f>VLOOKUP(C339,モンスター!$B$6:$H$100,2,FALSE)</f>
        <v>サハギン</v>
      </c>
      <c r="O339" s="24" t="str">
        <f>VLOOKUP(D339,スキル!$C$4:$N$100,8,FALSE)</f>
        <v>10</v>
      </c>
      <c r="P339" s="25" t="str">
        <f>VLOOKUP(D339,スキル!$C$4:$N$100,2,FALSE)</f>
        <v>アイススマッシュ</v>
      </c>
    </row>
    <row r="340" spans="2:16">
      <c r="B340" s="21">
        <f t="shared" si="15"/>
        <v>336</v>
      </c>
      <c r="C340" s="21">
        <v>56</v>
      </c>
      <c r="D340" s="21">
        <v>55</v>
      </c>
      <c r="E340" s="21" t="b">
        <v>0</v>
      </c>
      <c r="G340" s="1" t="str">
        <f t="shared" si="14"/>
        <v>INSERT INTO m_monster_skill VALUES (336,56,55,FALSE);</v>
      </c>
      <c r="N340" s="21" t="str">
        <f>VLOOKUP(C340,モンスター!$B$6:$H$100,2,FALSE)</f>
        <v>サハギン</v>
      </c>
      <c r="O340" s="24" t="str">
        <f>VLOOKUP(D340,スキル!$C$4:$N$100,8,FALSE)</f>
        <v>0</v>
      </c>
      <c r="P340" s="25" t="str">
        <f>VLOOKUP(D340,スキル!$C$4:$N$100,2,FALSE)</f>
        <v>ミスをした</v>
      </c>
    </row>
    <row r="341" spans="2:16">
      <c r="B341" s="21">
        <f t="shared" si="15"/>
        <v>337</v>
      </c>
      <c r="C341" s="21">
        <v>57</v>
      </c>
      <c r="D341" s="21">
        <v>21</v>
      </c>
      <c r="E341" s="21" t="b">
        <v>0</v>
      </c>
      <c r="G341" s="1" t="str">
        <f t="shared" si="14"/>
        <v>INSERT INTO m_monster_skill VALUES (337,57,21,FALSE);</v>
      </c>
      <c r="N341" s="21" t="str">
        <f>VLOOKUP(C341,モンスター!$B$6:$H$100,2,FALSE)</f>
        <v>プチポセイドン</v>
      </c>
      <c r="O341" s="24" t="str">
        <f>VLOOKUP(D341,スキル!$C$4:$N$100,8,FALSE)</f>
        <v>30</v>
      </c>
      <c r="P341" s="25" t="str">
        <f>VLOOKUP(D341,スキル!$C$4:$N$100,2,FALSE)</f>
        <v>メガスプラッシュ</v>
      </c>
    </row>
    <row r="342" spans="2:16">
      <c r="B342" s="21">
        <f t="shared" si="15"/>
        <v>338</v>
      </c>
      <c r="C342" s="21">
        <v>57</v>
      </c>
      <c r="D342" s="21">
        <v>21</v>
      </c>
      <c r="E342" s="21" t="b">
        <v>0</v>
      </c>
      <c r="G342" s="1" t="str">
        <f t="shared" si="14"/>
        <v>INSERT INTO m_monster_skill VALUES (338,57,21,FALSE);</v>
      </c>
      <c r="N342" s="21" t="str">
        <f>VLOOKUP(C342,モンスター!$B$6:$H$100,2,FALSE)</f>
        <v>プチポセイドン</v>
      </c>
      <c r="O342" s="24" t="str">
        <f>VLOOKUP(D342,スキル!$C$4:$N$100,8,FALSE)</f>
        <v>30</v>
      </c>
      <c r="P342" s="25" t="str">
        <f>VLOOKUP(D342,スキル!$C$4:$N$100,2,FALSE)</f>
        <v>メガスプラッシュ</v>
      </c>
    </row>
    <row r="343" spans="2:16">
      <c r="B343" s="21">
        <f t="shared" si="15"/>
        <v>339</v>
      </c>
      <c r="C343" s="21">
        <v>57</v>
      </c>
      <c r="D343" s="21">
        <v>10</v>
      </c>
      <c r="E343" s="21" t="b">
        <v>0</v>
      </c>
      <c r="G343" s="1" t="str">
        <f t="shared" si="14"/>
        <v>INSERT INTO m_monster_skill VALUES (339,57,10,FALSE);</v>
      </c>
      <c r="N343" s="21" t="str">
        <f>VLOOKUP(C343,モンスター!$B$6:$H$100,2,FALSE)</f>
        <v>プチポセイドン</v>
      </c>
      <c r="O343" s="24">
        <f>VLOOKUP(D343,スキル!$C$4:$N$100,8,FALSE)</f>
        <v>20</v>
      </c>
      <c r="P343" s="25" t="str">
        <f>VLOOKUP(D343,スキル!$C$4:$N$100,2,FALSE)</f>
        <v>剣の舞</v>
      </c>
    </row>
    <row r="344" spans="2:16">
      <c r="B344" s="21">
        <f t="shared" si="15"/>
        <v>340</v>
      </c>
      <c r="C344" s="21">
        <v>57</v>
      </c>
      <c r="D344" s="21">
        <v>65</v>
      </c>
      <c r="E344" s="21" t="b">
        <v>0</v>
      </c>
      <c r="G344" s="1" t="str">
        <f t="shared" si="14"/>
        <v>INSERT INTO m_monster_skill VALUES (340,57,65,FALSE);</v>
      </c>
      <c r="N344" s="21" t="str">
        <f>VLOOKUP(C344,モンスター!$B$6:$H$100,2,FALSE)</f>
        <v>プチポセイドン</v>
      </c>
      <c r="O344" s="24">
        <f>VLOOKUP(D344,スキル!$C$4:$N$100,8,FALSE)</f>
        <v>30</v>
      </c>
      <c r="P344" s="25" t="str">
        <f>VLOOKUP(D344,スキル!$C$4:$N$100,2,FALSE)</f>
        <v>串刺し</v>
      </c>
    </row>
    <row r="345" spans="2:16">
      <c r="B345" s="21">
        <f t="shared" si="15"/>
        <v>341</v>
      </c>
      <c r="C345" s="21">
        <v>57</v>
      </c>
      <c r="D345" s="21">
        <v>9</v>
      </c>
      <c r="E345" s="21" t="b">
        <v>0</v>
      </c>
      <c r="G345" s="1" t="str">
        <f t="shared" si="14"/>
        <v>INSERT INTO m_monster_skill VALUES (341,57,9,FALSE);</v>
      </c>
      <c r="N345" s="21" t="str">
        <f>VLOOKUP(C345,モンスター!$B$6:$H$100,2,FALSE)</f>
        <v>プチポセイドン</v>
      </c>
      <c r="O345" s="24">
        <f>VLOOKUP(D345,スキル!$C$4:$N$100,8,FALSE)</f>
        <v>10</v>
      </c>
      <c r="P345" s="25" t="str">
        <f>VLOOKUP(D345,スキル!$C$4:$N$100,2,FALSE)</f>
        <v>斬撃</v>
      </c>
    </row>
    <row r="346" spans="2:16">
      <c r="B346" s="21">
        <f t="shared" si="15"/>
        <v>342</v>
      </c>
      <c r="C346" s="21">
        <v>57</v>
      </c>
      <c r="D346" s="21">
        <v>9</v>
      </c>
      <c r="E346" s="21" t="b">
        <v>0</v>
      </c>
      <c r="G346" s="1" t="str">
        <f t="shared" si="14"/>
        <v>INSERT INTO m_monster_skill VALUES (342,57,9,FALSE);</v>
      </c>
      <c r="N346" s="21" t="str">
        <f>VLOOKUP(C346,モンスター!$B$6:$H$100,2,FALSE)</f>
        <v>プチポセイドン</v>
      </c>
      <c r="O346" s="24">
        <f>VLOOKUP(D346,スキル!$C$4:$N$100,8,FALSE)</f>
        <v>10</v>
      </c>
      <c r="P346" s="25" t="str">
        <f>VLOOKUP(D346,スキル!$C$4:$N$100,2,FALSE)</f>
        <v>斬撃</v>
      </c>
    </row>
    <row r="347" spans="2:16">
      <c r="B347" s="21">
        <f t="shared" si="15"/>
        <v>343</v>
      </c>
      <c r="C347" s="21">
        <v>58</v>
      </c>
      <c r="D347" s="21">
        <v>1</v>
      </c>
      <c r="E347" s="21" t="b">
        <v>0</v>
      </c>
      <c r="G347" s="1" t="str">
        <f t="shared" si="14"/>
        <v>INSERT INTO m_monster_skill VALUES (343,58,1,FALSE);</v>
      </c>
      <c r="N347" s="21" t="str">
        <f>VLOOKUP(C347,モンスター!$B$6:$H$100,2,FALSE)</f>
        <v>クロウラー</v>
      </c>
      <c r="O347" s="24">
        <f>VLOOKUP(D347,スキル!$C$4:$N$100,8,FALSE)</f>
        <v>10</v>
      </c>
      <c r="P347" s="25" t="str">
        <f>VLOOKUP(D347,スキル!$C$4:$N$100,2,FALSE)</f>
        <v>打撃</v>
      </c>
    </row>
    <row r="348" spans="2:16">
      <c r="B348" s="21">
        <f t="shared" si="15"/>
        <v>344</v>
      </c>
      <c r="C348" s="21">
        <v>58</v>
      </c>
      <c r="D348" s="21">
        <v>55</v>
      </c>
      <c r="E348" s="21" t="b">
        <v>0</v>
      </c>
      <c r="G348" s="1" t="str">
        <f t="shared" si="14"/>
        <v>INSERT INTO m_monster_skill VALUES (344,58,55,FALSE);</v>
      </c>
      <c r="N348" s="21" t="str">
        <f>VLOOKUP(C348,モンスター!$B$6:$H$100,2,FALSE)</f>
        <v>クロウラー</v>
      </c>
      <c r="O348" s="24" t="str">
        <f>VLOOKUP(D348,スキル!$C$4:$N$100,8,FALSE)</f>
        <v>0</v>
      </c>
      <c r="P348" s="25" t="str">
        <f>VLOOKUP(D348,スキル!$C$4:$N$100,2,FALSE)</f>
        <v>ミスをした</v>
      </c>
    </row>
    <row r="349" spans="2:16">
      <c r="B349" s="21">
        <f t="shared" si="15"/>
        <v>345</v>
      </c>
      <c r="C349" s="21">
        <v>58</v>
      </c>
      <c r="D349" s="21">
        <v>66</v>
      </c>
      <c r="E349" s="21" t="b">
        <v>0</v>
      </c>
      <c r="G349" s="1" t="str">
        <f t="shared" si="14"/>
        <v>INSERT INTO m_monster_skill VALUES (345,58,66,FALSE);</v>
      </c>
      <c r="N349" s="21" t="str">
        <f>VLOOKUP(C349,モンスター!$B$6:$H$100,2,FALSE)</f>
        <v>クロウラー</v>
      </c>
      <c r="O349" s="24">
        <f>VLOOKUP(D349,スキル!$C$4:$N$100,8,FALSE)</f>
        <v>15</v>
      </c>
      <c r="P349" s="25" t="str">
        <f>VLOOKUP(D349,スキル!$C$4:$N$100,2,FALSE)</f>
        <v>叩きつけ</v>
      </c>
    </row>
    <row r="350" spans="2:16">
      <c r="B350" s="21">
        <f t="shared" si="15"/>
        <v>346</v>
      </c>
      <c r="C350" s="21">
        <v>58</v>
      </c>
      <c r="D350" s="21">
        <v>68</v>
      </c>
      <c r="E350" s="21" t="b">
        <v>0</v>
      </c>
      <c r="G350" s="1" t="str">
        <f t="shared" si="14"/>
        <v>INSERT INTO m_monster_skill VALUES (346,58,68,FALSE);</v>
      </c>
      <c r="N350" s="21" t="str">
        <f>VLOOKUP(C350,モンスター!$B$6:$H$100,2,FALSE)</f>
        <v>クロウラー</v>
      </c>
      <c r="O350" s="24">
        <f>VLOOKUP(D350,スキル!$C$4:$N$100,8,FALSE)</f>
        <v>15</v>
      </c>
      <c r="P350" s="25" t="str">
        <f>VLOOKUP(D350,スキル!$C$4:$N$100,2,FALSE)</f>
        <v>引き裂く</v>
      </c>
    </row>
    <row r="351" spans="2:16">
      <c r="B351" s="21">
        <f t="shared" si="15"/>
        <v>347</v>
      </c>
      <c r="C351" s="21">
        <v>58</v>
      </c>
      <c r="D351" s="21">
        <v>26</v>
      </c>
      <c r="E351" s="21" t="b">
        <v>0</v>
      </c>
      <c r="G351" s="1" t="str">
        <f t="shared" si="14"/>
        <v>INSERT INTO m_monster_skill VALUES (347,58,26,FALSE);</v>
      </c>
      <c r="N351" s="21" t="str">
        <f>VLOOKUP(C351,モンスター!$B$6:$H$100,2,FALSE)</f>
        <v>クロウラー</v>
      </c>
      <c r="O351" s="24" t="str">
        <f>VLOOKUP(D351,スキル!$C$4:$N$100,8,FALSE)</f>
        <v>10</v>
      </c>
      <c r="P351" s="25" t="str">
        <f>VLOOKUP(D351,スキル!$C$4:$N$100,2,FALSE)</f>
        <v>ダイヤミサイル</v>
      </c>
    </row>
    <row r="352" spans="2:16">
      <c r="B352" s="21">
        <f t="shared" si="15"/>
        <v>348</v>
      </c>
      <c r="C352" s="21">
        <v>58</v>
      </c>
      <c r="D352" s="21">
        <v>26</v>
      </c>
      <c r="E352" s="21" t="b">
        <v>0</v>
      </c>
      <c r="G352" s="1" t="str">
        <f t="shared" si="14"/>
        <v>INSERT INTO m_monster_skill VALUES (348,58,26,FALSE);</v>
      </c>
      <c r="N352" s="21" t="str">
        <f>VLOOKUP(C352,モンスター!$B$6:$H$100,2,FALSE)</f>
        <v>クロウラー</v>
      </c>
      <c r="O352" s="24" t="str">
        <f>VLOOKUP(D352,スキル!$C$4:$N$100,8,FALSE)</f>
        <v>10</v>
      </c>
      <c r="P352" s="25" t="str">
        <f>VLOOKUP(D352,スキル!$C$4:$N$100,2,FALSE)</f>
        <v>ダイヤミサイル</v>
      </c>
    </row>
    <row r="353" spans="2:16">
      <c r="B353" s="21">
        <f t="shared" si="15"/>
        <v>349</v>
      </c>
      <c r="C353" s="21">
        <v>59</v>
      </c>
      <c r="D353" s="21">
        <v>7</v>
      </c>
      <c r="E353" s="21" t="b">
        <v>0</v>
      </c>
      <c r="G353" s="1" t="str">
        <f t="shared" si="14"/>
        <v>INSERT INTO m_monster_skill VALUES (349,59,7,FALSE);</v>
      </c>
      <c r="N353" s="21" t="str">
        <f>VLOOKUP(C353,モンスター!$B$6:$H$100,2,FALSE)</f>
        <v>メガクロウラー</v>
      </c>
      <c r="O353" s="24" t="str">
        <f>VLOOKUP(D353,スキル!$C$4:$N$100,8,FALSE)</f>
        <v>35</v>
      </c>
      <c r="P353" s="25" t="str">
        <f>VLOOKUP(D353,スキル!$C$4:$N$100,2,FALSE)</f>
        <v>ダンスマカブル</v>
      </c>
    </row>
    <row r="354" spans="2:16">
      <c r="B354" s="21">
        <f t="shared" si="15"/>
        <v>350</v>
      </c>
      <c r="C354" s="21">
        <v>59</v>
      </c>
      <c r="D354" s="21">
        <v>27</v>
      </c>
      <c r="E354" s="21" t="b">
        <v>0</v>
      </c>
      <c r="G354" s="1" t="str">
        <f t="shared" si="14"/>
        <v>INSERT INTO m_monster_skill VALUES (350,59,27,FALSE);</v>
      </c>
      <c r="N354" s="21" t="str">
        <f>VLOOKUP(C354,モンスター!$B$6:$H$100,2,FALSE)</f>
        <v>メガクロウラー</v>
      </c>
      <c r="O354" s="24" t="str">
        <f>VLOOKUP(D354,スキル!$C$4:$N$100,8,FALSE)</f>
        <v>30</v>
      </c>
      <c r="P354" s="25" t="str">
        <f>VLOOKUP(D354,スキル!$C$4:$N$100,2,FALSE)</f>
        <v>アースクエイク</v>
      </c>
    </row>
    <row r="355" spans="2:16">
      <c r="B355" s="21">
        <f t="shared" si="15"/>
        <v>351</v>
      </c>
      <c r="C355" s="21">
        <v>59</v>
      </c>
      <c r="D355" s="21">
        <v>27</v>
      </c>
      <c r="E355" s="21" t="b">
        <v>0</v>
      </c>
      <c r="G355" s="1" t="str">
        <f t="shared" si="14"/>
        <v>INSERT INTO m_monster_skill VALUES (351,59,27,FALSE);</v>
      </c>
      <c r="N355" s="21" t="str">
        <f>VLOOKUP(C355,モンスター!$B$6:$H$100,2,FALSE)</f>
        <v>メガクロウラー</v>
      </c>
      <c r="O355" s="24" t="str">
        <f>VLOOKUP(D355,スキル!$C$4:$N$100,8,FALSE)</f>
        <v>30</v>
      </c>
      <c r="P355" s="25" t="str">
        <f>VLOOKUP(D355,スキル!$C$4:$N$100,2,FALSE)</f>
        <v>アースクエイク</v>
      </c>
    </row>
    <row r="356" spans="2:16">
      <c r="B356" s="21">
        <f t="shared" si="15"/>
        <v>352</v>
      </c>
      <c r="C356" s="21">
        <v>59</v>
      </c>
      <c r="D356" s="21">
        <v>55</v>
      </c>
      <c r="E356" s="21" t="b">
        <v>0</v>
      </c>
      <c r="G356" s="1" t="str">
        <f t="shared" si="14"/>
        <v>INSERT INTO m_monster_skill VALUES (352,59,55,FALSE);</v>
      </c>
      <c r="N356" s="21" t="str">
        <f>VLOOKUP(C356,モンスター!$B$6:$H$100,2,FALSE)</f>
        <v>メガクロウラー</v>
      </c>
      <c r="O356" s="24" t="str">
        <f>VLOOKUP(D356,スキル!$C$4:$N$100,8,FALSE)</f>
        <v>0</v>
      </c>
      <c r="P356" s="25" t="str">
        <f>VLOOKUP(D356,スキル!$C$4:$N$100,2,FALSE)</f>
        <v>ミスをした</v>
      </c>
    </row>
    <row r="357" spans="2:16">
      <c r="B357" s="21">
        <f t="shared" si="15"/>
        <v>353</v>
      </c>
      <c r="C357" s="21">
        <v>59</v>
      </c>
      <c r="D357" s="21">
        <v>68</v>
      </c>
      <c r="E357" s="21" t="b">
        <v>0</v>
      </c>
      <c r="G357" s="1" t="str">
        <f t="shared" si="14"/>
        <v>INSERT INTO m_monster_skill VALUES (353,59,68,FALSE);</v>
      </c>
      <c r="N357" s="21" t="str">
        <f>VLOOKUP(C357,モンスター!$B$6:$H$100,2,FALSE)</f>
        <v>メガクロウラー</v>
      </c>
      <c r="O357" s="24">
        <f>VLOOKUP(D357,スキル!$C$4:$N$100,8,FALSE)</f>
        <v>15</v>
      </c>
      <c r="P357" s="25" t="str">
        <f>VLOOKUP(D357,スキル!$C$4:$N$100,2,FALSE)</f>
        <v>引き裂く</v>
      </c>
    </row>
    <row r="358" spans="2:16">
      <c r="B358" s="21">
        <f t="shared" si="15"/>
        <v>354</v>
      </c>
      <c r="C358" s="21">
        <v>59</v>
      </c>
      <c r="D358" s="21">
        <v>58</v>
      </c>
      <c r="E358" s="21" t="b">
        <v>0</v>
      </c>
      <c r="G358" s="1" t="str">
        <f t="shared" si="14"/>
        <v>INSERT INTO m_monster_skill VALUES (354,59,58,FALSE);</v>
      </c>
      <c r="N358" s="21" t="str">
        <f>VLOOKUP(C358,モンスター!$B$6:$H$100,2,FALSE)</f>
        <v>メガクロウラー</v>
      </c>
      <c r="O358" s="24">
        <f>VLOOKUP(D358,スキル!$C$4:$N$100,8,FALSE)</f>
        <v>15</v>
      </c>
      <c r="P358" s="25" t="str">
        <f>VLOOKUP(D358,スキル!$C$4:$N$100,2,FALSE)</f>
        <v>噛みつき</v>
      </c>
    </row>
    <row r="359" spans="2:16">
      <c r="B359" s="21">
        <f t="shared" si="15"/>
        <v>355</v>
      </c>
      <c r="C359" s="21">
        <v>60</v>
      </c>
      <c r="D359" s="21">
        <v>28</v>
      </c>
      <c r="E359" s="21" t="b">
        <v>0</v>
      </c>
      <c r="G359" s="1" t="str">
        <f t="shared" si="14"/>
        <v>INSERT INTO m_monster_skill VALUES (355,60,28,FALSE);</v>
      </c>
      <c r="N359" s="21" t="str">
        <f>VLOOKUP(C359,モンスター!$B$6:$H$100,2,FALSE)</f>
        <v>ギガクロウラー</v>
      </c>
      <c r="O359" s="24">
        <f>VLOOKUP(D359,スキル!$C$4:$N$100,8,FALSE)</f>
        <v>50</v>
      </c>
      <c r="P359" s="25" t="str">
        <f>VLOOKUP(D359,スキル!$C$4:$N$100,2,FALSE)</f>
        <v>ストーンクラウド</v>
      </c>
    </row>
    <row r="360" spans="2:16">
      <c r="B360" s="21">
        <f t="shared" si="15"/>
        <v>356</v>
      </c>
      <c r="C360" s="21">
        <v>60</v>
      </c>
      <c r="D360" s="21">
        <v>67</v>
      </c>
      <c r="E360" s="21" t="b">
        <v>0</v>
      </c>
      <c r="G360" s="1" t="str">
        <f t="shared" si="14"/>
        <v>INSERT INTO m_monster_skill VALUES (356,60,67,FALSE);</v>
      </c>
      <c r="N360" s="21" t="str">
        <f>VLOOKUP(C360,モンスター!$B$6:$H$100,2,FALSE)</f>
        <v>ギガクロウラー</v>
      </c>
      <c r="O360" s="24">
        <f>VLOOKUP(D360,スキル!$C$4:$N$100,8,FALSE)</f>
        <v>30</v>
      </c>
      <c r="P360" s="25" t="str">
        <f>VLOOKUP(D360,スキル!$C$4:$N$100,2,FALSE)</f>
        <v>叩き潰し</v>
      </c>
    </row>
    <row r="361" spans="2:16">
      <c r="B361" s="21">
        <f t="shared" si="15"/>
        <v>357</v>
      </c>
      <c r="C361" s="21">
        <v>60</v>
      </c>
      <c r="D361" s="21">
        <v>60</v>
      </c>
      <c r="E361" s="21" t="b">
        <v>0</v>
      </c>
      <c r="G361" s="1" t="str">
        <f t="shared" si="14"/>
        <v>INSERT INTO m_monster_skill VALUES (357,60,60,FALSE);</v>
      </c>
      <c r="N361" s="21" t="str">
        <f>VLOOKUP(C361,モンスター!$B$6:$H$100,2,FALSE)</f>
        <v>ギガクロウラー</v>
      </c>
      <c r="O361" s="24">
        <f>VLOOKUP(D361,スキル!$C$4:$N$100,8,FALSE)</f>
        <v>15</v>
      </c>
      <c r="P361" s="25" t="str">
        <f>VLOOKUP(D361,スキル!$C$4:$N$100,2,FALSE)</f>
        <v>タックル</v>
      </c>
    </row>
    <row r="362" spans="2:16">
      <c r="B362" s="21">
        <f t="shared" si="15"/>
        <v>358</v>
      </c>
      <c r="C362" s="21">
        <v>60</v>
      </c>
      <c r="D362" s="21">
        <v>1</v>
      </c>
      <c r="E362" s="21" t="b">
        <v>0</v>
      </c>
      <c r="G362" s="1" t="str">
        <f t="shared" si="14"/>
        <v>INSERT INTO m_monster_skill VALUES (358,60,1,FALSE);</v>
      </c>
      <c r="N362" s="21" t="str">
        <f>VLOOKUP(C362,モンスター!$B$6:$H$100,2,FALSE)</f>
        <v>ギガクロウラー</v>
      </c>
      <c r="O362" s="24">
        <f>VLOOKUP(D362,スキル!$C$4:$N$100,8,FALSE)</f>
        <v>10</v>
      </c>
      <c r="P362" s="25" t="str">
        <f>VLOOKUP(D362,スキル!$C$4:$N$100,2,FALSE)</f>
        <v>打撃</v>
      </c>
    </row>
    <row r="363" spans="2:16">
      <c r="B363" s="21">
        <f t="shared" si="15"/>
        <v>359</v>
      </c>
      <c r="C363" s="21">
        <v>60</v>
      </c>
      <c r="D363" s="21">
        <v>45</v>
      </c>
      <c r="E363" s="21" t="b">
        <v>0</v>
      </c>
      <c r="G363" s="1" t="str">
        <f t="shared" si="14"/>
        <v>INSERT INTO m_monster_skill VALUES (359,60,45,FALSE);</v>
      </c>
      <c r="N363" s="21" t="str">
        <f>VLOOKUP(C363,モンスター!$B$6:$H$100,2,FALSE)</f>
        <v>ギガクロウラー</v>
      </c>
      <c r="O363" s="24" t="str">
        <f>VLOOKUP(D363,スキル!$C$4:$N$100,8,FALSE)</f>
        <v>30</v>
      </c>
      <c r="P363" s="25" t="str">
        <f>VLOOKUP(D363,スキル!$C$4:$N$100,2,FALSE)</f>
        <v>ポイズンフラワー</v>
      </c>
    </row>
    <row r="364" spans="2:16">
      <c r="B364" s="21">
        <f t="shared" si="15"/>
        <v>360</v>
      </c>
      <c r="C364" s="21">
        <v>60</v>
      </c>
      <c r="D364" s="21">
        <v>67</v>
      </c>
      <c r="E364" s="21" t="b">
        <v>0</v>
      </c>
      <c r="G364" s="1" t="str">
        <f t="shared" si="14"/>
        <v>INSERT INTO m_monster_skill VALUES (360,60,67,FALSE);</v>
      </c>
      <c r="N364" s="21" t="str">
        <f>VLOOKUP(C364,モンスター!$B$6:$H$100,2,FALSE)</f>
        <v>ギガクロウラー</v>
      </c>
      <c r="O364" s="24">
        <f>VLOOKUP(D364,スキル!$C$4:$N$100,8,FALSE)</f>
        <v>30</v>
      </c>
      <c r="P364" s="25" t="str">
        <f>VLOOKUP(D364,スキル!$C$4:$N$100,2,FALSE)</f>
        <v>叩き潰し</v>
      </c>
    </row>
    <row r="365" spans="2:16">
      <c r="B365" s="21">
        <f t="shared" si="15"/>
        <v>361</v>
      </c>
      <c r="C365" s="21">
        <v>61</v>
      </c>
      <c r="D365" s="21">
        <v>1</v>
      </c>
      <c r="E365" s="21" t="b">
        <v>0</v>
      </c>
      <c r="G365" s="1" t="str">
        <f t="shared" si="14"/>
        <v>INSERT INTO m_monster_skill VALUES (361,61,1,FALSE);</v>
      </c>
      <c r="N365" s="21" t="str">
        <f>VLOOKUP(C365,モンスター!$B$6:$H$100,2,FALSE)</f>
        <v>ぱっくんオタマ</v>
      </c>
      <c r="O365" s="24">
        <f>VLOOKUP(D365,スキル!$C$4:$N$100,8,FALSE)</f>
        <v>10</v>
      </c>
      <c r="P365" s="25" t="str">
        <f>VLOOKUP(D365,スキル!$C$4:$N$100,2,FALSE)</f>
        <v>打撃</v>
      </c>
    </row>
    <row r="366" spans="2:16">
      <c r="B366" s="21">
        <f t="shared" si="15"/>
        <v>362</v>
      </c>
      <c r="C366" s="21">
        <v>61</v>
      </c>
      <c r="D366" s="21">
        <v>1</v>
      </c>
      <c r="E366" s="21" t="b">
        <v>0</v>
      </c>
      <c r="G366" s="1" t="str">
        <f t="shared" si="14"/>
        <v>INSERT INTO m_monster_skill VALUES (362,61,1,FALSE);</v>
      </c>
      <c r="N366" s="21" t="str">
        <f>VLOOKUP(C366,モンスター!$B$6:$H$100,2,FALSE)</f>
        <v>ぱっくんオタマ</v>
      </c>
      <c r="O366" s="24">
        <f>VLOOKUP(D366,スキル!$C$4:$N$100,8,FALSE)</f>
        <v>10</v>
      </c>
      <c r="P366" s="25" t="str">
        <f>VLOOKUP(D366,スキル!$C$4:$N$100,2,FALSE)</f>
        <v>打撃</v>
      </c>
    </row>
    <row r="367" spans="2:16">
      <c r="B367" s="21">
        <f t="shared" si="15"/>
        <v>363</v>
      </c>
      <c r="C367" s="21">
        <v>61</v>
      </c>
      <c r="D367" s="21">
        <v>20</v>
      </c>
      <c r="E367" s="21" t="b">
        <v>0</v>
      </c>
      <c r="G367" s="1" t="str">
        <f t="shared" si="14"/>
        <v>INSERT INTO m_monster_skill VALUES (363,61,20,FALSE);</v>
      </c>
      <c r="N367" s="21" t="str">
        <f>VLOOKUP(C367,モンスター!$B$6:$H$100,2,FALSE)</f>
        <v>ぱっくんオタマ</v>
      </c>
      <c r="O367" s="24" t="str">
        <f>VLOOKUP(D367,スキル!$C$4:$N$100,8,FALSE)</f>
        <v>10</v>
      </c>
      <c r="P367" s="25" t="str">
        <f>VLOOKUP(D367,スキル!$C$4:$N$100,2,FALSE)</f>
        <v>アイススマッシュ</v>
      </c>
    </row>
    <row r="368" spans="2:16">
      <c r="B368" s="21">
        <f t="shared" si="15"/>
        <v>364</v>
      </c>
      <c r="C368" s="21">
        <v>61</v>
      </c>
      <c r="D368" s="21">
        <v>20</v>
      </c>
      <c r="E368" s="21" t="b">
        <v>0</v>
      </c>
      <c r="G368" s="1" t="str">
        <f t="shared" si="14"/>
        <v>INSERT INTO m_monster_skill VALUES (364,61,20,FALSE);</v>
      </c>
      <c r="N368" s="21" t="str">
        <f>VLOOKUP(C368,モンスター!$B$6:$H$100,2,FALSE)</f>
        <v>ぱっくんオタマ</v>
      </c>
      <c r="O368" s="24" t="str">
        <f>VLOOKUP(D368,スキル!$C$4:$N$100,8,FALSE)</f>
        <v>10</v>
      </c>
      <c r="P368" s="25" t="str">
        <f>VLOOKUP(D368,スキル!$C$4:$N$100,2,FALSE)</f>
        <v>アイススマッシュ</v>
      </c>
    </row>
    <row r="369" spans="2:16">
      <c r="B369" s="21">
        <f t="shared" si="15"/>
        <v>365</v>
      </c>
      <c r="C369" s="21">
        <v>61</v>
      </c>
      <c r="D369" s="21">
        <v>55</v>
      </c>
      <c r="E369" s="21" t="b">
        <v>0</v>
      </c>
      <c r="G369" s="1" t="str">
        <f t="shared" si="14"/>
        <v>INSERT INTO m_monster_skill VALUES (365,61,55,FALSE);</v>
      </c>
      <c r="N369" s="21" t="str">
        <f>VLOOKUP(C369,モンスター!$B$6:$H$100,2,FALSE)</f>
        <v>ぱっくんオタマ</v>
      </c>
      <c r="O369" s="24" t="str">
        <f>VLOOKUP(D369,スキル!$C$4:$N$100,8,FALSE)</f>
        <v>0</v>
      </c>
      <c r="P369" s="25" t="str">
        <f>VLOOKUP(D369,スキル!$C$4:$N$100,2,FALSE)</f>
        <v>ミスをした</v>
      </c>
    </row>
    <row r="370" spans="2:16">
      <c r="B370" s="21">
        <f t="shared" si="15"/>
        <v>366</v>
      </c>
      <c r="C370" s="21">
        <v>61</v>
      </c>
      <c r="D370" s="21">
        <v>60</v>
      </c>
      <c r="E370" s="21" t="b">
        <v>0</v>
      </c>
      <c r="G370" s="1" t="str">
        <f t="shared" si="14"/>
        <v>INSERT INTO m_monster_skill VALUES (366,61,60,FALSE);</v>
      </c>
      <c r="N370" s="21" t="str">
        <f>VLOOKUP(C370,モンスター!$B$6:$H$100,2,FALSE)</f>
        <v>ぱっくんオタマ</v>
      </c>
      <c r="O370" s="24">
        <f>VLOOKUP(D370,スキル!$C$4:$N$100,8,FALSE)</f>
        <v>15</v>
      </c>
      <c r="P370" s="25" t="str">
        <f>VLOOKUP(D370,スキル!$C$4:$N$100,2,FALSE)</f>
        <v>タックル</v>
      </c>
    </row>
    <row r="371" spans="2:16">
      <c r="B371" s="21">
        <f t="shared" si="15"/>
        <v>367</v>
      </c>
      <c r="C371" s="21">
        <v>62</v>
      </c>
      <c r="D371" s="21">
        <v>60</v>
      </c>
      <c r="E371" s="21" t="b">
        <v>0</v>
      </c>
      <c r="G371" s="1" t="str">
        <f t="shared" si="14"/>
        <v>INSERT INTO m_monster_skill VALUES (367,62,60,FALSE);</v>
      </c>
      <c r="N371" s="21" t="str">
        <f>VLOOKUP(C371,モンスター!$B$6:$H$100,2,FALSE)</f>
        <v>ぱっくりオタマ</v>
      </c>
      <c r="O371" s="24">
        <f>VLOOKUP(D371,スキル!$C$4:$N$100,8,FALSE)</f>
        <v>15</v>
      </c>
      <c r="P371" s="25" t="str">
        <f>VLOOKUP(D371,スキル!$C$4:$N$100,2,FALSE)</f>
        <v>タックル</v>
      </c>
    </row>
    <row r="372" spans="2:16">
      <c r="B372" s="21">
        <f t="shared" si="15"/>
        <v>368</v>
      </c>
      <c r="C372" s="21">
        <v>62</v>
      </c>
      <c r="D372" s="21">
        <v>21</v>
      </c>
      <c r="E372" s="21" t="b">
        <v>0</v>
      </c>
      <c r="G372" s="1" t="str">
        <f t="shared" si="14"/>
        <v>INSERT INTO m_monster_skill VALUES (368,62,21,FALSE);</v>
      </c>
      <c r="N372" s="21" t="str">
        <f>VLOOKUP(C372,モンスター!$B$6:$H$100,2,FALSE)</f>
        <v>ぱっくりオタマ</v>
      </c>
      <c r="O372" s="24" t="str">
        <f>VLOOKUP(D372,スキル!$C$4:$N$100,8,FALSE)</f>
        <v>30</v>
      </c>
      <c r="P372" s="25" t="str">
        <f>VLOOKUP(D372,スキル!$C$4:$N$100,2,FALSE)</f>
        <v>メガスプラッシュ</v>
      </c>
    </row>
    <row r="373" spans="2:16">
      <c r="B373" s="21">
        <f t="shared" si="15"/>
        <v>369</v>
      </c>
      <c r="C373" s="21">
        <v>62</v>
      </c>
      <c r="D373" s="21">
        <v>21</v>
      </c>
      <c r="E373" s="21" t="b">
        <v>0</v>
      </c>
      <c r="G373" s="1" t="str">
        <f t="shared" si="14"/>
        <v>INSERT INTO m_monster_skill VALUES (369,62,21,FALSE);</v>
      </c>
      <c r="N373" s="21" t="str">
        <f>VLOOKUP(C373,モンスター!$B$6:$H$100,2,FALSE)</f>
        <v>ぱっくりオタマ</v>
      </c>
      <c r="O373" s="24" t="str">
        <f>VLOOKUP(D373,スキル!$C$4:$N$100,8,FALSE)</f>
        <v>30</v>
      </c>
      <c r="P373" s="25" t="str">
        <f>VLOOKUP(D373,スキル!$C$4:$N$100,2,FALSE)</f>
        <v>メガスプラッシュ</v>
      </c>
    </row>
    <row r="374" spans="2:16">
      <c r="B374" s="21">
        <f t="shared" si="15"/>
        <v>370</v>
      </c>
      <c r="C374" s="21">
        <v>62</v>
      </c>
      <c r="D374" s="21">
        <v>55</v>
      </c>
      <c r="E374" s="21" t="b">
        <v>0</v>
      </c>
      <c r="G374" s="1" t="str">
        <f t="shared" si="14"/>
        <v>INSERT INTO m_monster_skill VALUES (370,62,55,FALSE);</v>
      </c>
      <c r="N374" s="21" t="str">
        <f>VLOOKUP(C374,モンスター!$B$6:$H$100,2,FALSE)</f>
        <v>ぱっくりオタマ</v>
      </c>
      <c r="O374" s="24" t="str">
        <f>VLOOKUP(D374,スキル!$C$4:$N$100,8,FALSE)</f>
        <v>0</v>
      </c>
      <c r="P374" s="25" t="str">
        <f>VLOOKUP(D374,スキル!$C$4:$N$100,2,FALSE)</f>
        <v>ミスをした</v>
      </c>
    </row>
    <row r="375" spans="2:16">
      <c r="B375" s="21">
        <f t="shared" si="15"/>
        <v>371</v>
      </c>
      <c r="C375" s="21">
        <v>62</v>
      </c>
      <c r="D375" s="21">
        <v>1</v>
      </c>
      <c r="E375" s="21" t="b">
        <v>0</v>
      </c>
      <c r="G375" s="1" t="str">
        <f t="shared" si="14"/>
        <v>INSERT INTO m_monster_skill VALUES (371,62,1,FALSE);</v>
      </c>
      <c r="N375" s="21" t="str">
        <f>VLOOKUP(C375,モンスター!$B$6:$H$100,2,FALSE)</f>
        <v>ぱっくりオタマ</v>
      </c>
      <c r="O375" s="24">
        <f>VLOOKUP(D375,スキル!$C$4:$N$100,8,FALSE)</f>
        <v>10</v>
      </c>
      <c r="P375" s="25" t="str">
        <f>VLOOKUP(D375,スキル!$C$4:$N$100,2,FALSE)</f>
        <v>打撃</v>
      </c>
    </row>
    <row r="376" spans="2:16">
      <c r="B376" s="21">
        <f t="shared" si="15"/>
        <v>372</v>
      </c>
      <c r="C376" s="21">
        <v>62</v>
      </c>
      <c r="D376" s="21">
        <v>58</v>
      </c>
      <c r="E376" s="21" t="b">
        <v>0</v>
      </c>
      <c r="G376" s="1" t="str">
        <f t="shared" si="14"/>
        <v>INSERT INTO m_monster_skill VALUES (372,62,58,FALSE);</v>
      </c>
      <c r="N376" s="21" t="str">
        <f>VLOOKUP(C376,モンスター!$B$6:$H$100,2,FALSE)</f>
        <v>ぱっくりオタマ</v>
      </c>
      <c r="O376" s="24">
        <f>VLOOKUP(D376,スキル!$C$4:$N$100,8,FALSE)</f>
        <v>15</v>
      </c>
      <c r="P376" s="25" t="str">
        <f>VLOOKUP(D376,スキル!$C$4:$N$100,2,FALSE)</f>
        <v>噛みつき</v>
      </c>
    </row>
    <row r="377" spans="2:16">
      <c r="B377" s="21">
        <f t="shared" si="15"/>
        <v>373</v>
      </c>
      <c r="C377" s="21">
        <v>63</v>
      </c>
      <c r="D377" s="21">
        <v>17</v>
      </c>
      <c r="E377" s="21" t="b">
        <v>0</v>
      </c>
      <c r="G377" s="1" t="str">
        <f t="shared" si="14"/>
        <v>INSERT INTO m_monster_skill VALUES (373,63,17,FALSE);</v>
      </c>
      <c r="N377" s="21" t="str">
        <f>VLOOKUP(C377,モンスター!$B$6:$H$100,2,FALSE)</f>
        <v>ぱっくんトカゲ</v>
      </c>
      <c r="O377" s="24" t="str">
        <f>VLOOKUP(D377,スキル!$C$4:$N$100,8,FALSE)</f>
        <v>10</v>
      </c>
      <c r="P377" s="25" t="str">
        <f>VLOOKUP(D377,スキル!$C$4:$N$100,2,FALSE)</f>
        <v>ファイアボール</v>
      </c>
    </row>
    <row r="378" spans="2:16">
      <c r="B378" s="21">
        <f t="shared" si="15"/>
        <v>374</v>
      </c>
      <c r="C378" s="21">
        <v>63</v>
      </c>
      <c r="D378" s="21">
        <v>18</v>
      </c>
      <c r="E378" s="21" t="b">
        <v>0</v>
      </c>
      <c r="G378" s="1" t="str">
        <f t="shared" si="14"/>
        <v>INSERT INTO m_monster_skill VALUES (374,63,18,FALSE);</v>
      </c>
      <c r="N378" s="21" t="str">
        <f>VLOOKUP(C378,モンスター!$B$6:$H$100,2,FALSE)</f>
        <v>ぱっくんトカゲ</v>
      </c>
      <c r="O378" s="24" t="str">
        <f>VLOOKUP(D378,スキル!$C$4:$N$100,8,FALSE)</f>
        <v>30</v>
      </c>
      <c r="P378" s="25" t="str">
        <f>VLOOKUP(D378,スキル!$C$4:$N$100,2,FALSE)</f>
        <v>エクスプロード</v>
      </c>
    </row>
    <row r="379" spans="2:16">
      <c r="B379" s="21">
        <f t="shared" si="15"/>
        <v>375</v>
      </c>
      <c r="C379" s="21">
        <v>63</v>
      </c>
      <c r="D379" s="21">
        <v>2</v>
      </c>
      <c r="E379" s="21" t="b">
        <v>0</v>
      </c>
      <c r="G379" s="1" t="str">
        <f t="shared" si="14"/>
        <v>INSERT INTO m_monster_skill VALUES (375,63,2,FALSE);</v>
      </c>
      <c r="N379" s="21" t="str">
        <f>VLOOKUP(C379,モンスター!$B$6:$H$100,2,FALSE)</f>
        <v>ぱっくんトカゲ</v>
      </c>
      <c r="O379" s="24">
        <f>VLOOKUP(D379,スキル!$C$4:$N$100,8,FALSE)</f>
        <v>20</v>
      </c>
      <c r="P379" s="25" t="str">
        <f>VLOOKUP(D379,スキル!$C$4:$N$100,2,FALSE)</f>
        <v>正拳突き</v>
      </c>
    </row>
    <row r="380" spans="2:16">
      <c r="B380" s="21">
        <f t="shared" si="15"/>
        <v>376</v>
      </c>
      <c r="C380" s="21">
        <v>63</v>
      </c>
      <c r="D380" s="21">
        <v>68</v>
      </c>
      <c r="E380" s="21" t="b">
        <v>0</v>
      </c>
      <c r="G380" s="1" t="str">
        <f t="shared" si="14"/>
        <v>INSERT INTO m_monster_skill VALUES (376,63,68,FALSE);</v>
      </c>
      <c r="N380" s="21" t="str">
        <f>VLOOKUP(C380,モンスター!$B$6:$H$100,2,FALSE)</f>
        <v>ぱっくんトカゲ</v>
      </c>
      <c r="O380" s="24">
        <f>VLOOKUP(D380,スキル!$C$4:$N$100,8,FALSE)</f>
        <v>15</v>
      </c>
      <c r="P380" s="25" t="str">
        <f>VLOOKUP(D380,スキル!$C$4:$N$100,2,FALSE)</f>
        <v>引き裂く</v>
      </c>
    </row>
    <row r="381" spans="2:16">
      <c r="B381" s="21">
        <f t="shared" si="15"/>
        <v>377</v>
      </c>
      <c r="C381" s="21">
        <v>63</v>
      </c>
      <c r="D381" s="21">
        <v>56</v>
      </c>
      <c r="E381" s="21" t="b">
        <v>0</v>
      </c>
      <c r="G381" s="1" t="str">
        <f t="shared" si="14"/>
        <v>INSERT INTO m_monster_skill VALUES (377,63,56,FALSE);</v>
      </c>
      <c r="N381" s="21" t="str">
        <f>VLOOKUP(C381,モンスター!$B$6:$H$100,2,FALSE)</f>
        <v>ぱっくんトカゲ</v>
      </c>
      <c r="O381" s="24" t="str">
        <f>VLOOKUP(D381,スキル!$C$4:$N$100,8,FALSE)</f>
        <v>0</v>
      </c>
      <c r="P381" s="25" t="str">
        <f>VLOOKUP(D381,スキル!$C$4:$N$100,2,FALSE)</f>
        <v>様子を見ている</v>
      </c>
    </row>
    <row r="382" spans="2:16">
      <c r="B382" s="21">
        <f t="shared" si="15"/>
        <v>378</v>
      </c>
      <c r="C382" s="21">
        <v>63</v>
      </c>
      <c r="D382" s="21">
        <v>68</v>
      </c>
      <c r="E382" s="21" t="b">
        <v>0</v>
      </c>
      <c r="G382" s="1" t="str">
        <f t="shared" ref="G382:G445" si="16">"INSERT INTO m_monster_skill VALUES ("&amp;B382&amp;","&amp;C382&amp;","&amp;D382&amp;","&amp;E382&amp;");"</f>
        <v>INSERT INTO m_monster_skill VALUES (378,63,68,FALSE);</v>
      </c>
      <c r="N382" s="21" t="str">
        <f>VLOOKUP(C382,モンスター!$B$6:$H$100,2,FALSE)</f>
        <v>ぱっくんトカゲ</v>
      </c>
      <c r="O382" s="24">
        <f>VLOOKUP(D382,スキル!$C$4:$N$100,8,FALSE)</f>
        <v>15</v>
      </c>
      <c r="P382" s="25" t="str">
        <f>VLOOKUP(D382,スキル!$C$4:$N$100,2,FALSE)</f>
        <v>引き裂く</v>
      </c>
    </row>
    <row r="383" spans="2:16">
      <c r="B383" s="21">
        <f t="shared" si="15"/>
        <v>379</v>
      </c>
      <c r="C383" s="21">
        <v>64</v>
      </c>
      <c r="D383" s="21">
        <v>18</v>
      </c>
      <c r="E383" s="21" t="b">
        <v>0</v>
      </c>
      <c r="G383" s="1" t="str">
        <f t="shared" si="16"/>
        <v>INSERT INTO m_monster_skill VALUES (379,64,18,FALSE);</v>
      </c>
      <c r="N383" s="21" t="str">
        <f>VLOOKUP(C383,モンスター!$B$6:$H$100,2,FALSE)</f>
        <v>ぱっくんドラゴン</v>
      </c>
      <c r="O383" s="24" t="str">
        <f>VLOOKUP(D383,スキル!$C$4:$N$100,8,FALSE)</f>
        <v>30</v>
      </c>
      <c r="P383" s="25" t="str">
        <f>VLOOKUP(D383,スキル!$C$4:$N$100,2,FALSE)</f>
        <v>エクスプロード</v>
      </c>
    </row>
    <row r="384" spans="2:16">
      <c r="B384" s="21">
        <f t="shared" si="15"/>
        <v>380</v>
      </c>
      <c r="C384" s="21">
        <v>64</v>
      </c>
      <c r="D384" s="21">
        <v>19</v>
      </c>
      <c r="E384" s="21" t="b">
        <v>0</v>
      </c>
      <c r="G384" s="1" t="str">
        <f t="shared" si="16"/>
        <v>INSERT INTO m_monster_skill VALUES (380,64,19,FALSE);</v>
      </c>
      <c r="N384" s="21" t="str">
        <f>VLOOKUP(C384,モンスター!$B$6:$H$100,2,FALSE)</f>
        <v>ぱっくんドラゴン</v>
      </c>
      <c r="O384" s="24">
        <f>VLOOKUP(D384,スキル!$C$4:$N$100,8,FALSE)</f>
        <v>50</v>
      </c>
      <c r="P384" s="25" t="str">
        <f>VLOOKUP(D384,スキル!$C$4:$N$100,2,FALSE)</f>
        <v>ブレイズウォール</v>
      </c>
    </row>
    <row r="385" spans="2:16">
      <c r="B385" s="21">
        <f t="shared" si="15"/>
        <v>381</v>
      </c>
      <c r="C385" s="21">
        <v>64</v>
      </c>
      <c r="D385" s="21">
        <v>61</v>
      </c>
      <c r="E385" s="21" t="b">
        <v>0</v>
      </c>
      <c r="G385" s="1" t="str">
        <f t="shared" si="16"/>
        <v>INSERT INTO m_monster_skill VALUES (381,64,61,FALSE);</v>
      </c>
      <c r="N385" s="21" t="str">
        <f>VLOOKUP(C385,モンスター!$B$6:$H$100,2,FALSE)</f>
        <v>ぱっくんドラゴン</v>
      </c>
      <c r="O385" s="24">
        <f>VLOOKUP(D385,スキル!$C$4:$N$100,8,FALSE)</f>
        <v>30</v>
      </c>
      <c r="P385" s="25" t="str">
        <f>VLOOKUP(D385,スキル!$C$4:$N$100,2,FALSE)</f>
        <v>突撃</v>
      </c>
    </row>
    <row r="386" spans="2:16">
      <c r="B386" s="21">
        <f t="shared" si="15"/>
        <v>382</v>
      </c>
      <c r="C386" s="21">
        <v>64</v>
      </c>
      <c r="D386" s="21">
        <v>7</v>
      </c>
      <c r="E386" s="21" t="b">
        <v>0</v>
      </c>
      <c r="G386" s="1" t="str">
        <f t="shared" si="16"/>
        <v>INSERT INTO m_monster_skill VALUES (382,64,7,FALSE);</v>
      </c>
      <c r="N386" s="21" t="str">
        <f>VLOOKUP(C386,モンスター!$B$6:$H$100,2,FALSE)</f>
        <v>ぱっくんドラゴン</v>
      </c>
      <c r="O386" s="24" t="str">
        <f>VLOOKUP(D386,スキル!$C$4:$N$100,8,FALSE)</f>
        <v>35</v>
      </c>
      <c r="P386" s="25" t="str">
        <f>VLOOKUP(D386,スキル!$C$4:$N$100,2,FALSE)</f>
        <v>ダンスマカブル</v>
      </c>
    </row>
    <row r="387" spans="2:16">
      <c r="B387" s="21">
        <f t="shared" si="15"/>
        <v>383</v>
      </c>
      <c r="C387" s="21">
        <v>64</v>
      </c>
      <c r="D387" s="21">
        <v>55</v>
      </c>
      <c r="E387" s="21" t="b">
        <v>0</v>
      </c>
      <c r="G387" s="1" t="str">
        <f t="shared" si="16"/>
        <v>INSERT INTO m_monster_skill VALUES (383,64,55,FALSE);</v>
      </c>
      <c r="N387" s="21" t="str">
        <f>VLOOKUP(C387,モンスター!$B$6:$H$100,2,FALSE)</f>
        <v>ぱっくんドラゴン</v>
      </c>
      <c r="O387" s="24" t="str">
        <f>VLOOKUP(D387,スキル!$C$4:$N$100,8,FALSE)</f>
        <v>0</v>
      </c>
      <c r="P387" s="25" t="str">
        <f>VLOOKUP(D387,スキル!$C$4:$N$100,2,FALSE)</f>
        <v>ミスをした</v>
      </c>
    </row>
    <row r="388" spans="2:16">
      <c r="B388" s="21">
        <f t="shared" si="15"/>
        <v>384</v>
      </c>
      <c r="C388" s="21">
        <v>64</v>
      </c>
      <c r="D388" s="21">
        <v>56</v>
      </c>
      <c r="E388" s="21" t="b">
        <v>0</v>
      </c>
      <c r="G388" s="1" t="str">
        <f t="shared" si="16"/>
        <v>INSERT INTO m_monster_skill VALUES (384,64,56,FALSE);</v>
      </c>
      <c r="N388" s="21" t="str">
        <f>VLOOKUP(C388,モンスター!$B$6:$H$100,2,FALSE)</f>
        <v>ぱっくんドラゴン</v>
      </c>
      <c r="O388" s="24" t="str">
        <f>VLOOKUP(D388,スキル!$C$4:$N$100,8,FALSE)</f>
        <v>0</v>
      </c>
      <c r="P388" s="25" t="str">
        <f>VLOOKUP(D388,スキル!$C$4:$N$100,2,FALSE)</f>
        <v>様子を見ている</v>
      </c>
    </row>
    <row r="389" spans="2:16">
      <c r="B389" s="21">
        <f t="shared" si="15"/>
        <v>385</v>
      </c>
      <c r="C389" s="21">
        <v>65</v>
      </c>
      <c r="D389" s="21">
        <v>9</v>
      </c>
      <c r="E389" s="21" t="b">
        <v>0</v>
      </c>
      <c r="G389" s="1" t="str">
        <f t="shared" si="16"/>
        <v>INSERT INTO m_monster_skill VALUES (385,65,9,FALSE);</v>
      </c>
      <c r="N389" s="21" t="str">
        <f>VLOOKUP(C389,モンスター!$B$6:$H$100,2,FALSE)</f>
        <v>チビデビル</v>
      </c>
      <c r="O389" s="24">
        <f>VLOOKUP(D389,スキル!$C$4:$N$100,8,FALSE)</f>
        <v>10</v>
      </c>
      <c r="P389" s="25" t="str">
        <f>VLOOKUP(D389,スキル!$C$4:$N$100,2,FALSE)</f>
        <v>斬撃</v>
      </c>
    </row>
    <row r="390" spans="2:16">
      <c r="B390" s="21">
        <f t="shared" si="15"/>
        <v>386</v>
      </c>
      <c r="C390" s="21">
        <v>65</v>
      </c>
      <c r="D390" s="21">
        <v>9</v>
      </c>
      <c r="E390" s="21" t="b">
        <v>0</v>
      </c>
      <c r="G390" s="1" t="str">
        <f t="shared" si="16"/>
        <v>INSERT INTO m_monster_skill VALUES (386,65,9,FALSE);</v>
      </c>
      <c r="N390" s="21" t="str">
        <f>VLOOKUP(C390,モンスター!$B$6:$H$100,2,FALSE)</f>
        <v>チビデビル</v>
      </c>
      <c r="O390" s="24">
        <f>VLOOKUP(D390,スキル!$C$4:$N$100,8,FALSE)</f>
        <v>10</v>
      </c>
      <c r="P390" s="25" t="str">
        <f>VLOOKUP(D390,スキル!$C$4:$N$100,2,FALSE)</f>
        <v>斬撃</v>
      </c>
    </row>
    <row r="391" spans="2:16">
      <c r="B391" s="21">
        <f t="shared" si="15"/>
        <v>387</v>
      </c>
      <c r="C391" s="21">
        <v>65</v>
      </c>
      <c r="D391" s="21">
        <v>32</v>
      </c>
      <c r="E391" s="21" t="b">
        <v>0</v>
      </c>
      <c r="G391" s="1" t="str">
        <f t="shared" si="16"/>
        <v>INSERT INTO m_monster_skill VALUES (387,65,32,FALSE);</v>
      </c>
      <c r="N391" s="21" t="str">
        <f>VLOOKUP(C391,モンスター!$B$6:$H$100,2,FALSE)</f>
        <v>チビデビル</v>
      </c>
      <c r="O391" s="24" t="str">
        <f>VLOOKUP(D391,スキル!$C$4:$N$100,8,FALSE)</f>
        <v>10</v>
      </c>
      <c r="P391" s="25" t="str">
        <f>VLOOKUP(D391,スキル!$C$4:$N$100,2,FALSE)</f>
        <v>イビルゲート</v>
      </c>
    </row>
    <row r="392" spans="2:16">
      <c r="B392" s="21">
        <f t="shared" si="15"/>
        <v>388</v>
      </c>
      <c r="C392" s="21">
        <v>65</v>
      </c>
      <c r="D392" s="21">
        <v>32</v>
      </c>
      <c r="E392" s="21" t="b">
        <v>0</v>
      </c>
      <c r="G392" s="1" t="str">
        <f t="shared" si="16"/>
        <v>INSERT INTO m_monster_skill VALUES (388,65,32,FALSE);</v>
      </c>
      <c r="N392" s="21" t="str">
        <f>VLOOKUP(C392,モンスター!$B$6:$H$100,2,FALSE)</f>
        <v>チビデビル</v>
      </c>
      <c r="O392" s="24" t="str">
        <f>VLOOKUP(D392,スキル!$C$4:$N$100,8,FALSE)</f>
        <v>10</v>
      </c>
      <c r="P392" s="25" t="str">
        <f>VLOOKUP(D392,スキル!$C$4:$N$100,2,FALSE)</f>
        <v>イビルゲート</v>
      </c>
    </row>
    <row r="393" spans="2:16">
      <c r="B393" s="21">
        <f t="shared" ref="B393:B456" si="17">B392+1</f>
        <v>389</v>
      </c>
      <c r="C393" s="21">
        <v>65</v>
      </c>
      <c r="D393" s="21">
        <v>64</v>
      </c>
      <c r="E393" s="21" t="b">
        <v>0</v>
      </c>
      <c r="G393" s="1" t="str">
        <f t="shared" si="16"/>
        <v>INSERT INTO m_monster_skill VALUES (389,65,64,FALSE);</v>
      </c>
      <c r="N393" s="21" t="str">
        <f>VLOOKUP(C393,モンスター!$B$6:$H$100,2,FALSE)</f>
        <v>チビデビル</v>
      </c>
      <c r="O393" s="24">
        <f>VLOOKUP(D393,スキル!$C$4:$N$100,8,FALSE)</f>
        <v>15</v>
      </c>
      <c r="P393" s="25" t="str">
        <f>VLOOKUP(D393,スキル!$C$4:$N$100,2,FALSE)</f>
        <v>突き</v>
      </c>
    </row>
    <row r="394" spans="2:16">
      <c r="B394" s="21">
        <f t="shared" si="17"/>
        <v>390</v>
      </c>
      <c r="C394" s="21">
        <v>65</v>
      </c>
      <c r="D394" s="21">
        <v>62</v>
      </c>
      <c r="E394" s="21" t="b">
        <v>0</v>
      </c>
      <c r="G394" s="1" t="str">
        <f t="shared" si="16"/>
        <v>INSERT INTO m_monster_skill VALUES (390,65,62,FALSE);</v>
      </c>
      <c r="N394" s="21" t="str">
        <f>VLOOKUP(C394,モンスター!$B$6:$H$100,2,FALSE)</f>
        <v>チビデビル</v>
      </c>
      <c r="O394" s="24">
        <f>VLOOKUP(D394,スキル!$C$4:$N$100,8,FALSE)</f>
        <v>15</v>
      </c>
      <c r="P394" s="25" t="str">
        <f>VLOOKUP(D394,スキル!$C$4:$N$100,2,FALSE)</f>
        <v>振り回す</v>
      </c>
    </row>
    <row r="395" spans="2:16">
      <c r="B395" s="21">
        <f t="shared" si="17"/>
        <v>391</v>
      </c>
      <c r="C395" s="21">
        <v>65</v>
      </c>
      <c r="D395" s="21">
        <v>55</v>
      </c>
      <c r="E395" s="21" t="b">
        <v>0</v>
      </c>
      <c r="G395" s="1" t="str">
        <f t="shared" si="16"/>
        <v>INSERT INTO m_monster_skill VALUES (391,65,55,FALSE);</v>
      </c>
      <c r="N395" s="21" t="str">
        <f>VLOOKUP(C395,モンスター!$B$6:$H$100,2,FALSE)</f>
        <v>チビデビル</v>
      </c>
      <c r="O395" s="24" t="str">
        <f>VLOOKUP(D395,スキル!$C$4:$N$100,8,FALSE)</f>
        <v>0</v>
      </c>
      <c r="P395" s="25" t="str">
        <f>VLOOKUP(D395,スキル!$C$4:$N$100,2,FALSE)</f>
        <v>ミスをした</v>
      </c>
    </row>
    <row r="396" spans="2:16">
      <c r="B396" s="21">
        <f t="shared" si="17"/>
        <v>392</v>
      </c>
      <c r="C396" s="21">
        <v>66</v>
      </c>
      <c r="D396" s="21">
        <v>33</v>
      </c>
      <c r="E396" s="21" t="b">
        <v>0</v>
      </c>
      <c r="G396" s="1" t="str">
        <f t="shared" si="16"/>
        <v>INSERT INTO m_monster_skill VALUES (392,66,33,FALSE);</v>
      </c>
      <c r="N396" s="21" t="str">
        <f>VLOOKUP(C396,モンスター!$B$6:$H$100,2,FALSE)</f>
        <v>グレムリン</v>
      </c>
      <c r="O396" s="24" t="str">
        <f>VLOOKUP(D396,スキル!$C$4:$N$100,8,FALSE)</f>
        <v>30</v>
      </c>
      <c r="P396" s="25" t="str">
        <f>VLOOKUP(D396,スキル!$C$4:$N$100,2,FALSE)</f>
        <v>ダークフォース</v>
      </c>
    </row>
    <row r="397" spans="2:16">
      <c r="B397" s="21">
        <f t="shared" si="17"/>
        <v>393</v>
      </c>
      <c r="C397" s="21">
        <v>66</v>
      </c>
      <c r="D397" s="21">
        <v>34</v>
      </c>
      <c r="E397" s="21" t="b">
        <v>0</v>
      </c>
      <c r="G397" s="1" t="str">
        <f t="shared" si="16"/>
        <v>INSERT INTO m_monster_skill VALUES (393,66,34,FALSE);</v>
      </c>
      <c r="N397" s="21" t="str">
        <f>VLOOKUP(C397,モンスター!$B$6:$H$100,2,FALSE)</f>
        <v>グレムリン</v>
      </c>
      <c r="O397" s="24">
        <f>VLOOKUP(D397,スキル!$C$4:$N$100,8,FALSE)</f>
        <v>50</v>
      </c>
      <c r="P397" s="25" t="str">
        <f>VLOOKUP(D397,スキル!$C$4:$N$100,2,FALSE)</f>
        <v>ブラックレイン</v>
      </c>
    </row>
    <row r="398" spans="2:16">
      <c r="B398" s="21">
        <f t="shared" si="17"/>
        <v>394</v>
      </c>
      <c r="C398" s="21">
        <v>66</v>
      </c>
      <c r="D398" s="21">
        <v>35</v>
      </c>
      <c r="E398" s="21" t="b">
        <v>0</v>
      </c>
      <c r="G398" s="1" t="str">
        <f t="shared" si="16"/>
        <v>INSERT INTO m_monster_skill VALUES (394,66,35,FALSE);</v>
      </c>
      <c r="N398" s="21" t="str">
        <f>VLOOKUP(C398,モンスター!$B$6:$H$100,2,FALSE)</f>
        <v>グレムリン</v>
      </c>
      <c r="O398" s="24" t="str">
        <f>VLOOKUP(D398,スキル!$C$4:$N$100,8,FALSE)</f>
        <v>10</v>
      </c>
      <c r="P398" s="25" t="str">
        <f>VLOOKUP(D398,スキル!$C$4:$N$100,2,FALSE)</f>
        <v>グラビデ</v>
      </c>
    </row>
    <row r="399" spans="2:16">
      <c r="B399" s="21">
        <f t="shared" si="17"/>
        <v>395</v>
      </c>
      <c r="C399" s="21">
        <v>66</v>
      </c>
      <c r="D399" s="21">
        <v>36</v>
      </c>
      <c r="E399" s="21" t="b">
        <v>0</v>
      </c>
      <c r="G399" s="1" t="str">
        <f t="shared" si="16"/>
        <v>INSERT INTO m_monster_skill VALUES (395,66,36,FALSE);</v>
      </c>
      <c r="N399" s="21" t="str">
        <f>VLOOKUP(C399,モンスター!$B$6:$H$100,2,FALSE)</f>
        <v>グレムリン</v>
      </c>
      <c r="O399" s="24" t="str">
        <f>VLOOKUP(D399,スキル!$C$4:$N$100,8,FALSE)</f>
        <v>30</v>
      </c>
      <c r="P399" s="25" t="str">
        <f>VLOOKUP(D399,スキル!$C$4:$N$100,2,FALSE)</f>
        <v>グラビガ</v>
      </c>
    </row>
    <row r="400" spans="2:16">
      <c r="B400" s="21">
        <f t="shared" si="17"/>
        <v>396</v>
      </c>
      <c r="C400" s="21">
        <v>66</v>
      </c>
      <c r="D400" s="21">
        <v>55</v>
      </c>
      <c r="E400" s="21" t="b">
        <v>0</v>
      </c>
      <c r="G400" s="1" t="str">
        <f t="shared" si="16"/>
        <v>INSERT INTO m_monster_skill VALUES (396,66,55,FALSE);</v>
      </c>
      <c r="N400" s="21" t="str">
        <f>VLOOKUP(C400,モンスター!$B$6:$H$100,2,FALSE)</f>
        <v>グレムリン</v>
      </c>
      <c r="O400" s="24" t="str">
        <f>VLOOKUP(D400,スキル!$C$4:$N$100,8,FALSE)</f>
        <v>0</v>
      </c>
      <c r="P400" s="25" t="str">
        <f>VLOOKUP(D400,スキル!$C$4:$N$100,2,FALSE)</f>
        <v>ミスをした</v>
      </c>
    </row>
    <row r="401" spans="2:16">
      <c r="B401" s="21">
        <f t="shared" si="17"/>
        <v>397</v>
      </c>
      <c r="C401" s="21">
        <v>66</v>
      </c>
      <c r="D401" s="21">
        <v>65</v>
      </c>
      <c r="E401" s="21" t="b">
        <v>0</v>
      </c>
      <c r="G401" s="1" t="str">
        <f t="shared" si="16"/>
        <v>INSERT INTO m_monster_skill VALUES (397,66,65,FALSE);</v>
      </c>
      <c r="N401" s="21" t="str">
        <f>VLOOKUP(C401,モンスター!$B$6:$H$100,2,FALSE)</f>
        <v>グレムリン</v>
      </c>
      <c r="O401" s="24">
        <f>VLOOKUP(D401,スキル!$C$4:$N$100,8,FALSE)</f>
        <v>30</v>
      </c>
      <c r="P401" s="25" t="str">
        <f>VLOOKUP(D401,スキル!$C$4:$N$100,2,FALSE)</f>
        <v>串刺し</v>
      </c>
    </row>
    <row r="402" spans="2:16">
      <c r="B402" s="21">
        <f t="shared" si="17"/>
        <v>398</v>
      </c>
      <c r="C402" s="21">
        <v>67</v>
      </c>
      <c r="D402" s="21">
        <v>58</v>
      </c>
      <c r="E402" s="21" t="b">
        <v>0</v>
      </c>
      <c r="G402" s="1" t="str">
        <f t="shared" si="16"/>
        <v>INSERT INTO m_monster_skill VALUES (398,67,58,FALSE);</v>
      </c>
      <c r="N402" s="21" t="str">
        <f>VLOOKUP(C402,モンスター!$B$6:$H$100,2,FALSE)</f>
        <v>オーガボックス</v>
      </c>
      <c r="O402" s="24">
        <f>VLOOKUP(D402,スキル!$C$4:$N$100,8,FALSE)</f>
        <v>15</v>
      </c>
      <c r="P402" s="25" t="str">
        <f>VLOOKUP(D402,スキル!$C$4:$N$100,2,FALSE)</f>
        <v>噛みつき</v>
      </c>
    </row>
    <row r="403" spans="2:16">
      <c r="B403" s="21">
        <f t="shared" si="17"/>
        <v>399</v>
      </c>
      <c r="C403" s="21">
        <v>67</v>
      </c>
      <c r="D403" s="21">
        <v>59</v>
      </c>
      <c r="E403" s="21" t="b">
        <v>0</v>
      </c>
      <c r="G403" s="1" t="str">
        <f t="shared" si="16"/>
        <v>INSERT INTO m_monster_skill VALUES (399,67,59,FALSE);</v>
      </c>
      <c r="N403" s="21" t="str">
        <f>VLOOKUP(C403,モンスター!$B$6:$H$100,2,FALSE)</f>
        <v>オーガボックス</v>
      </c>
      <c r="O403" s="24">
        <f>VLOOKUP(D403,スキル!$C$4:$N$100,8,FALSE)</f>
        <v>30</v>
      </c>
      <c r="P403" s="25" t="str">
        <f>VLOOKUP(D403,スキル!$C$4:$N$100,2,FALSE)</f>
        <v>喰いちぎり</v>
      </c>
    </row>
    <row r="404" spans="2:16">
      <c r="B404" s="21">
        <f t="shared" si="17"/>
        <v>400</v>
      </c>
      <c r="C404" s="21">
        <v>67</v>
      </c>
      <c r="D404" s="21">
        <v>48</v>
      </c>
      <c r="E404" s="21" t="b">
        <v>0</v>
      </c>
      <c r="G404" s="1" t="str">
        <f t="shared" si="16"/>
        <v>INSERT INTO m_monster_skill VALUES (400,67,48,FALSE);</v>
      </c>
      <c r="N404" s="21" t="str">
        <f>VLOOKUP(C404,モンスター!$B$6:$H$100,2,FALSE)</f>
        <v>オーガボックス</v>
      </c>
      <c r="O404" s="24">
        <f>VLOOKUP(D404,スキル!$C$4:$N$100,8,FALSE)</f>
        <v>30</v>
      </c>
      <c r="P404" s="25" t="str">
        <f>VLOOKUP(D404,スキル!$C$4:$N$100,2,FALSE)</f>
        <v>スリープミスト</v>
      </c>
    </row>
    <row r="405" spans="2:16">
      <c r="B405" s="21">
        <f t="shared" si="17"/>
        <v>401</v>
      </c>
      <c r="C405" s="21">
        <v>67</v>
      </c>
      <c r="D405" s="21">
        <v>24</v>
      </c>
      <c r="E405" s="21" t="b">
        <v>0</v>
      </c>
      <c r="G405" s="1" t="str">
        <f t="shared" si="16"/>
        <v>INSERT INTO m_monster_skill VALUES (401,67,24,FALSE);</v>
      </c>
      <c r="N405" s="21" t="str">
        <f>VLOOKUP(C405,モンスター!$B$6:$H$100,2,FALSE)</f>
        <v>オーガボックス</v>
      </c>
      <c r="O405" s="24" t="str">
        <f>VLOOKUP(D405,スキル!$C$4:$N$100,8,FALSE)</f>
        <v>30</v>
      </c>
      <c r="P405" s="25" t="str">
        <f>VLOOKUP(D405,スキル!$C$4:$N$100,2,FALSE)</f>
        <v>サンダーボルト</v>
      </c>
    </row>
    <row r="406" spans="2:16">
      <c r="B406" s="21">
        <f t="shared" si="17"/>
        <v>402</v>
      </c>
      <c r="C406" s="21">
        <v>67</v>
      </c>
      <c r="D406" s="21">
        <v>55</v>
      </c>
      <c r="E406" s="21" t="b">
        <v>0</v>
      </c>
      <c r="G406" s="1" t="str">
        <f t="shared" si="16"/>
        <v>INSERT INTO m_monster_skill VALUES (402,67,55,FALSE);</v>
      </c>
      <c r="N406" s="21" t="str">
        <f>VLOOKUP(C406,モンスター!$B$6:$H$100,2,FALSE)</f>
        <v>オーガボックス</v>
      </c>
      <c r="O406" s="24" t="str">
        <f>VLOOKUP(D406,スキル!$C$4:$N$100,8,FALSE)</f>
        <v>0</v>
      </c>
      <c r="P406" s="25" t="str">
        <f>VLOOKUP(D406,スキル!$C$4:$N$100,2,FALSE)</f>
        <v>ミスをした</v>
      </c>
    </row>
    <row r="407" spans="2:16">
      <c r="B407" s="21">
        <f t="shared" si="17"/>
        <v>403</v>
      </c>
      <c r="C407" s="21">
        <v>67</v>
      </c>
      <c r="D407" s="21">
        <v>60</v>
      </c>
      <c r="E407" s="21" t="b">
        <v>0</v>
      </c>
      <c r="G407" s="1" t="str">
        <f t="shared" si="16"/>
        <v>INSERT INTO m_monster_skill VALUES (403,67,60,FALSE);</v>
      </c>
      <c r="N407" s="21" t="str">
        <f>VLOOKUP(C407,モンスター!$B$6:$H$100,2,FALSE)</f>
        <v>オーガボックス</v>
      </c>
      <c r="O407" s="24">
        <f>VLOOKUP(D407,スキル!$C$4:$N$100,8,FALSE)</f>
        <v>15</v>
      </c>
      <c r="P407" s="25" t="str">
        <f>VLOOKUP(D407,スキル!$C$4:$N$100,2,FALSE)</f>
        <v>タックル</v>
      </c>
    </row>
    <row r="408" spans="2:16">
      <c r="B408" s="21">
        <f t="shared" si="17"/>
        <v>404</v>
      </c>
      <c r="C408" s="21">
        <v>68</v>
      </c>
      <c r="D408" s="21">
        <v>48</v>
      </c>
      <c r="E408" s="21" t="b">
        <v>0</v>
      </c>
      <c r="G408" s="1" t="str">
        <f t="shared" si="16"/>
        <v>INSERT INTO m_monster_skill VALUES (404,68,48,FALSE);</v>
      </c>
      <c r="N408" s="21" t="str">
        <f>VLOOKUP(C408,モンスター!$B$6:$H$100,2,FALSE)</f>
        <v>カイザーミミック</v>
      </c>
      <c r="O408" s="24">
        <f>VLOOKUP(D408,スキル!$C$4:$N$100,8,FALSE)</f>
        <v>30</v>
      </c>
      <c r="P408" s="25" t="str">
        <f>VLOOKUP(D408,スキル!$C$4:$N$100,2,FALSE)</f>
        <v>スリープミスト</v>
      </c>
    </row>
    <row r="409" spans="2:16">
      <c r="B409" s="21">
        <f t="shared" si="17"/>
        <v>405</v>
      </c>
      <c r="C409" s="21">
        <v>68</v>
      </c>
      <c r="D409" s="21">
        <v>24</v>
      </c>
      <c r="E409" s="21" t="b">
        <v>0</v>
      </c>
      <c r="G409" s="1" t="str">
        <f t="shared" si="16"/>
        <v>INSERT INTO m_monster_skill VALUES (405,68,24,FALSE);</v>
      </c>
      <c r="N409" s="21" t="str">
        <f>VLOOKUP(C409,モンスター!$B$6:$H$100,2,FALSE)</f>
        <v>カイザーミミック</v>
      </c>
      <c r="O409" s="24" t="str">
        <f>VLOOKUP(D409,スキル!$C$4:$N$100,8,FALSE)</f>
        <v>30</v>
      </c>
      <c r="P409" s="25" t="str">
        <f>VLOOKUP(D409,スキル!$C$4:$N$100,2,FALSE)</f>
        <v>サンダーボルト</v>
      </c>
    </row>
    <row r="410" spans="2:16">
      <c r="B410" s="21">
        <f t="shared" si="17"/>
        <v>406</v>
      </c>
      <c r="C410" s="21">
        <v>68</v>
      </c>
      <c r="D410" s="21">
        <v>25</v>
      </c>
      <c r="E410" s="21" t="b">
        <v>0</v>
      </c>
      <c r="G410" s="1" t="str">
        <f t="shared" si="16"/>
        <v>INSERT INTO m_monster_skill VALUES (406,68,25,FALSE);</v>
      </c>
      <c r="N410" s="21" t="str">
        <f>VLOOKUP(C410,モンスター!$B$6:$H$100,2,FALSE)</f>
        <v>カイザーミミック</v>
      </c>
      <c r="O410" s="24">
        <f>VLOOKUP(D410,スキル!$C$4:$N$100,8,FALSE)</f>
        <v>50</v>
      </c>
      <c r="P410" s="25" t="str">
        <f>VLOOKUP(D410,スキル!$C$4:$N$100,2,FALSE)</f>
        <v>サンダーストーム</v>
      </c>
    </row>
    <row r="411" spans="2:16">
      <c r="B411" s="21">
        <f t="shared" si="17"/>
        <v>407</v>
      </c>
      <c r="C411" s="21">
        <v>68</v>
      </c>
      <c r="D411" s="21">
        <v>60</v>
      </c>
      <c r="E411" s="21" t="b">
        <v>0</v>
      </c>
      <c r="G411" s="1" t="str">
        <f t="shared" si="16"/>
        <v>INSERT INTO m_monster_skill VALUES (407,68,60,FALSE);</v>
      </c>
      <c r="N411" s="21" t="str">
        <f>VLOOKUP(C411,モンスター!$B$6:$H$100,2,FALSE)</f>
        <v>カイザーミミック</v>
      </c>
      <c r="O411" s="24">
        <f>VLOOKUP(D411,スキル!$C$4:$N$100,8,FALSE)</f>
        <v>15</v>
      </c>
      <c r="P411" s="25" t="str">
        <f>VLOOKUP(D411,スキル!$C$4:$N$100,2,FALSE)</f>
        <v>タックル</v>
      </c>
    </row>
    <row r="412" spans="2:16">
      <c r="B412" s="21">
        <f t="shared" si="17"/>
        <v>408</v>
      </c>
      <c r="C412" s="21">
        <v>68</v>
      </c>
      <c r="D412" s="21">
        <v>61</v>
      </c>
      <c r="E412" s="21" t="b">
        <v>0</v>
      </c>
      <c r="G412" s="1" t="str">
        <f t="shared" si="16"/>
        <v>INSERT INTO m_monster_skill VALUES (408,68,61,FALSE);</v>
      </c>
      <c r="N412" s="21" t="str">
        <f>VLOOKUP(C412,モンスター!$B$6:$H$100,2,FALSE)</f>
        <v>カイザーミミック</v>
      </c>
      <c r="O412" s="24">
        <f>VLOOKUP(D412,スキル!$C$4:$N$100,8,FALSE)</f>
        <v>30</v>
      </c>
      <c r="P412" s="25" t="str">
        <f>VLOOKUP(D412,スキル!$C$4:$N$100,2,FALSE)</f>
        <v>突撃</v>
      </c>
    </row>
    <row r="413" spans="2:16">
      <c r="B413" s="21">
        <f t="shared" si="17"/>
        <v>409</v>
      </c>
      <c r="C413" s="21">
        <v>68</v>
      </c>
      <c r="D413" s="21">
        <v>59</v>
      </c>
      <c r="E413" s="21" t="b">
        <v>0</v>
      </c>
      <c r="G413" s="1" t="str">
        <f t="shared" si="16"/>
        <v>INSERT INTO m_monster_skill VALUES (409,68,59,FALSE);</v>
      </c>
      <c r="N413" s="21" t="str">
        <f>VLOOKUP(C413,モンスター!$B$6:$H$100,2,FALSE)</f>
        <v>カイザーミミック</v>
      </c>
      <c r="O413" s="24">
        <f>VLOOKUP(D413,スキル!$C$4:$N$100,8,FALSE)</f>
        <v>30</v>
      </c>
      <c r="P413" s="25" t="str">
        <f>VLOOKUP(D413,スキル!$C$4:$N$100,2,FALSE)</f>
        <v>喰いちぎり</v>
      </c>
    </row>
    <row r="414" spans="2:16">
      <c r="B414" s="21">
        <f t="shared" si="17"/>
        <v>410</v>
      </c>
      <c r="C414" s="21">
        <v>69</v>
      </c>
      <c r="D414" s="21">
        <v>1</v>
      </c>
      <c r="E414" s="21" t="b">
        <v>0</v>
      </c>
      <c r="G414" s="1" t="str">
        <f t="shared" si="16"/>
        <v>INSERT INTO m_monster_skill VALUES (410,69,1,FALSE);</v>
      </c>
      <c r="N414" s="21" t="str">
        <f>VLOOKUP(C414,モンスター!$B$6:$H$100,2,FALSE)</f>
        <v>バレッテ</v>
      </c>
      <c r="O414" s="24">
        <f>VLOOKUP(D414,スキル!$C$4:$N$100,8,FALSE)</f>
        <v>10</v>
      </c>
      <c r="P414" s="25" t="str">
        <f>VLOOKUP(D414,スキル!$C$4:$N$100,2,FALSE)</f>
        <v>打撃</v>
      </c>
    </row>
    <row r="415" spans="2:16">
      <c r="B415" s="21">
        <f t="shared" si="17"/>
        <v>411</v>
      </c>
      <c r="C415" s="21">
        <v>69</v>
      </c>
      <c r="D415" s="21">
        <v>60</v>
      </c>
      <c r="E415" s="21" t="b">
        <v>0</v>
      </c>
      <c r="G415" s="1" t="str">
        <f t="shared" si="16"/>
        <v>INSERT INTO m_monster_skill VALUES (411,69,60,FALSE);</v>
      </c>
      <c r="N415" s="21" t="str">
        <f>VLOOKUP(C415,モンスター!$B$6:$H$100,2,FALSE)</f>
        <v>バレッテ</v>
      </c>
      <c r="O415" s="24">
        <f>VLOOKUP(D415,スキル!$C$4:$N$100,8,FALSE)</f>
        <v>15</v>
      </c>
      <c r="P415" s="25" t="str">
        <f>VLOOKUP(D415,スキル!$C$4:$N$100,2,FALSE)</f>
        <v>タックル</v>
      </c>
    </row>
    <row r="416" spans="2:16">
      <c r="B416" s="21">
        <f t="shared" si="17"/>
        <v>412</v>
      </c>
      <c r="C416" s="21">
        <v>69</v>
      </c>
      <c r="D416" s="21">
        <v>1</v>
      </c>
      <c r="E416" s="21" t="b">
        <v>0</v>
      </c>
      <c r="G416" s="1" t="str">
        <f t="shared" si="16"/>
        <v>INSERT INTO m_monster_skill VALUES (412,69,1,FALSE);</v>
      </c>
      <c r="N416" s="21" t="str">
        <f>VLOOKUP(C416,モンスター!$B$6:$H$100,2,FALSE)</f>
        <v>バレッテ</v>
      </c>
      <c r="O416" s="24">
        <f>VLOOKUP(D416,スキル!$C$4:$N$100,8,FALSE)</f>
        <v>10</v>
      </c>
      <c r="P416" s="25" t="str">
        <f>VLOOKUP(D416,スキル!$C$4:$N$100,2,FALSE)</f>
        <v>打撃</v>
      </c>
    </row>
    <row r="417" spans="2:16">
      <c r="B417" s="21">
        <f t="shared" si="17"/>
        <v>413</v>
      </c>
      <c r="C417" s="21">
        <v>69</v>
      </c>
      <c r="D417" s="21">
        <v>60</v>
      </c>
      <c r="E417" s="21" t="b">
        <v>0</v>
      </c>
      <c r="G417" s="1" t="str">
        <f t="shared" si="16"/>
        <v>INSERT INTO m_monster_skill VALUES (413,69,60,FALSE);</v>
      </c>
      <c r="N417" s="21" t="str">
        <f>VLOOKUP(C417,モンスター!$B$6:$H$100,2,FALSE)</f>
        <v>バレッテ</v>
      </c>
      <c r="O417" s="24">
        <f>VLOOKUP(D417,スキル!$C$4:$N$100,8,FALSE)</f>
        <v>15</v>
      </c>
      <c r="P417" s="25" t="str">
        <f>VLOOKUP(D417,スキル!$C$4:$N$100,2,FALSE)</f>
        <v>タックル</v>
      </c>
    </row>
    <row r="418" spans="2:16">
      <c r="B418" s="21">
        <f t="shared" si="17"/>
        <v>414</v>
      </c>
      <c r="C418" s="21">
        <v>69</v>
      </c>
      <c r="D418" s="21">
        <v>55</v>
      </c>
      <c r="E418" s="21" t="b">
        <v>0</v>
      </c>
      <c r="G418" s="1" t="str">
        <f t="shared" si="16"/>
        <v>INSERT INTO m_monster_skill VALUES (414,69,55,FALSE);</v>
      </c>
      <c r="N418" s="21" t="str">
        <f>VLOOKUP(C418,モンスター!$B$6:$H$100,2,FALSE)</f>
        <v>バレッテ</v>
      </c>
      <c r="O418" s="24" t="str">
        <f>VLOOKUP(D418,スキル!$C$4:$N$100,8,FALSE)</f>
        <v>0</v>
      </c>
      <c r="P418" s="25" t="str">
        <f>VLOOKUP(D418,スキル!$C$4:$N$100,2,FALSE)</f>
        <v>ミスをした</v>
      </c>
    </row>
    <row r="419" spans="2:16">
      <c r="B419" s="21">
        <f t="shared" si="17"/>
        <v>415</v>
      </c>
      <c r="C419" s="21">
        <v>69</v>
      </c>
      <c r="D419" s="21">
        <v>20</v>
      </c>
      <c r="E419" s="21" t="b">
        <v>0</v>
      </c>
      <c r="G419" s="1" t="str">
        <f t="shared" si="16"/>
        <v>INSERT INTO m_monster_skill VALUES (415,69,20,FALSE);</v>
      </c>
      <c r="N419" s="21" t="str">
        <f>VLOOKUP(C419,モンスター!$B$6:$H$100,2,FALSE)</f>
        <v>バレッテ</v>
      </c>
      <c r="O419" s="24" t="str">
        <f>VLOOKUP(D419,スキル!$C$4:$N$100,8,FALSE)</f>
        <v>10</v>
      </c>
      <c r="P419" s="25" t="str">
        <f>VLOOKUP(D419,スキル!$C$4:$N$100,2,FALSE)</f>
        <v>アイススマッシュ</v>
      </c>
    </row>
    <row r="420" spans="2:16">
      <c r="B420" s="21">
        <f t="shared" si="17"/>
        <v>416</v>
      </c>
      <c r="C420" s="21">
        <v>70</v>
      </c>
      <c r="D420" s="21">
        <v>60</v>
      </c>
      <c r="E420" s="21" t="b">
        <v>0</v>
      </c>
      <c r="G420" s="1" t="str">
        <f t="shared" si="16"/>
        <v>INSERT INTO m_monster_skill VALUES (416,70,60,FALSE);</v>
      </c>
      <c r="N420" s="21" t="str">
        <f>VLOOKUP(C420,モンスター!$B$6:$H$100,2,FALSE)</f>
        <v>ゴールドバレッテ</v>
      </c>
      <c r="O420" s="24">
        <f>VLOOKUP(D420,スキル!$C$4:$N$100,8,FALSE)</f>
        <v>15</v>
      </c>
      <c r="P420" s="25" t="str">
        <f>VLOOKUP(D420,スキル!$C$4:$N$100,2,FALSE)</f>
        <v>タックル</v>
      </c>
    </row>
    <row r="421" spans="2:16">
      <c r="B421" s="21">
        <f t="shared" si="17"/>
        <v>417</v>
      </c>
      <c r="C421" s="21">
        <v>70</v>
      </c>
      <c r="D421" s="21">
        <v>60</v>
      </c>
      <c r="E421" s="21" t="b">
        <v>0</v>
      </c>
      <c r="G421" s="1" t="str">
        <f t="shared" si="16"/>
        <v>INSERT INTO m_monster_skill VALUES (417,70,60,FALSE);</v>
      </c>
      <c r="N421" s="21" t="str">
        <f>VLOOKUP(C421,モンスター!$B$6:$H$100,2,FALSE)</f>
        <v>ゴールドバレッテ</v>
      </c>
      <c r="O421" s="24">
        <f>VLOOKUP(D421,スキル!$C$4:$N$100,8,FALSE)</f>
        <v>15</v>
      </c>
      <c r="P421" s="25" t="str">
        <f>VLOOKUP(D421,スキル!$C$4:$N$100,2,FALSE)</f>
        <v>タックル</v>
      </c>
    </row>
    <row r="422" spans="2:16">
      <c r="B422" s="21">
        <f t="shared" si="17"/>
        <v>418</v>
      </c>
      <c r="C422" s="21">
        <v>70</v>
      </c>
      <c r="D422" s="21">
        <v>61</v>
      </c>
      <c r="E422" s="21" t="b">
        <v>0</v>
      </c>
      <c r="G422" s="1" t="str">
        <f t="shared" si="16"/>
        <v>INSERT INTO m_monster_skill VALUES (418,70,61,FALSE);</v>
      </c>
      <c r="N422" s="21" t="str">
        <f>VLOOKUP(C422,モンスター!$B$6:$H$100,2,FALSE)</f>
        <v>ゴールドバレッテ</v>
      </c>
      <c r="O422" s="24">
        <f>VLOOKUP(D422,スキル!$C$4:$N$100,8,FALSE)</f>
        <v>30</v>
      </c>
      <c r="P422" s="25" t="str">
        <f>VLOOKUP(D422,スキル!$C$4:$N$100,2,FALSE)</f>
        <v>突撃</v>
      </c>
    </row>
    <row r="423" spans="2:16">
      <c r="B423" s="21">
        <f t="shared" si="17"/>
        <v>419</v>
      </c>
      <c r="C423" s="21">
        <v>70</v>
      </c>
      <c r="D423" s="21">
        <v>3</v>
      </c>
      <c r="E423" s="21" t="b">
        <v>0</v>
      </c>
      <c r="G423" s="1" t="str">
        <f t="shared" si="16"/>
        <v>INSERT INTO m_monster_skill VALUES (419,70,3,FALSE);</v>
      </c>
      <c r="N423" s="21" t="str">
        <f>VLOOKUP(C423,モンスター!$B$6:$H$100,2,FALSE)</f>
        <v>ゴールドバレッテ</v>
      </c>
      <c r="O423" s="24">
        <f>VLOOKUP(D423,スキル!$C$4:$N$100,8,FALSE)</f>
        <v>30</v>
      </c>
      <c r="P423" s="25" t="str">
        <f>VLOOKUP(D423,スキル!$C$4:$N$100,2,FALSE)</f>
        <v>ライジングドラゴン</v>
      </c>
    </row>
    <row r="424" spans="2:16">
      <c r="B424" s="21">
        <f t="shared" si="17"/>
        <v>420</v>
      </c>
      <c r="C424" s="21">
        <v>70</v>
      </c>
      <c r="D424" s="21">
        <v>27</v>
      </c>
      <c r="E424" s="21" t="b">
        <v>0</v>
      </c>
      <c r="G424" s="1" t="str">
        <f t="shared" si="16"/>
        <v>INSERT INTO m_monster_skill VALUES (420,70,27,FALSE);</v>
      </c>
      <c r="N424" s="21" t="str">
        <f>VLOOKUP(C424,モンスター!$B$6:$H$100,2,FALSE)</f>
        <v>ゴールドバレッテ</v>
      </c>
      <c r="O424" s="24" t="str">
        <f>VLOOKUP(D424,スキル!$C$4:$N$100,8,FALSE)</f>
        <v>30</v>
      </c>
      <c r="P424" s="25" t="str">
        <f>VLOOKUP(D424,スキル!$C$4:$N$100,2,FALSE)</f>
        <v>アースクエイク</v>
      </c>
    </row>
    <row r="425" spans="2:16">
      <c r="B425" s="21">
        <f t="shared" si="17"/>
        <v>421</v>
      </c>
      <c r="C425" s="21">
        <v>70</v>
      </c>
      <c r="D425" s="21">
        <v>55</v>
      </c>
      <c r="E425" s="21" t="b">
        <v>0</v>
      </c>
      <c r="G425" s="1" t="str">
        <f t="shared" si="16"/>
        <v>INSERT INTO m_monster_skill VALUES (421,70,55,FALSE);</v>
      </c>
      <c r="N425" s="21" t="str">
        <f>VLOOKUP(C425,モンスター!$B$6:$H$100,2,FALSE)</f>
        <v>ゴールドバレッテ</v>
      </c>
      <c r="O425" s="24" t="str">
        <f>VLOOKUP(D425,スキル!$C$4:$N$100,8,FALSE)</f>
        <v>0</v>
      </c>
      <c r="P425" s="25" t="str">
        <f>VLOOKUP(D425,スキル!$C$4:$N$100,2,FALSE)</f>
        <v>ミスをした</v>
      </c>
    </row>
    <row r="426" spans="2:16">
      <c r="B426" s="21">
        <f t="shared" si="17"/>
        <v>422</v>
      </c>
      <c r="C426" s="21">
        <v>71</v>
      </c>
      <c r="D426" s="21">
        <v>26</v>
      </c>
      <c r="E426" s="21" t="b">
        <v>0</v>
      </c>
      <c r="G426" s="1" t="str">
        <f t="shared" si="16"/>
        <v>INSERT INTO m_monster_skill VALUES (422,71,26,FALSE);</v>
      </c>
      <c r="N426" s="21" t="str">
        <f>VLOOKUP(C426,モンスター!$B$6:$H$100,2,FALSE)</f>
        <v>バシリスク</v>
      </c>
      <c r="O426" s="24" t="str">
        <f>VLOOKUP(D426,スキル!$C$4:$N$100,8,FALSE)</f>
        <v>10</v>
      </c>
      <c r="P426" s="25" t="str">
        <f>VLOOKUP(D426,スキル!$C$4:$N$100,2,FALSE)</f>
        <v>ダイヤミサイル</v>
      </c>
    </row>
    <row r="427" spans="2:16">
      <c r="B427" s="21">
        <f t="shared" si="17"/>
        <v>423</v>
      </c>
      <c r="C427" s="21">
        <v>71</v>
      </c>
      <c r="D427" s="21">
        <v>26</v>
      </c>
      <c r="E427" s="21" t="b">
        <v>0</v>
      </c>
      <c r="G427" s="1" t="str">
        <f t="shared" si="16"/>
        <v>INSERT INTO m_monster_skill VALUES (423,71,26,FALSE);</v>
      </c>
      <c r="N427" s="21" t="str">
        <f>VLOOKUP(C427,モンスター!$B$6:$H$100,2,FALSE)</f>
        <v>バシリスク</v>
      </c>
      <c r="O427" s="24" t="str">
        <f>VLOOKUP(D427,スキル!$C$4:$N$100,8,FALSE)</f>
        <v>10</v>
      </c>
      <c r="P427" s="25" t="str">
        <f>VLOOKUP(D427,スキル!$C$4:$N$100,2,FALSE)</f>
        <v>ダイヤミサイル</v>
      </c>
    </row>
    <row r="428" spans="2:16">
      <c r="B428" s="21">
        <f t="shared" si="17"/>
        <v>424</v>
      </c>
      <c r="C428" s="21">
        <v>71</v>
      </c>
      <c r="D428" s="21">
        <v>60</v>
      </c>
      <c r="E428" s="21" t="b">
        <v>0</v>
      </c>
      <c r="G428" s="1" t="str">
        <f t="shared" si="16"/>
        <v>INSERT INTO m_monster_skill VALUES (424,71,60,FALSE);</v>
      </c>
      <c r="N428" s="21" t="str">
        <f>VLOOKUP(C428,モンスター!$B$6:$H$100,2,FALSE)</f>
        <v>バシリスク</v>
      </c>
      <c r="O428" s="24">
        <f>VLOOKUP(D428,スキル!$C$4:$N$100,8,FALSE)</f>
        <v>15</v>
      </c>
      <c r="P428" s="25" t="str">
        <f>VLOOKUP(D428,スキル!$C$4:$N$100,2,FALSE)</f>
        <v>タックル</v>
      </c>
    </row>
    <row r="429" spans="2:16">
      <c r="B429" s="21">
        <f t="shared" si="17"/>
        <v>425</v>
      </c>
      <c r="C429" s="21">
        <v>71</v>
      </c>
      <c r="D429" s="21">
        <v>20</v>
      </c>
      <c r="E429" s="21" t="b">
        <v>0</v>
      </c>
      <c r="G429" s="1" t="str">
        <f t="shared" si="16"/>
        <v>INSERT INTO m_monster_skill VALUES (425,71,20,FALSE);</v>
      </c>
      <c r="N429" s="21" t="str">
        <f>VLOOKUP(C429,モンスター!$B$6:$H$100,2,FALSE)</f>
        <v>バシリスク</v>
      </c>
      <c r="O429" s="24" t="str">
        <f>VLOOKUP(D429,スキル!$C$4:$N$100,8,FALSE)</f>
        <v>10</v>
      </c>
      <c r="P429" s="25" t="str">
        <f>VLOOKUP(D429,スキル!$C$4:$N$100,2,FALSE)</f>
        <v>アイススマッシュ</v>
      </c>
    </row>
    <row r="430" spans="2:16">
      <c r="B430" s="21">
        <f t="shared" si="17"/>
        <v>426</v>
      </c>
      <c r="C430" s="21">
        <v>71</v>
      </c>
      <c r="D430" s="21">
        <v>55</v>
      </c>
      <c r="E430" s="21" t="b">
        <v>0</v>
      </c>
      <c r="G430" s="1" t="str">
        <f t="shared" si="16"/>
        <v>INSERT INTO m_monster_skill VALUES (426,71,55,FALSE);</v>
      </c>
      <c r="N430" s="21" t="str">
        <f>VLOOKUP(C430,モンスター!$B$6:$H$100,2,FALSE)</f>
        <v>バシリスク</v>
      </c>
      <c r="O430" s="24" t="str">
        <f>VLOOKUP(D430,スキル!$C$4:$N$100,8,FALSE)</f>
        <v>0</v>
      </c>
      <c r="P430" s="25" t="str">
        <f>VLOOKUP(D430,スキル!$C$4:$N$100,2,FALSE)</f>
        <v>ミスをした</v>
      </c>
    </row>
    <row r="431" spans="2:16">
      <c r="B431" s="21">
        <f t="shared" si="17"/>
        <v>427</v>
      </c>
      <c r="C431" s="21">
        <v>71</v>
      </c>
      <c r="D431" s="21">
        <v>55</v>
      </c>
      <c r="E431" s="21" t="b">
        <v>0</v>
      </c>
      <c r="G431" s="1" t="str">
        <f t="shared" si="16"/>
        <v>INSERT INTO m_monster_skill VALUES (427,71,55,FALSE);</v>
      </c>
      <c r="N431" s="21" t="str">
        <f>VLOOKUP(C431,モンスター!$B$6:$H$100,2,FALSE)</f>
        <v>バシリスク</v>
      </c>
      <c r="O431" s="24" t="str">
        <f>VLOOKUP(D431,スキル!$C$4:$N$100,8,FALSE)</f>
        <v>0</v>
      </c>
      <c r="P431" s="25" t="str">
        <f>VLOOKUP(D431,スキル!$C$4:$N$100,2,FALSE)</f>
        <v>ミスをした</v>
      </c>
    </row>
    <row r="432" spans="2:16">
      <c r="B432" s="21">
        <f t="shared" si="17"/>
        <v>428</v>
      </c>
      <c r="C432" s="21">
        <v>72</v>
      </c>
      <c r="D432" s="21">
        <v>60</v>
      </c>
      <c r="E432" s="21" t="b">
        <v>0</v>
      </c>
      <c r="G432" s="1" t="str">
        <f t="shared" si="16"/>
        <v>INSERT INTO m_monster_skill VALUES (428,72,60,FALSE);</v>
      </c>
      <c r="N432" s="21" t="str">
        <f>VLOOKUP(C432,モンスター!$B$6:$H$100,2,FALSE)</f>
        <v>ファイアドレイク</v>
      </c>
      <c r="O432" s="24">
        <f>VLOOKUP(D432,スキル!$C$4:$N$100,8,FALSE)</f>
        <v>15</v>
      </c>
      <c r="P432" s="25" t="str">
        <f>VLOOKUP(D432,スキル!$C$4:$N$100,2,FALSE)</f>
        <v>タックル</v>
      </c>
    </row>
    <row r="433" spans="2:16">
      <c r="B433" s="21">
        <f t="shared" si="17"/>
        <v>429</v>
      </c>
      <c r="C433" s="21">
        <v>72</v>
      </c>
      <c r="D433" s="21">
        <v>61</v>
      </c>
      <c r="E433" s="21" t="b">
        <v>0</v>
      </c>
      <c r="G433" s="1" t="str">
        <f t="shared" si="16"/>
        <v>INSERT INTO m_monster_skill VALUES (429,72,61,FALSE);</v>
      </c>
      <c r="N433" s="21" t="str">
        <f>VLOOKUP(C433,モンスター!$B$6:$H$100,2,FALSE)</f>
        <v>ファイアドレイク</v>
      </c>
      <c r="O433" s="24">
        <f>VLOOKUP(D433,スキル!$C$4:$N$100,8,FALSE)</f>
        <v>30</v>
      </c>
      <c r="P433" s="25" t="str">
        <f>VLOOKUP(D433,スキル!$C$4:$N$100,2,FALSE)</f>
        <v>突撃</v>
      </c>
    </row>
    <row r="434" spans="2:16">
      <c r="B434" s="21">
        <f t="shared" si="17"/>
        <v>430</v>
      </c>
      <c r="C434" s="21">
        <v>72</v>
      </c>
      <c r="D434" s="21">
        <v>68</v>
      </c>
      <c r="E434" s="21" t="b">
        <v>0</v>
      </c>
      <c r="G434" s="1" t="str">
        <f t="shared" si="16"/>
        <v>INSERT INTO m_monster_skill VALUES (430,72,68,FALSE);</v>
      </c>
      <c r="N434" s="21" t="str">
        <f>VLOOKUP(C434,モンスター!$B$6:$H$100,2,FALSE)</f>
        <v>ファイアドレイク</v>
      </c>
      <c r="O434" s="24">
        <f>VLOOKUP(D434,スキル!$C$4:$N$100,8,FALSE)</f>
        <v>15</v>
      </c>
      <c r="P434" s="25" t="str">
        <f>VLOOKUP(D434,スキル!$C$4:$N$100,2,FALSE)</f>
        <v>引き裂く</v>
      </c>
    </row>
    <row r="435" spans="2:16">
      <c r="B435" s="21">
        <f t="shared" si="17"/>
        <v>431</v>
      </c>
      <c r="C435" s="21">
        <v>72</v>
      </c>
      <c r="D435" s="21">
        <v>18</v>
      </c>
      <c r="E435" s="21" t="b">
        <v>0</v>
      </c>
      <c r="G435" s="1" t="str">
        <f t="shared" si="16"/>
        <v>INSERT INTO m_monster_skill VALUES (431,72,18,FALSE);</v>
      </c>
      <c r="N435" s="21" t="str">
        <f>VLOOKUP(C435,モンスター!$B$6:$H$100,2,FALSE)</f>
        <v>ファイアドレイク</v>
      </c>
      <c r="O435" s="24" t="str">
        <f>VLOOKUP(D435,スキル!$C$4:$N$100,8,FALSE)</f>
        <v>30</v>
      </c>
      <c r="P435" s="25" t="str">
        <f>VLOOKUP(D435,スキル!$C$4:$N$100,2,FALSE)</f>
        <v>エクスプロード</v>
      </c>
    </row>
    <row r="436" spans="2:16">
      <c r="B436" s="21">
        <f t="shared" si="17"/>
        <v>432</v>
      </c>
      <c r="C436" s="21">
        <v>72</v>
      </c>
      <c r="D436" s="21">
        <v>56</v>
      </c>
      <c r="E436" s="21" t="b">
        <v>0</v>
      </c>
      <c r="G436" s="1" t="str">
        <f t="shared" si="16"/>
        <v>INSERT INTO m_monster_skill VALUES (432,72,56,FALSE);</v>
      </c>
      <c r="N436" s="21" t="str">
        <f>VLOOKUP(C436,モンスター!$B$6:$H$100,2,FALSE)</f>
        <v>ファイアドレイク</v>
      </c>
      <c r="O436" s="24" t="str">
        <f>VLOOKUP(D436,スキル!$C$4:$N$100,8,FALSE)</f>
        <v>0</v>
      </c>
      <c r="P436" s="25" t="str">
        <f>VLOOKUP(D436,スキル!$C$4:$N$100,2,FALSE)</f>
        <v>様子を見ている</v>
      </c>
    </row>
    <row r="437" spans="2:16">
      <c r="B437" s="21">
        <f t="shared" si="17"/>
        <v>433</v>
      </c>
      <c r="C437" s="21">
        <v>72</v>
      </c>
      <c r="D437" s="21">
        <v>18</v>
      </c>
      <c r="E437" s="21" t="b">
        <v>0</v>
      </c>
      <c r="G437" s="1" t="str">
        <f t="shared" si="16"/>
        <v>INSERT INTO m_monster_skill VALUES (433,72,18,FALSE);</v>
      </c>
      <c r="N437" s="21" t="str">
        <f>VLOOKUP(C437,モンスター!$B$6:$H$100,2,FALSE)</f>
        <v>ファイアドレイク</v>
      </c>
      <c r="O437" s="24" t="str">
        <f>VLOOKUP(D437,スキル!$C$4:$N$100,8,FALSE)</f>
        <v>30</v>
      </c>
      <c r="P437" s="25" t="str">
        <f>VLOOKUP(D437,スキル!$C$4:$N$100,2,FALSE)</f>
        <v>エクスプロード</v>
      </c>
    </row>
    <row r="438" spans="2:16">
      <c r="B438" s="21">
        <f t="shared" si="17"/>
        <v>434</v>
      </c>
      <c r="C438" s="21">
        <v>73</v>
      </c>
      <c r="D438" s="21">
        <v>32</v>
      </c>
      <c r="E438" s="21" t="b">
        <v>0</v>
      </c>
      <c r="G438" s="1" t="str">
        <f t="shared" si="16"/>
        <v>INSERT INTO m_monster_skill VALUES (434,73,32,FALSE);</v>
      </c>
      <c r="N438" s="21" t="str">
        <f>VLOOKUP(C438,モンスター!$B$6:$H$100,2,FALSE)</f>
        <v>スペクター</v>
      </c>
      <c r="O438" s="24" t="str">
        <f>VLOOKUP(D438,スキル!$C$4:$N$100,8,FALSE)</f>
        <v>10</v>
      </c>
      <c r="P438" s="25" t="str">
        <f>VLOOKUP(D438,スキル!$C$4:$N$100,2,FALSE)</f>
        <v>イビルゲート</v>
      </c>
    </row>
    <row r="439" spans="2:16">
      <c r="B439" s="21">
        <f t="shared" si="17"/>
        <v>435</v>
      </c>
      <c r="C439" s="21">
        <v>73</v>
      </c>
      <c r="D439" s="21">
        <v>32</v>
      </c>
      <c r="E439" s="21" t="b">
        <v>0</v>
      </c>
      <c r="G439" s="1" t="str">
        <f t="shared" si="16"/>
        <v>INSERT INTO m_monster_skill VALUES (435,73,32,FALSE);</v>
      </c>
      <c r="N439" s="21" t="str">
        <f>VLOOKUP(C439,モンスター!$B$6:$H$100,2,FALSE)</f>
        <v>スペクター</v>
      </c>
      <c r="O439" s="24" t="str">
        <f>VLOOKUP(D439,スキル!$C$4:$N$100,8,FALSE)</f>
        <v>10</v>
      </c>
      <c r="P439" s="25" t="str">
        <f>VLOOKUP(D439,スキル!$C$4:$N$100,2,FALSE)</f>
        <v>イビルゲート</v>
      </c>
    </row>
    <row r="440" spans="2:16">
      <c r="B440" s="21">
        <f t="shared" si="17"/>
        <v>436</v>
      </c>
      <c r="C440" s="21">
        <v>73</v>
      </c>
      <c r="D440" s="21">
        <v>32</v>
      </c>
      <c r="E440" s="21" t="b">
        <v>0</v>
      </c>
      <c r="G440" s="1" t="str">
        <f t="shared" si="16"/>
        <v>INSERT INTO m_monster_skill VALUES (436,73,32,FALSE);</v>
      </c>
      <c r="N440" s="21" t="str">
        <f>VLOOKUP(C440,モンスター!$B$6:$H$100,2,FALSE)</f>
        <v>スペクター</v>
      </c>
      <c r="O440" s="24" t="str">
        <f>VLOOKUP(D440,スキル!$C$4:$N$100,8,FALSE)</f>
        <v>10</v>
      </c>
      <c r="P440" s="25" t="str">
        <f>VLOOKUP(D440,スキル!$C$4:$N$100,2,FALSE)</f>
        <v>イビルゲート</v>
      </c>
    </row>
    <row r="441" spans="2:16">
      <c r="B441" s="21">
        <f t="shared" si="17"/>
        <v>437</v>
      </c>
      <c r="C441" s="21">
        <v>73</v>
      </c>
      <c r="D441" s="21">
        <v>47</v>
      </c>
      <c r="E441" s="21" t="b">
        <v>0</v>
      </c>
      <c r="G441" s="1" t="str">
        <f t="shared" si="16"/>
        <v>INSERT INTO m_monster_skill VALUES (437,73,47,FALSE);</v>
      </c>
      <c r="N441" s="21" t="str">
        <f>VLOOKUP(C441,モンスター!$B$6:$H$100,2,FALSE)</f>
        <v>スペクター</v>
      </c>
      <c r="O441" s="24">
        <f>VLOOKUP(D441,スキル!$C$4:$N$100,8,FALSE)</f>
        <v>20</v>
      </c>
      <c r="P441" s="25" t="str">
        <f>VLOOKUP(D441,スキル!$C$4:$N$100,2,FALSE)</f>
        <v>スリプル</v>
      </c>
    </row>
    <row r="442" spans="2:16">
      <c r="B442" s="21">
        <f t="shared" si="17"/>
        <v>438</v>
      </c>
      <c r="C442" s="21">
        <v>73</v>
      </c>
      <c r="D442" s="21">
        <v>55</v>
      </c>
      <c r="E442" s="21" t="b">
        <v>0</v>
      </c>
      <c r="G442" s="1" t="str">
        <f t="shared" si="16"/>
        <v>INSERT INTO m_monster_skill VALUES (438,73,55,FALSE);</v>
      </c>
      <c r="N442" s="21" t="str">
        <f>VLOOKUP(C442,モンスター!$B$6:$H$100,2,FALSE)</f>
        <v>スペクター</v>
      </c>
      <c r="O442" s="24" t="str">
        <f>VLOOKUP(D442,スキル!$C$4:$N$100,8,FALSE)</f>
        <v>0</v>
      </c>
      <c r="P442" s="25" t="str">
        <f>VLOOKUP(D442,スキル!$C$4:$N$100,2,FALSE)</f>
        <v>ミスをした</v>
      </c>
    </row>
    <row r="443" spans="2:16">
      <c r="B443" s="21">
        <f t="shared" si="17"/>
        <v>439</v>
      </c>
      <c r="C443" s="21">
        <v>73</v>
      </c>
      <c r="D443" s="21">
        <v>60</v>
      </c>
      <c r="E443" s="21" t="b">
        <v>0</v>
      </c>
      <c r="G443" s="1" t="str">
        <f t="shared" si="16"/>
        <v>INSERT INTO m_monster_skill VALUES (439,73,60,FALSE);</v>
      </c>
      <c r="N443" s="21" t="str">
        <f>VLOOKUP(C443,モンスター!$B$6:$H$100,2,FALSE)</f>
        <v>スペクター</v>
      </c>
      <c r="O443" s="24">
        <f>VLOOKUP(D443,スキル!$C$4:$N$100,8,FALSE)</f>
        <v>15</v>
      </c>
      <c r="P443" s="25" t="str">
        <f>VLOOKUP(D443,スキル!$C$4:$N$100,2,FALSE)</f>
        <v>タックル</v>
      </c>
    </row>
    <row r="444" spans="2:16">
      <c r="B444" s="21">
        <f t="shared" si="17"/>
        <v>440</v>
      </c>
      <c r="C444" s="21">
        <v>74</v>
      </c>
      <c r="D444" s="21">
        <v>33</v>
      </c>
      <c r="E444" s="21" t="b">
        <v>0</v>
      </c>
      <c r="G444" s="1" t="str">
        <f t="shared" si="16"/>
        <v>INSERT INTO m_monster_skill VALUES (440,74,33,FALSE);</v>
      </c>
      <c r="N444" s="21" t="str">
        <f>VLOOKUP(C444,モンスター!$B$6:$H$100,2,FALSE)</f>
        <v>ゴースト</v>
      </c>
      <c r="O444" s="24" t="str">
        <f>VLOOKUP(D444,スキル!$C$4:$N$100,8,FALSE)</f>
        <v>30</v>
      </c>
      <c r="P444" s="25" t="str">
        <f>VLOOKUP(D444,スキル!$C$4:$N$100,2,FALSE)</f>
        <v>ダークフォース</v>
      </c>
    </row>
    <row r="445" spans="2:16">
      <c r="B445" s="21">
        <f t="shared" si="17"/>
        <v>441</v>
      </c>
      <c r="C445" s="21">
        <v>74</v>
      </c>
      <c r="D445" s="21">
        <v>32</v>
      </c>
      <c r="E445" s="21" t="b">
        <v>0</v>
      </c>
      <c r="G445" s="1" t="str">
        <f t="shared" si="16"/>
        <v>INSERT INTO m_monster_skill VALUES (441,74,32,FALSE);</v>
      </c>
      <c r="N445" s="21" t="str">
        <f>VLOOKUP(C445,モンスター!$B$6:$H$100,2,FALSE)</f>
        <v>ゴースト</v>
      </c>
      <c r="O445" s="24" t="str">
        <f>VLOOKUP(D445,スキル!$C$4:$N$100,8,FALSE)</f>
        <v>10</v>
      </c>
      <c r="P445" s="25" t="str">
        <f>VLOOKUP(D445,スキル!$C$4:$N$100,2,FALSE)</f>
        <v>イビルゲート</v>
      </c>
    </row>
    <row r="446" spans="2:16">
      <c r="B446" s="21">
        <f t="shared" si="17"/>
        <v>442</v>
      </c>
      <c r="C446" s="21">
        <v>74</v>
      </c>
      <c r="D446" s="21">
        <v>34</v>
      </c>
      <c r="E446" s="21" t="b">
        <v>0</v>
      </c>
      <c r="G446" s="1" t="str">
        <f t="shared" ref="G446:G509" si="18">"INSERT INTO m_monster_skill VALUES ("&amp;B446&amp;","&amp;C446&amp;","&amp;D446&amp;","&amp;E446&amp;");"</f>
        <v>INSERT INTO m_monster_skill VALUES (442,74,34,FALSE);</v>
      </c>
      <c r="N446" s="21" t="str">
        <f>VLOOKUP(C446,モンスター!$B$6:$H$100,2,FALSE)</f>
        <v>ゴースト</v>
      </c>
      <c r="O446" s="24">
        <f>VLOOKUP(D446,スキル!$C$4:$N$100,8,FALSE)</f>
        <v>50</v>
      </c>
      <c r="P446" s="25" t="str">
        <f>VLOOKUP(D446,スキル!$C$4:$N$100,2,FALSE)</f>
        <v>ブラックレイン</v>
      </c>
    </row>
    <row r="447" spans="2:16">
      <c r="B447" s="21">
        <f t="shared" si="17"/>
        <v>443</v>
      </c>
      <c r="C447" s="21">
        <v>74</v>
      </c>
      <c r="D447" s="21">
        <v>57</v>
      </c>
      <c r="E447" s="21" t="b">
        <v>0</v>
      </c>
      <c r="G447" s="1" t="str">
        <f t="shared" si="18"/>
        <v>INSERT INTO m_monster_skill VALUES (443,74,57,FALSE);</v>
      </c>
      <c r="N447" s="21" t="str">
        <f>VLOOKUP(C447,モンスター!$B$6:$H$100,2,FALSE)</f>
        <v>ゴースト</v>
      </c>
      <c r="O447" s="24" t="str">
        <f>VLOOKUP(D447,スキル!$C$4:$N$100,8,FALSE)</f>
        <v>0</v>
      </c>
      <c r="P447" s="25" t="str">
        <f>VLOOKUP(D447,スキル!$C$4:$N$100,2,FALSE)</f>
        <v>余裕に構えている</v>
      </c>
    </row>
    <row r="448" spans="2:16">
      <c r="B448" s="21">
        <f t="shared" si="17"/>
        <v>444</v>
      </c>
      <c r="C448" s="21">
        <v>74</v>
      </c>
      <c r="D448" s="21">
        <v>60</v>
      </c>
      <c r="E448" s="21" t="b">
        <v>0</v>
      </c>
      <c r="G448" s="1" t="str">
        <f t="shared" si="18"/>
        <v>INSERT INTO m_monster_skill VALUES (444,74,60,FALSE);</v>
      </c>
      <c r="N448" s="21" t="str">
        <f>VLOOKUP(C448,モンスター!$B$6:$H$100,2,FALSE)</f>
        <v>ゴースト</v>
      </c>
      <c r="O448" s="24">
        <f>VLOOKUP(D448,スキル!$C$4:$N$100,8,FALSE)</f>
        <v>15</v>
      </c>
      <c r="P448" s="25" t="str">
        <f>VLOOKUP(D448,スキル!$C$4:$N$100,2,FALSE)</f>
        <v>タックル</v>
      </c>
    </row>
    <row r="449" spans="2:16">
      <c r="B449" s="21">
        <f t="shared" si="17"/>
        <v>445</v>
      </c>
      <c r="C449" s="21">
        <v>74</v>
      </c>
      <c r="D449" s="21">
        <v>6</v>
      </c>
      <c r="E449" s="21" t="b">
        <v>0</v>
      </c>
      <c r="G449" s="1" t="str">
        <f t="shared" si="18"/>
        <v>INSERT INTO m_monster_skill VALUES (445,74,6,FALSE);</v>
      </c>
      <c r="N449" s="21" t="str">
        <f>VLOOKUP(C449,モンスター!$B$6:$H$100,2,FALSE)</f>
        <v>ゴースト</v>
      </c>
      <c r="O449" s="24" t="str">
        <f>VLOOKUP(D449,スキル!$C$4:$N$100,8,FALSE)</f>
        <v>25</v>
      </c>
      <c r="P449" s="25" t="str">
        <f>VLOOKUP(D449,スキル!$C$4:$N$100,2,FALSE)</f>
        <v>ムーンサルト</v>
      </c>
    </row>
    <row r="450" spans="2:16">
      <c r="B450" s="21">
        <f t="shared" si="17"/>
        <v>446</v>
      </c>
      <c r="C450" s="21">
        <v>75</v>
      </c>
      <c r="D450" s="21">
        <v>9</v>
      </c>
      <c r="E450" s="21" t="b">
        <v>0</v>
      </c>
      <c r="G450" s="1" t="str">
        <f t="shared" si="18"/>
        <v>INSERT INTO m_monster_skill VALUES (446,75,9,FALSE);</v>
      </c>
      <c r="N450" s="21" t="str">
        <f>VLOOKUP(C450,モンスター!$B$6:$H$100,2,FALSE)</f>
        <v>ユニコーンヘッド</v>
      </c>
      <c r="O450" s="24">
        <f>VLOOKUP(D450,スキル!$C$4:$N$100,8,FALSE)</f>
        <v>10</v>
      </c>
      <c r="P450" s="25" t="str">
        <f>VLOOKUP(D450,スキル!$C$4:$N$100,2,FALSE)</f>
        <v>斬撃</v>
      </c>
    </row>
    <row r="451" spans="2:16">
      <c r="B451" s="21">
        <f t="shared" si="17"/>
        <v>447</v>
      </c>
      <c r="C451" s="21">
        <v>75</v>
      </c>
      <c r="D451" s="21">
        <v>23</v>
      </c>
      <c r="E451" s="21" t="b">
        <v>0</v>
      </c>
      <c r="G451" s="1" t="str">
        <f t="shared" si="18"/>
        <v>INSERT INTO m_monster_skill VALUES (447,75,23,FALSE);</v>
      </c>
      <c r="N451" s="21" t="str">
        <f>VLOOKUP(C451,モンスター!$B$6:$H$100,2,FALSE)</f>
        <v>ユニコーンヘッド</v>
      </c>
      <c r="O451" s="24" t="str">
        <f>VLOOKUP(D451,スキル!$C$4:$N$100,8,FALSE)</f>
        <v>10</v>
      </c>
      <c r="P451" s="25" t="str">
        <f>VLOOKUP(D451,スキル!$C$4:$N$100,2,FALSE)</f>
        <v>サンダー</v>
      </c>
    </row>
    <row r="452" spans="2:16">
      <c r="B452" s="21">
        <f t="shared" si="17"/>
        <v>448</v>
      </c>
      <c r="C452" s="21">
        <v>75</v>
      </c>
      <c r="D452" s="21">
        <v>26</v>
      </c>
      <c r="E452" s="21" t="b">
        <v>0</v>
      </c>
      <c r="G452" s="1" t="str">
        <f t="shared" si="18"/>
        <v>INSERT INTO m_monster_skill VALUES (448,75,26,FALSE);</v>
      </c>
      <c r="N452" s="21" t="str">
        <f>VLOOKUP(C452,モンスター!$B$6:$H$100,2,FALSE)</f>
        <v>ユニコーンヘッド</v>
      </c>
      <c r="O452" s="24" t="str">
        <f>VLOOKUP(D452,スキル!$C$4:$N$100,8,FALSE)</f>
        <v>10</v>
      </c>
      <c r="P452" s="25" t="str">
        <f>VLOOKUP(D452,スキル!$C$4:$N$100,2,FALSE)</f>
        <v>ダイヤミサイル</v>
      </c>
    </row>
    <row r="453" spans="2:16">
      <c r="B453" s="21">
        <f t="shared" si="17"/>
        <v>449</v>
      </c>
      <c r="C453" s="21">
        <v>75</v>
      </c>
      <c r="D453" s="21">
        <v>39</v>
      </c>
      <c r="E453" s="21" t="b">
        <v>0</v>
      </c>
      <c r="G453" s="1" t="str">
        <f t="shared" si="18"/>
        <v>INSERT INTO m_monster_skill VALUES (449,75,39,FALSE);</v>
      </c>
      <c r="N453" s="21" t="str">
        <f>VLOOKUP(C453,モンスター!$B$6:$H$100,2,FALSE)</f>
        <v>ユニコーンヘッド</v>
      </c>
      <c r="O453" s="24">
        <f>VLOOKUP(D453,スキル!$C$4:$N$100,8,FALSE)</f>
        <v>20</v>
      </c>
      <c r="P453" s="25" t="str">
        <f>VLOOKUP(D453,スキル!$C$4:$N$100,2,FALSE)</f>
        <v>ケアル</v>
      </c>
    </row>
    <row r="454" spans="2:16">
      <c r="B454" s="21">
        <f t="shared" si="17"/>
        <v>450</v>
      </c>
      <c r="C454" s="21">
        <v>75</v>
      </c>
      <c r="D454" s="21">
        <v>64</v>
      </c>
      <c r="E454" s="21" t="b">
        <v>0</v>
      </c>
      <c r="G454" s="1" t="str">
        <f t="shared" si="18"/>
        <v>INSERT INTO m_monster_skill VALUES (450,75,64,FALSE);</v>
      </c>
      <c r="N454" s="21" t="str">
        <f>VLOOKUP(C454,モンスター!$B$6:$H$100,2,FALSE)</f>
        <v>ユニコーンヘッド</v>
      </c>
      <c r="O454" s="24">
        <f>VLOOKUP(D454,スキル!$C$4:$N$100,8,FALSE)</f>
        <v>15</v>
      </c>
      <c r="P454" s="25" t="str">
        <f>VLOOKUP(D454,スキル!$C$4:$N$100,2,FALSE)</f>
        <v>突き</v>
      </c>
    </row>
    <row r="455" spans="2:16">
      <c r="B455" s="21">
        <f t="shared" si="17"/>
        <v>451</v>
      </c>
      <c r="C455" s="21">
        <v>75</v>
      </c>
      <c r="D455" s="21">
        <v>64</v>
      </c>
      <c r="E455" s="21" t="b">
        <v>0</v>
      </c>
      <c r="G455" s="1" t="str">
        <f t="shared" si="18"/>
        <v>INSERT INTO m_monster_skill VALUES (451,75,64,FALSE);</v>
      </c>
      <c r="N455" s="21" t="str">
        <f>VLOOKUP(C455,モンスター!$B$6:$H$100,2,FALSE)</f>
        <v>ユニコーンヘッド</v>
      </c>
      <c r="O455" s="24">
        <f>VLOOKUP(D455,スキル!$C$4:$N$100,8,FALSE)</f>
        <v>15</v>
      </c>
      <c r="P455" s="25" t="str">
        <f>VLOOKUP(D455,スキル!$C$4:$N$100,2,FALSE)</f>
        <v>突き</v>
      </c>
    </row>
    <row r="456" spans="2:16">
      <c r="B456" s="21">
        <f t="shared" si="17"/>
        <v>452</v>
      </c>
      <c r="C456" s="21">
        <v>76</v>
      </c>
      <c r="D456" s="21">
        <v>28</v>
      </c>
      <c r="E456" s="21" t="b">
        <v>0</v>
      </c>
      <c r="G456" s="1" t="str">
        <f t="shared" si="18"/>
        <v>INSERT INTO m_monster_skill VALUES (452,76,28,FALSE);</v>
      </c>
      <c r="N456" s="21" t="str">
        <f>VLOOKUP(C456,モンスター!$B$6:$H$100,2,FALSE)</f>
        <v>ゴールドユニコ</v>
      </c>
      <c r="O456" s="24">
        <f>VLOOKUP(D456,スキル!$C$4:$N$100,8,FALSE)</f>
        <v>50</v>
      </c>
      <c r="P456" s="25" t="str">
        <f>VLOOKUP(D456,スキル!$C$4:$N$100,2,FALSE)</f>
        <v>ストーンクラウド</v>
      </c>
    </row>
    <row r="457" spans="2:16">
      <c r="B457" s="21">
        <f t="shared" ref="B457:B509" si="19">B456+1</f>
        <v>453</v>
      </c>
      <c r="C457" s="21">
        <v>76</v>
      </c>
      <c r="D457" s="21">
        <v>68</v>
      </c>
      <c r="E457" s="21" t="b">
        <v>0</v>
      </c>
      <c r="G457" s="1" t="str">
        <f t="shared" si="18"/>
        <v>INSERT INTO m_monster_skill VALUES (453,76,68,FALSE);</v>
      </c>
      <c r="N457" s="21" t="str">
        <f>VLOOKUP(C457,モンスター!$B$6:$H$100,2,FALSE)</f>
        <v>ゴールドユニコ</v>
      </c>
      <c r="O457" s="24">
        <f>VLOOKUP(D457,スキル!$C$4:$N$100,8,FALSE)</f>
        <v>15</v>
      </c>
      <c r="P457" s="25" t="str">
        <f>VLOOKUP(D457,スキル!$C$4:$N$100,2,FALSE)</f>
        <v>引き裂く</v>
      </c>
    </row>
    <row r="458" spans="2:16">
      <c r="B458" s="21">
        <f t="shared" si="19"/>
        <v>454</v>
      </c>
      <c r="C458" s="21">
        <v>76</v>
      </c>
      <c r="D458" s="21">
        <v>65</v>
      </c>
      <c r="E458" s="21" t="b">
        <v>0</v>
      </c>
      <c r="G458" s="1" t="str">
        <f t="shared" si="18"/>
        <v>INSERT INTO m_monster_skill VALUES (454,76,65,FALSE);</v>
      </c>
      <c r="N458" s="21" t="str">
        <f>VLOOKUP(C458,モンスター!$B$6:$H$100,2,FALSE)</f>
        <v>ゴールドユニコ</v>
      </c>
      <c r="O458" s="24">
        <f>VLOOKUP(D458,スキル!$C$4:$N$100,8,FALSE)</f>
        <v>30</v>
      </c>
      <c r="P458" s="25" t="str">
        <f>VLOOKUP(D458,スキル!$C$4:$N$100,2,FALSE)</f>
        <v>串刺し</v>
      </c>
    </row>
    <row r="459" spans="2:16">
      <c r="B459" s="21">
        <f t="shared" si="19"/>
        <v>455</v>
      </c>
      <c r="C459" s="21">
        <v>76</v>
      </c>
      <c r="D459" s="21">
        <v>41</v>
      </c>
      <c r="E459" s="21" t="b">
        <v>0</v>
      </c>
      <c r="G459" s="1" t="str">
        <f t="shared" si="18"/>
        <v>INSERT INTO m_monster_skill VALUES (455,76,41,FALSE);</v>
      </c>
      <c r="N459" s="21" t="str">
        <f>VLOOKUP(C459,モンスター!$B$6:$H$100,2,FALSE)</f>
        <v>ゴールドユニコ</v>
      </c>
      <c r="O459" s="24">
        <f>VLOOKUP(D459,スキル!$C$4:$N$100,8,FALSE)</f>
        <v>40</v>
      </c>
      <c r="P459" s="25" t="str">
        <f>VLOOKUP(D459,スキル!$C$4:$N$100,2,FALSE)</f>
        <v>ケアルガ</v>
      </c>
    </row>
    <row r="460" spans="2:16">
      <c r="B460" s="21">
        <f t="shared" si="19"/>
        <v>456</v>
      </c>
      <c r="C460" s="21">
        <v>76</v>
      </c>
      <c r="D460" s="21">
        <v>56</v>
      </c>
      <c r="E460" s="21" t="b">
        <v>0</v>
      </c>
      <c r="G460" s="1" t="str">
        <f t="shared" si="18"/>
        <v>INSERT INTO m_monster_skill VALUES (456,76,56,FALSE);</v>
      </c>
      <c r="N460" s="21" t="str">
        <f>VLOOKUP(C460,モンスター!$B$6:$H$100,2,FALSE)</f>
        <v>ゴールドユニコ</v>
      </c>
      <c r="O460" s="24" t="str">
        <f>VLOOKUP(D460,スキル!$C$4:$N$100,8,FALSE)</f>
        <v>0</v>
      </c>
      <c r="P460" s="25" t="str">
        <f>VLOOKUP(D460,スキル!$C$4:$N$100,2,FALSE)</f>
        <v>様子を見ている</v>
      </c>
    </row>
    <row r="461" spans="2:16">
      <c r="B461" s="21">
        <f t="shared" si="19"/>
        <v>457</v>
      </c>
      <c r="C461" s="21">
        <v>76</v>
      </c>
      <c r="D461" s="21">
        <v>15</v>
      </c>
      <c r="E461" s="21" t="b">
        <v>0</v>
      </c>
      <c r="G461" s="1" t="str">
        <f t="shared" si="18"/>
        <v>INSERT INTO m_monster_skill VALUES (457,76,15,FALSE);</v>
      </c>
      <c r="N461" s="21" t="str">
        <f>VLOOKUP(C461,モンスター!$B$6:$H$100,2,FALSE)</f>
        <v>ゴールドユニコ</v>
      </c>
      <c r="O461" s="24" t="str">
        <f>VLOOKUP(D461,スキル!$C$4:$N$100,8,FALSE)</f>
        <v>35</v>
      </c>
      <c r="P461" s="25" t="str">
        <f>VLOOKUP(D461,スキル!$C$4:$N$100,2,FALSE)</f>
        <v>ギガスラッシュ</v>
      </c>
    </row>
    <row r="462" spans="2:16">
      <c r="B462" s="21">
        <f t="shared" si="19"/>
        <v>458</v>
      </c>
      <c r="C462" s="21">
        <v>77</v>
      </c>
      <c r="D462" s="21">
        <v>2</v>
      </c>
      <c r="E462" s="21" t="b">
        <v>0</v>
      </c>
      <c r="G462" s="1" t="str">
        <f t="shared" si="18"/>
        <v>INSERT INTO m_monster_skill VALUES (458,77,2,FALSE);</v>
      </c>
      <c r="N462" s="21" t="str">
        <f>VLOOKUP(C462,モンスター!$B$6:$H$100,2,FALSE)</f>
        <v>シェイプシフター</v>
      </c>
      <c r="O462" s="24">
        <f>VLOOKUP(D462,スキル!$C$4:$N$100,8,FALSE)</f>
        <v>20</v>
      </c>
      <c r="P462" s="25" t="str">
        <f>VLOOKUP(D462,スキル!$C$4:$N$100,2,FALSE)</f>
        <v>正拳突き</v>
      </c>
    </row>
    <row r="463" spans="2:16">
      <c r="B463" s="21">
        <f t="shared" si="19"/>
        <v>459</v>
      </c>
      <c r="C463" s="21">
        <v>77</v>
      </c>
      <c r="D463" s="21">
        <v>2</v>
      </c>
      <c r="E463" s="21" t="b">
        <v>0</v>
      </c>
      <c r="G463" s="1" t="str">
        <f t="shared" si="18"/>
        <v>INSERT INTO m_monster_skill VALUES (459,77,2,FALSE);</v>
      </c>
      <c r="N463" s="21" t="str">
        <f>VLOOKUP(C463,モンスター!$B$6:$H$100,2,FALSE)</f>
        <v>シェイプシフター</v>
      </c>
      <c r="O463" s="24">
        <f>VLOOKUP(D463,スキル!$C$4:$N$100,8,FALSE)</f>
        <v>20</v>
      </c>
      <c r="P463" s="25" t="str">
        <f>VLOOKUP(D463,スキル!$C$4:$N$100,2,FALSE)</f>
        <v>正拳突き</v>
      </c>
    </row>
    <row r="464" spans="2:16">
      <c r="B464" s="21">
        <f t="shared" si="19"/>
        <v>460</v>
      </c>
      <c r="C464" s="21">
        <v>77</v>
      </c>
      <c r="D464" s="21">
        <v>32</v>
      </c>
      <c r="E464" s="21" t="b">
        <v>0</v>
      </c>
      <c r="G464" s="1" t="str">
        <f t="shared" si="18"/>
        <v>INSERT INTO m_monster_skill VALUES (460,77,32,FALSE);</v>
      </c>
      <c r="N464" s="21" t="str">
        <f>VLOOKUP(C464,モンスター!$B$6:$H$100,2,FALSE)</f>
        <v>シェイプシフター</v>
      </c>
      <c r="O464" s="24" t="str">
        <f>VLOOKUP(D464,スキル!$C$4:$N$100,8,FALSE)</f>
        <v>10</v>
      </c>
      <c r="P464" s="25" t="str">
        <f>VLOOKUP(D464,スキル!$C$4:$N$100,2,FALSE)</f>
        <v>イビルゲート</v>
      </c>
    </row>
    <row r="465" spans="2:16">
      <c r="B465" s="21">
        <f t="shared" si="19"/>
        <v>461</v>
      </c>
      <c r="C465" s="21">
        <v>77</v>
      </c>
      <c r="D465" s="21">
        <v>35</v>
      </c>
      <c r="E465" s="21" t="b">
        <v>0</v>
      </c>
      <c r="G465" s="1" t="str">
        <f t="shared" si="18"/>
        <v>INSERT INTO m_monster_skill VALUES (461,77,35,FALSE);</v>
      </c>
      <c r="N465" s="21" t="str">
        <f>VLOOKUP(C465,モンスター!$B$6:$H$100,2,FALSE)</f>
        <v>シェイプシフター</v>
      </c>
      <c r="O465" s="24" t="str">
        <f>VLOOKUP(D465,スキル!$C$4:$N$100,8,FALSE)</f>
        <v>10</v>
      </c>
      <c r="P465" s="25" t="str">
        <f>VLOOKUP(D465,スキル!$C$4:$N$100,2,FALSE)</f>
        <v>グラビデ</v>
      </c>
    </row>
    <row r="466" spans="2:16">
      <c r="B466" s="21">
        <f t="shared" si="19"/>
        <v>462</v>
      </c>
      <c r="C466" s="21">
        <v>77</v>
      </c>
      <c r="D466" s="21">
        <v>33</v>
      </c>
      <c r="E466" s="21" t="b">
        <v>0</v>
      </c>
      <c r="G466" s="1" t="str">
        <f t="shared" si="18"/>
        <v>INSERT INTO m_monster_skill VALUES (462,77,33,FALSE);</v>
      </c>
      <c r="N466" s="21" t="str">
        <f>VLOOKUP(C466,モンスター!$B$6:$H$100,2,FALSE)</f>
        <v>シェイプシフター</v>
      </c>
      <c r="O466" s="24" t="str">
        <f>VLOOKUP(D466,スキル!$C$4:$N$100,8,FALSE)</f>
        <v>30</v>
      </c>
      <c r="P466" s="25" t="str">
        <f>VLOOKUP(D466,スキル!$C$4:$N$100,2,FALSE)</f>
        <v>ダークフォース</v>
      </c>
    </row>
    <row r="467" spans="2:16">
      <c r="B467" s="21">
        <f t="shared" si="19"/>
        <v>463</v>
      </c>
      <c r="C467" s="21">
        <v>77</v>
      </c>
      <c r="D467" s="21">
        <v>55</v>
      </c>
      <c r="E467" s="21" t="b">
        <v>0</v>
      </c>
      <c r="G467" s="1" t="str">
        <f t="shared" si="18"/>
        <v>INSERT INTO m_monster_skill VALUES (463,77,55,FALSE);</v>
      </c>
      <c r="N467" s="21" t="str">
        <f>VLOOKUP(C467,モンスター!$B$6:$H$100,2,FALSE)</f>
        <v>シェイプシフター</v>
      </c>
      <c r="O467" s="24" t="str">
        <f>VLOOKUP(D467,スキル!$C$4:$N$100,8,FALSE)</f>
        <v>0</v>
      </c>
      <c r="P467" s="25" t="str">
        <f>VLOOKUP(D467,スキル!$C$4:$N$100,2,FALSE)</f>
        <v>ミスをした</v>
      </c>
    </row>
    <row r="468" spans="2:16">
      <c r="B468" s="21">
        <f t="shared" si="19"/>
        <v>464</v>
      </c>
      <c r="C468" s="21">
        <v>78</v>
      </c>
      <c r="D468" s="21">
        <v>33</v>
      </c>
      <c r="E468" s="21" t="b">
        <v>0</v>
      </c>
      <c r="G468" s="1" t="str">
        <f t="shared" si="18"/>
        <v>INSERT INTO m_monster_skill VALUES (464,78,33,FALSE);</v>
      </c>
      <c r="N468" s="21" t="str">
        <f>VLOOKUP(C468,モンスター!$B$6:$H$100,2,FALSE)</f>
        <v>シャドウゼロ</v>
      </c>
      <c r="O468" s="24" t="str">
        <f>VLOOKUP(D468,スキル!$C$4:$N$100,8,FALSE)</f>
        <v>30</v>
      </c>
      <c r="P468" s="25" t="str">
        <f>VLOOKUP(D468,スキル!$C$4:$N$100,2,FALSE)</f>
        <v>ダークフォース</v>
      </c>
    </row>
    <row r="469" spans="2:16">
      <c r="B469" s="21">
        <f t="shared" si="19"/>
        <v>465</v>
      </c>
      <c r="C469" s="21">
        <v>78</v>
      </c>
      <c r="D469" s="21">
        <v>34</v>
      </c>
      <c r="E469" s="21" t="b">
        <v>0</v>
      </c>
      <c r="G469" s="1" t="str">
        <f t="shared" si="18"/>
        <v>INSERT INTO m_monster_skill VALUES (465,78,34,FALSE);</v>
      </c>
      <c r="N469" s="21" t="str">
        <f>VLOOKUP(C469,モンスター!$B$6:$H$100,2,FALSE)</f>
        <v>シャドウゼロ</v>
      </c>
      <c r="O469" s="24">
        <f>VLOOKUP(D469,スキル!$C$4:$N$100,8,FALSE)</f>
        <v>50</v>
      </c>
      <c r="P469" s="25" t="str">
        <f>VLOOKUP(D469,スキル!$C$4:$N$100,2,FALSE)</f>
        <v>ブラックレイン</v>
      </c>
    </row>
    <row r="470" spans="2:16">
      <c r="B470" s="21">
        <f t="shared" si="19"/>
        <v>466</v>
      </c>
      <c r="C470" s="21">
        <v>78</v>
      </c>
      <c r="D470" s="21">
        <v>36</v>
      </c>
      <c r="E470" s="21" t="b">
        <v>0</v>
      </c>
      <c r="G470" s="1" t="str">
        <f t="shared" si="18"/>
        <v>INSERT INTO m_monster_skill VALUES (466,78,36,FALSE);</v>
      </c>
      <c r="N470" s="21" t="str">
        <f>VLOOKUP(C470,モンスター!$B$6:$H$100,2,FALSE)</f>
        <v>シャドウゼロ</v>
      </c>
      <c r="O470" s="24" t="str">
        <f>VLOOKUP(D470,スキル!$C$4:$N$100,8,FALSE)</f>
        <v>30</v>
      </c>
      <c r="P470" s="25" t="str">
        <f>VLOOKUP(D470,スキル!$C$4:$N$100,2,FALSE)</f>
        <v>グラビガ</v>
      </c>
    </row>
    <row r="471" spans="2:16">
      <c r="B471" s="21">
        <f t="shared" si="19"/>
        <v>467</v>
      </c>
      <c r="C471" s="21">
        <v>78</v>
      </c>
      <c r="D471" s="21">
        <v>60</v>
      </c>
      <c r="E471" s="21" t="b">
        <v>0</v>
      </c>
      <c r="G471" s="1" t="str">
        <f t="shared" si="18"/>
        <v>INSERT INTO m_monster_skill VALUES (467,78,60,FALSE);</v>
      </c>
      <c r="N471" s="21" t="str">
        <f>VLOOKUP(C471,モンスター!$B$6:$H$100,2,FALSE)</f>
        <v>シャドウゼロ</v>
      </c>
      <c r="O471" s="24">
        <f>VLOOKUP(D471,スキル!$C$4:$N$100,8,FALSE)</f>
        <v>15</v>
      </c>
      <c r="P471" s="25" t="str">
        <f>VLOOKUP(D471,スキル!$C$4:$N$100,2,FALSE)</f>
        <v>タックル</v>
      </c>
    </row>
    <row r="472" spans="2:16">
      <c r="B472" s="21">
        <f t="shared" si="19"/>
        <v>468</v>
      </c>
      <c r="C472" s="21">
        <v>78</v>
      </c>
      <c r="D472" s="21">
        <v>56</v>
      </c>
      <c r="E472" s="21" t="b">
        <v>0</v>
      </c>
      <c r="G472" s="1" t="str">
        <f t="shared" si="18"/>
        <v>INSERT INTO m_monster_skill VALUES (468,78,56,FALSE);</v>
      </c>
      <c r="N472" s="21" t="str">
        <f>VLOOKUP(C472,モンスター!$B$6:$H$100,2,FALSE)</f>
        <v>シャドウゼロ</v>
      </c>
      <c r="O472" s="24" t="str">
        <f>VLOOKUP(D472,スキル!$C$4:$N$100,8,FALSE)</f>
        <v>0</v>
      </c>
      <c r="P472" s="25" t="str">
        <f>VLOOKUP(D472,スキル!$C$4:$N$100,2,FALSE)</f>
        <v>様子を見ている</v>
      </c>
    </row>
    <row r="473" spans="2:16">
      <c r="B473" s="21">
        <f t="shared" si="19"/>
        <v>469</v>
      </c>
      <c r="C473" s="21">
        <v>78</v>
      </c>
      <c r="D473" s="21">
        <v>48</v>
      </c>
      <c r="E473" s="21" t="b">
        <v>0</v>
      </c>
      <c r="G473" s="1" t="str">
        <f t="shared" si="18"/>
        <v>INSERT INTO m_monster_skill VALUES (469,78,48,FALSE);</v>
      </c>
      <c r="N473" s="21" t="str">
        <f>VLOOKUP(C473,モンスター!$B$6:$H$100,2,FALSE)</f>
        <v>シャドウゼロ</v>
      </c>
      <c r="O473" s="24">
        <f>VLOOKUP(D473,スキル!$C$4:$N$100,8,FALSE)</f>
        <v>30</v>
      </c>
      <c r="P473" s="25" t="str">
        <f>VLOOKUP(D473,スキル!$C$4:$N$100,2,FALSE)</f>
        <v>スリープミスト</v>
      </c>
    </row>
    <row r="474" spans="2:16">
      <c r="B474" s="21">
        <f t="shared" si="19"/>
        <v>470</v>
      </c>
      <c r="C474" s="21">
        <v>79</v>
      </c>
      <c r="D474" s="21">
        <v>34</v>
      </c>
      <c r="E474" s="21" t="b">
        <v>0</v>
      </c>
      <c r="G474" s="1" t="str">
        <f t="shared" si="18"/>
        <v>INSERT INTO m_monster_skill VALUES (470,79,34,FALSE);</v>
      </c>
      <c r="N474" s="21" t="str">
        <f>VLOOKUP(C474,モンスター!$B$6:$H$100,2,FALSE)</f>
        <v>シャドウゼロワン</v>
      </c>
      <c r="O474" s="24">
        <f>VLOOKUP(D474,スキル!$C$4:$N$100,8,FALSE)</f>
        <v>50</v>
      </c>
      <c r="P474" s="25" t="str">
        <f>VLOOKUP(D474,スキル!$C$4:$N$100,2,FALSE)</f>
        <v>ブラックレイン</v>
      </c>
    </row>
    <row r="475" spans="2:16">
      <c r="B475" s="21">
        <f t="shared" si="19"/>
        <v>471</v>
      </c>
      <c r="C475" s="21">
        <v>79</v>
      </c>
      <c r="D475" s="21">
        <v>38</v>
      </c>
      <c r="E475" s="21" t="b">
        <v>0</v>
      </c>
      <c r="G475" s="1" t="str">
        <f t="shared" si="18"/>
        <v>INSERT INTO m_monster_skill VALUES (471,79,38,FALSE);</v>
      </c>
      <c r="N475" s="21" t="str">
        <f>VLOOKUP(C475,モンスター!$B$6:$H$100,2,FALSE)</f>
        <v>シャドウゼロワン</v>
      </c>
      <c r="O475" s="24">
        <f>VLOOKUP(D475,スキル!$C$4:$N$100,8,FALSE)</f>
        <v>40</v>
      </c>
      <c r="P475" s="25" t="str">
        <f>VLOOKUP(D475,スキル!$C$4:$N$100,2,FALSE)</f>
        <v>デススペル</v>
      </c>
    </row>
    <row r="476" spans="2:16">
      <c r="B476" s="21">
        <f t="shared" si="19"/>
        <v>472</v>
      </c>
      <c r="C476" s="21">
        <v>79</v>
      </c>
      <c r="D476" s="21">
        <v>40</v>
      </c>
      <c r="E476" s="21" t="b">
        <v>0</v>
      </c>
      <c r="G476" s="1" t="str">
        <f t="shared" si="18"/>
        <v>INSERT INTO m_monster_skill VALUES (472,79,40,FALSE);</v>
      </c>
      <c r="N476" s="21" t="str">
        <f>VLOOKUP(C476,モンスター!$B$6:$H$100,2,FALSE)</f>
        <v>シャドウゼロワン</v>
      </c>
      <c r="O476" s="24">
        <f>VLOOKUP(D476,スキル!$C$4:$N$100,8,FALSE)</f>
        <v>30</v>
      </c>
      <c r="P476" s="25" t="str">
        <f>VLOOKUP(D476,スキル!$C$4:$N$100,2,FALSE)</f>
        <v>ケアルラ</v>
      </c>
    </row>
    <row r="477" spans="2:16">
      <c r="B477" s="21">
        <f t="shared" si="19"/>
        <v>473</v>
      </c>
      <c r="C477" s="21">
        <v>79</v>
      </c>
      <c r="D477" s="21">
        <v>4</v>
      </c>
      <c r="E477" s="21" t="b">
        <v>0</v>
      </c>
      <c r="G477" s="1" t="str">
        <f t="shared" si="18"/>
        <v>INSERT INTO m_monster_skill VALUES (473,79,4,FALSE);</v>
      </c>
      <c r="N477" s="21" t="str">
        <f>VLOOKUP(C477,モンスター!$B$6:$H$100,2,FALSE)</f>
        <v>シャドウゼロワン</v>
      </c>
      <c r="O477" s="24">
        <f>VLOOKUP(D477,スキル!$C$4:$N$100,8,FALSE)</f>
        <v>50</v>
      </c>
      <c r="P477" s="25" t="str">
        <f>VLOOKUP(D477,スキル!$C$4:$N$100,2,FALSE)</f>
        <v>リアルインパクト</v>
      </c>
    </row>
    <row r="478" spans="2:16">
      <c r="B478" s="21">
        <f t="shared" si="19"/>
        <v>474</v>
      </c>
      <c r="C478" s="21">
        <v>79</v>
      </c>
      <c r="D478" s="21">
        <v>8</v>
      </c>
      <c r="E478" s="21" t="b">
        <v>0</v>
      </c>
      <c r="G478" s="1" t="str">
        <f t="shared" si="18"/>
        <v>INSERT INTO m_monster_skill VALUES (474,79,8,FALSE);</v>
      </c>
      <c r="N478" s="21" t="str">
        <f>VLOOKUP(C478,モンスター!$B$6:$H$100,2,FALSE)</f>
        <v>シャドウゼロワン</v>
      </c>
      <c r="O478" s="24" t="str">
        <f>VLOOKUP(D478,スキル!$C$4:$N$100,8,FALSE)</f>
        <v>45</v>
      </c>
      <c r="P478" s="25" t="str">
        <f>VLOOKUP(D478,スキル!$C$4:$N$100,2,FALSE)</f>
        <v>クレイジーダンス</v>
      </c>
    </row>
    <row r="479" spans="2:16">
      <c r="B479" s="21">
        <f t="shared" si="19"/>
        <v>475</v>
      </c>
      <c r="C479" s="21">
        <v>79</v>
      </c>
      <c r="D479" s="21">
        <v>56</v>
      </c>
      <c r="E479" s="21" t="b">
        <v>0</v>
      </c>
      <c r="G479" s="1" t="str">
        <f t="shared" si="18"/>
        <v>INSERT INTO m_monster_skill VALUES (475,79,56,FALSE);</v>
      </c>
      <c r="N479" s="21" t="str">
        <f>VLOOKUP(C479,モンスター!$B$6:$H$100,2,FALSE)</f>
        <v>シャドウゼロワン</v>
      </c>
      <c r="O479" s="24" t="str">
        <f>VLOOKUP(D479,スキル!$C$4:$N$100,8,FALSE)</f>
        <v>0</v>
      </c>
      <c r="P479" s="25" t="str">
        <f>VLOOKUP(D479,スキル!$C$4:$N$100,2,FALSE)</f>
        <v>様子を見ている</v>
      </c>
    </row>
    <row r="480" spans="2:16">
      <c r="B480" s="21">
        <f t="shared" si="19"/>
        <v>476</v>
      </c>
      <c r="C480" s="21">
        <v>80</v>
      </c>
      <c r="D480" s="21">
        <v>29</v>
      </c>
      <c r="E480" s="21" t="b">
        <v>0</v>
      </c>
      <c r="G480" s="1" t="str">
        <f t="shared" si="18"/>
        <v>INSERT INTO m_monster_skill VALUES (476,80,29,FALSE);</v>
      </c>
      <c r="N480" s="21" t="str">
        <f>VLOOKUP(C480,モンスター!$B$6:$H$100,2,FALSE)</f>
        <v>ボルダー</v>
      </c>
      <c r="O480" s="24" t="str">
        <f>VLOOKUP(D480,スキル!$C$4:$N$100,8,FALSE)</f>
        <v>10</v>
      </c>
      <c r="P480" s="25" t="str">
        <f>VLOOKUP(D480,スキル!$C$4:$N$100,2,FALSE)</f>
        <v>ホーリーボール</v>
      </c>
    </row>
    <row r="481" spans="2:16">
      <c r="B481" s="21">
        <f t="shared" si="19"/>
        <v>477</v>
      </c>
      <c r="C481" s="21">
        <v>80</v>
      </c>
      <c r="D481" s="21">
        <v>1</v>
      </c>
      <c r="E481" s="21" t="b">
        <v>0</v>
      </c>
      <c r="G481" s="1" t="str">
        <f t="shared" si="18"/>
        <v>INSERT INTO m_monster_skill VALUES (477,80,1,FALSE);</v>
      </c>
      <c r="N481" s="21" t="str">
        <f>VLOOKUP(C481,モンスター!$B$6:$H$100,2,FALSE)</f>
        <v>ボルダー</v>
      </c>
      <c r="O481" s="24">
        <f>VLOOKUP(D481,スキル!$C$4:$N$100,8,FALSE)</f>
        <v>10</v>
      </c>
      <c r="P481" s="25" t="str">
        <f>VLOOKUP(D481,スキル!$C$4:$N$100,2,FALSE)</f>
        <v>打撃</v>
      </c>
    </row>
    <row r="482" spans="2:16">
      <c r="B482" s="21">
        <f t="shared" si="19"/>
        <v>478</v>
      </c>
      <c r="C482" s="21">
        <v>80</v>
      </c>
      <c r="D482" s="21">
        <v>60</v>
      </c>
      <c r="E482" s="21" t="b">
        <v>0</v>
      </c>
      <c r="G482" s="1" t="str">
        <f t="shared" si="18"/>
        <v>INSERT INTO m_monster_skill VALUES (478,80,60,FALSE);</v>
      </c>
      <c r="N482" s="21" t="str">
        <f>VLOOKUP(C482,モンスター!$B$6:$H$100,2,FALSE)</f>
        <v>ボルダー</v>
      </c>
      <c r="O482" s="24">
        <f>VLOOKUP(D482,スキル!$C$4:$N$100,8,FALSE)</f>
        <v>15</v>
      </c>
      <c r="P482" s="25" t="str">
        <f>VLOOKUP(D482,スキル!$C$4:$N$100,2,FALSE)</f>
        <v>タックル</v>
      </c>
    </row>
    <row r="483" spans="2:16">
      <c r="B483" s="21">
        <f t="shared" si="19"/>
        <v>479</v>
      </c>
      <c r="C483" s="21">
        <v>80</v>
      </c>
      <c r="D483" s="21">
        <v>23</v>
      </c>
      <c r="E483" s="21" t="b">
        <v>0</v>
      </c>
      <c r="G483" s="1" t="str">
        <f t="shared" si="18"/>
        <v>INSERT INTO m_monster_skill VALUES (479,80,23,FALSE);</v>
      </c>
      <c r="N483" s="21" t="str">
        <f>VLOOKUP(C483,モンスター!$B$6:$H$100,2,FALSE)</f>
        <v>ボルダー</v>
      </c>
      <c r="O483" s="24" t="str">
        <f>VLOOKUP(D483,スキル!$C$4:$N$100,8,FALSE)</f>
        <v>10</v>
      </c>
      <c r="P483" s="25" t="str">
        <f>VLOOKUP(D483,スキル!$C$4:$N$100,2,FALSE)</f>
        <v>サンダー</v>
      </c>
    </row>
    <row r="484" spans="2:16">
      <c r="B484" s="21">
        <f t="shared" si="19"/>
        <v>480</v>
      </c>
      <c r="C484" s="21">
        <v>80</v>
      </c>
      <c r="D484" s="21">
        <v>35</v>
      </c>
      <c r="E484" s="21" t="b">
        <v>0</v>
      </c>
      <c r="G484" s="1" t="str">
        <f t="shared" si="18"/>
        <v>INSERT INTO m_monster_skill VALUES (480,80,35,FALSE);</v>
      </c>
      <c r="N484" s="21" t="str">
        <f>VLOOKUP(C484,モンスター!$B$6:$H$100,2,FALSE)</f>
        <v>ボルダー</v>
      </c>
      <c r="O484" s="24" t="str">
        <f>VLOOKUP(D484,スキル!$C$4:$N$100,8,FALSE)</f>
        <v>10</v>
      </c>
      <c r="P484" s="25" t="str">
        <f>VLOOKUP(D484,スキル!$C$4:$N$100,2,FALSE)</f>
        <v>グラビデ</v>
      </c>
    </row>
    <row r="485" spans="2:16">
      <c r="B485" s="21">
        <f t="shared" si="19"/>
        <v>481</v>
      </c>
      <c r="C485" s="21">
        <v>80</v>
      </c>
      <c r="D485" s="21">
        <v>55</v>
      </c>
      <c r="E485" s="21" t="b">
        <v>0</v>
      </c>
      <c r="G485" s="1" t="str">
        <f t="shared" si="18"/>
        <v>INSERT INTO m_monster_skill VALUES (481,80,55,FALSE);</v>
      </c>
      <c r="N485" s="21" t="str">
        <f>VLOOKUP(C485,モンスター!$B$6:$H$100,2,FALSE)</f>
        <v>ボルダー</v>
      </c>
      <c r="O485" s="24" t="str">
        <f>VLOOKUP(D485,スキル!$C$4:$N$100,8,FALSE)</f>
        <v>0</v>
      </c>
      <c r="P485" s="25" t="str">
        <f>VLOOKUP(D485,スキル!$C$4:$N$100,2,FALSE)</f>
        <v>ミスをした</v>
      </c>
    </row>
    <row r="486" spans="2:16">
      <c r="B486" s="21">
        <f t="shared" si="19"/>
        <v>482</v>
      </c>
      <c r="C486" s="21">
        <v>81</v>
      </c>
      <c r="D486" s="21">
        <v>30</v>
      </c>
      <c r="E486" s="21" t="b">
        <v>0</v>
      </c>
      <c r="G486" s="1" t="str">
        <f t="shared" si="18"/>
        <v>INSERT INTO m_monster_skill VALUES (482,81,30,FALSE);</v>
      </c>
      <c r="N486" s="21" t="str">
        <f>VLOOKUP(C486,モンスター!$B$6:$H$100,2,FALSE)</f>
        <v>パワーボルダー</v>
      </c>
      <c r="O486" s="24" t="str">
        <f>VLOOKUP(D486,スキル!$C$4:$N$100,8,FALSE)</f>
        <v>30</v>
      </c>
      <c r="P486" s="25" t="str">
        <f>VLOOKUP(D486,スキル!$C$4:$N$100,2,FALSE)</f>
        <v>セイントビーム</v>
      </c>
    </row>
    <row r="487" spans="2:16">
      <c r="B487" s="21">
        <f t="shared" si="19"/>
        <v>483</v>
      </c>
      <c r="C487" s="21">
        <v>81</v>
      </c>
      <c r="D487" s="21">
        <v>61</v>
      </c>
      <c r="E487" s="21" t="b">
        <v>0</v>
      </c>
      <c r="G487" s="1" t="str">
        <f t="shared" si="18"/>
        <v>INSERT INTO m_monster_skill VALUES (483,81,61,FALSE);</v>
      </c>
      <c r="N487" s="21" t="str">
        <f>VLOOKUP(C487,モンスター!$B$6:$H$100,2,FALSE)</f>
        <v>パワーボルダー</v>
      </c>
      <c r="O487" s="24">
        <f>VLOOKUP(D487,スキル!$C$4:$N$100,8,FALSE)</f>
        <v>30</v>
      </c>
      <c r="P487" s="25" t="str">
        <f>VLOOKUP(D487,スキル!$C$4:$N$100,2,FALSE)</f>
        <v>突撃</v>
      </c>
    </row>
    <row r="488" spans="2:16">
      <c r="B488" s="21">
        <f t="shared" si="19"/>
        <v>484</v>
      </c>
      <c r="C488" s="21">
        <v>81</v>
      </c>
      <c r="D488" s="21">
        <v>1</v>
      </c>
      <c r="E488" s="21" t="b">
        <v>0</v>
      </c>
      <c r="G488" s="1" t="str">
        <f t="shared" si="18"/>
        <v>INSERT INTO m_monster_skill VALUES (484,81,1,FALSE);</v>
      </c>
      <c r="N488" s="21" t="str">
        <f>VLOOKUP(C488,モンスター!$B$6:$H$100,2,FALSE)</f>
        <v>パワーボルダー</v>
      </c>
      <c r="O488" s="24">
        <f>VLOOKUP(D488,スキル!$C$4:$N$100,8,FALSE)</f>
        <v>10</v>
      </c>
      <c r="P488" s="25" t="str">
        <f>VLOOKUP(D488,スキル!$C$4:$N$100,2,FALSE)</f>
        <v>打撃</v>
      </c>
    </row>
    <row r="489" spans="2:16">
      <c r="B489" s="21">
        <f t="shared" si="19"/>
        <v>485</v>
      </c>
      <c r="C489" s="21">
        <v>81</v>
      </c>
      <c r="D489" s="21">
        <v>40</v>
      </c>
      <c r="E489" s="21" t="b">
        <v>0</v>
      </c>
      <c r="G489" s="1" t="str">
        <f t="shared" si="18"/>
        <v>INSERT INTO m_monster_skill VALUES (485,81,40,FALSE);</v>
      </c>
      <c r="N489" s="21" t="str">
        <f>VLOOKUP(C489,モンスター!$B$6:$H$100,2,FALSE)</f>
        <v>パワーボルダー</v>
      </c>
      <c r="O489" s="24">
        <f>VLOOKUP(D489,スキル!$C$4:$N$100,8,FALSE)</f>
        <v>30</v>
      </c>
      <c r="P489" s="25" t="str">
        <f>VLOOKUP(D489,スキル!$C$4:$N$100,2,FALSE)</f>
        <v>ケアルラ</v>
      </c>
    </row>
    <row r="490" spans="2:16">
      <c r="B490" s="21">
        <f t="shared" si="19"/>
        <v>486</v>
      </c>
      <c r="C490" s="21">
        <v>81</v>
      </c>
      <c r="D490" s="21">
        <v>44</v>
      </c>
      <c r="E490" s="21" t="b">
        <v>0</v>
      </c>
      <c r="G490" s="1" t="str">
        <f t="shared" si="18"/>
        <v>INSERT INTO m_monster_skill VALUES (486,81,44,FALSE);</v>
      </c>
      <c r="N490" s="21" t="str">
        <f>VLOOKUP(C490,モンスター!$B$6:$H$100,2,FALSE)</f>
        <v>パワーボルダー</v>
      </c>
      <c r="O490" s="24">
        <f>VLOOKUP(D490,スキル!$C$4:$N$100,8,FALSE)</f>
        <v>20</v>
      </c>
      <c r="P490" s="25" t="str">
        <f>VLOOKUP(D490,スキル!$C$4:$N$100,2,FALSE)</f>
        <v>ポイズン</v>
      </c>
    </row>
    <row r="491" spans="2:16">
      <c r="B491" s="21">
        <f t="shared" si="19"/>
        <v>487</v>
      </c>
      <c r="C491" s="21">
        <v>81</v>
      </c>
      <c r="D491" s="21">
        <v>55</v>
      </c>
      <c r="E491" s="21" t="b">
        <v>0</v>
      </c>
      <c r="G491" s="1" t="str">
        <f t="shared" si="18"/>
        <v>INSERT INTO m_monster_skill VALUES (487,81,55,FALSE);</v>
      </c>
      <c r="N491" s="21" t="str">
        <f>VLOOKUP(C491,モンスター!$B$6:$H$100,2,FALSE)</f>
        <v>パワーボルダー</v>
      </c>
      <c r="O491" s="24" t="str">
        <f>VLOOKUP(D491,スキル!$C$4:$N$100,8,FALSE)</f>
        <v>0</v>
      </c>
      <c r="P491" s="25" t="str">
        <f>VLOOKUP(D491,スキル!$C$4:$N$100,2,FALSE)</f>
        <v>ミスをした</v>
      </c>
    </row>
    <row r="492" spans="2:16">
      <c r="B492" s="21">
        <f t="shared" si="19"/>
        <v>488</v>
      </c>
      <c r="C492" s="21">
        <v>82</v>
      </c>
      <c r="D492" s="21">
        <v>46</v>
      </c>
      <c r="E492" s="21" t="b">
        <v>0</v>
      </c>
      <c r="G492" s="1" t="str">
        <f t="shared" si="18"/>
        <v>INSERT INTO m_monster_skill VALUES (488,82,46,FALSE);</v>
      </c>
      <c r="N492" s="21" t="str">
        <f>VLOOKUP(C492,モンスター!$B$6:$H$100,2,FALSE)</f>
        <v>デスボルダー</v>
      </c>
      <c r="O492" s="24" t="str">
        <f>VLOOKUP(D492,スキル!$C$4:$N$100,8,FALSE)</f>
        <v>40</v>
      </c>
      <c r="P492" s="25" t="str">
        <f>VLOOKUP(D492,スキル!$C$4:$N$100,2,FALSE)</f>
        <v>デッドリーポイズン</v>
      </c>
    </row>
    <row r="493" spans="2:16">
      <c r="B493" s="21">
        <f t="shared" si="19"/>
        <v>489</v>
      </c>
      <c r="C493" s="21">
        <v>82</v>
      </c>
      <c r="D493" s="21">
        <v>34</v>
      </c>
      <c r="E493" s="21" t="b">
        <v>0</v>
      </c>
      <c r="G493" s="1" t="str">
        <f t="shared" si="18"/>
        <v>INSERT INTO m_monster_skill VALUES (489,82,34,FALSE);</v>
      </c>
      <c r="N493" s="21" t="str">
        <f>VLOOKUP(C493,モンスター!$B$6:$H$100,2,FALSE)</f>
        <v>デスボルダー</v>
      </c>
      <c r="O493" s="24">
        <f>VLOOKUP(D493,スキル!$C$4:$N$100,8,FALSE)</f>
        <v>50</v>
      </c>
      <c r="P493" s="25" t="str">
        <f>VLOOKUP(D493,スキル!$C$4:$N$100,2,FALSE)</f>
        <v>ブラックレイン</v>
      </c>
    </row>
    <row r="494" spans="2:16">
      <c r="B494" s="21">
        <f t="shared" si="19"/>
        <v>490</v>
      </c>
      <c r="C494" s="21">
        <v>82</v>
      </c>
      <c r="D494" s="21">
        <v>37</v>
      </c>
      <c r="E494" s="21" t="b">
        <v>0</v>
      </c>
      <c r="G494" s="1" t="str">
        <f t="shared" si="18"/>
        <v>INSERT INTO m_monster_skill VALUES (490,82,37,FALSE);</v>
      </c>
      <c r="N494" s="21" t="str">
        <f>VLOOKUP(C494,モンスター!$B$6:$H$100,2,FALSE)</f>
        <v>デスボルダー</v>
      </c>
      <c r="O494" s="24">
        <f>VLOOKUP(D494,スキル!$C$4:$N$100,8,FALSE)</f>
        <v>50</v>
      </c>
      <c r="P494" s="25" t="str">
        <f>VLOOKUP(D494,スキル!$C$4:$N$100,2,FALSE)</f>
        <v>グラビジャ</v>
      </c>
    </row>
    <row r="495" spans="2:16">
      <c r="B495" s="21">
        <f t="shared" si="19"/>
        <v>491</v>
      </c>
      <c r="C495" s="21">
        <v>82</v>
      </c>
      <c r="D495" s="21">
        <v>57</v>
      </c>
      <c r="E495" s="21" t="b">
        <v>0</v>
      </c>
      <c r="G495" s="1" t="str">
        <f t="shared" si="18"/>
        <v>INSERT INTO m_monster_skill VALUES (491,82,57,FALSE);</v>
      </c>
      <c r="N495" s="21" t="str">
        <f>VLOOKUP(C495,モンスター!$B$6:$H$100,2,FALSE)</f>
        <v>デスボルダー</v>
      </c>
      <c r="O495" s="24" t="str">
        <f>VLOOKUP(D495,スキル!$C$4:$N$100,8,FALSE)</f>
        <v>0</v>
      </c>
      <c r="P495" s="25" t="str">
        <f>VLOOKUP(D495,スキル!$C$4:$N$100,2,FALSE)</f>
        <v>余裕に構えている</v>
      </c>
    </row>
    <row r="496" spans="2:16">
      <c r="B496" s="21">
        <f t="shared" si="19"/>
        <v>492</v>
      </c>
      <c r="C496" s="21">
        <v>82</v>
      </c>
      <c r="D496" s="21">
        <v>60</v>
      </c>
      <c r="E496" s="21" t="b">
        <v>0</v>
      </c>
      <c r="G496" s="1" t="str">
        <f t="shared" si="18"/>
        <v>INSERT INTO m_monster_skill VALUES (492,82,60,FALSE);</v>
      </c>
      <c r="N496" s="21" t="str">
        <f>VLOOKUP(C496,モンスター!$B$6:$H$100,2,FALSE)</f>
        <v>デスボルダー</v>
      </c>
      <c r="O496" s="24">
        <f>VLOOKUP(D496,スキル!$C$4:$N$100,8,FALSE)</f>
        <v>15</v>
      </c>
      <c r="P496" s="25" t="str">
        <f>VLOOKUP(D496,スキル!$C$4:$N$100,2,FALSE)</f>
        <v>タックル</v>
      </c>
    </row>
    <row r="497" spans="1:20">
      <c r="B497" s="21">
        <f t="shared" si="19"/>
        <v>493</v>
      </c>
      <c r="C497" s="21">
        <v>82</v>
      </c>
      <c r="D497" s="21">
        <v>7</v>
      </c>
      <c r="E497" s="21" t="b">
        <v>0</v>
      </c>
      <c r="G497" s="1" t="str">
        <f t="shared" si="18"/>
        <v>INSERT INTO m_monster_skill VALUES (493,82,7,FALSE);</v>
      </c>
      <c r="N497" s="21" t="str">
        <f>VLOOKUP(C497,モンスター!$B$6:$H$100,2,FALSE)</f>
        <v>デスボルダー</v>
      </c>
      <c r="O497" s="24" t="str">
        <f>VLOOKUP(D497,スキル!$C$4:$N$100,8,FALSE)</f>
        <v>35</v>
      </c>
      <c r="P497" s="25" t="str">
        <f>VLOOKUP(D497,スキル!$C$4:$N$100,2,FALSE)</f>
        <v>ダンスマカブル</v>
      </c>
    </row>
    <row r="498" spans="1:20">
      <c r="B498" s="21">
        <f t="shared" si="19"/>
        <v>494</v>
      </c>
      <c r="C498" s="21">
        <v>83</v>
      </c>
      <c r="D498" s="21">
        <v>18</v>
      </c>
      <c r="E498" s="21" t="b">
        <v>0</v>
      </c>
      <c r="G498" s="1" t="str">
        <f t="shared" si="18"/>
        <v>INSERT INTO m_monster_skill VALUES (494,83,18,FALSE);</v>
      </c>
      <c r="N498" s="21" t="str">
        <f>VLOOKUP(C498,モンスター!$B$6:$H$100,2,FALSE)</f>
        <v>パンプキンボム</v>
      </c>
      <c r="O498" s="24" t="str">
        <f>VLOOKUP(D498,スキル!$C$4:$N$100,8,FALSE)</f>
        <v>30</v>
      </c>
      <c r="P498" s="25" t="str">
        <f>VLOOKUP(D498,スキル!$C$4:$N$100,2,FALSE)</f>
        <v>エクスプロード</v>
      </c>
    </row>
    <row r="499" spans="1:20">
      <c r="B499" s="21">
        <f t="shared" si="19"/>
        <v>495</v>
      </c>
      <c r="C499" s="21">
        <v>83</v>
      </c>
      <c r="D499" s="21">
        <v>19</v>
      </c>
      <c r="E499" s="21" t="b">
        <v>0</v>
      </c>
      <c r="G499" s="1" t="str">
        <f t="shared" si="18"/>
        <v>INSERT INTO m_monster_skill VALUES (495,83,19,FALSE);</v>
      </c>
      <c r="N499" s="21" t="str">
        <f>VLOOKUP(C499,モンスター!$B$6:$H$100,2,FALSE)</f>
        <v>パンプキンボム</v>
      </c>
      <c r="O499" s="24">
        <f>VLOOKUP(D499,スキル!$C$4:$N$100,8,FALSE)</f>
        <v>50</v>
      </c>
      <c r="P499" s="25" t="str">
        <f>VLOOKUP(D499,スキル!$C$4:$N$100,2,FALSE)</f>
        <v>ブレイズウォール</v>
      </c>
    </row>
    <row r="500" spans="1:20">
      <c r="B500" s="21">
        <f t="shared" si="19"/>
        <v>496</v>
      </c>
      <c r="C500" s="21">
        <v>83</v>
      </c>
      <c r="D500" s="21">
        <v>61</v>
      </c>
      <c r="E500" s="21" t="b">
        <v>0</v>
      </c>
      <c r="G500" s="1" t="str">
        <f t="shared" si="18"/>
        <v>INSERT INTO m_monster_skill VALUES (496,83,61,FALSE);</v>
      </c>
      <c r="N500" s="21" t="str">
        <f>VLOOKUP(C500,モンスター!$B$6:$H$100,2,FALSE)</f>
        <v>パンプキンボム</v>
      </c>
      <c r="O500" s="24">
        <f>VLOOKUP(D500,スキル!$C$4:$N$100,8,FALSE)</f>
        <v>30</v>
      </c>
      <c r="P500" s="25" t="str">
        <f>VLOOKUP(D500,スキル!$C$4:$N$100,2,FALSE)</f>
        <v>突撃</v>
      </c>
    </row>
    <row r="501" spans="1:20">
      <c r="B501" s="21">
        <f t="shared" si="19"/>
        <v>497</v>
      </c>
      <c r="C501" s="21">
        <v>83</v>
      </c>
      <c r="D501" s="21">
        <v>55</v>
      </c>
      <c r="E501" s="21" t="b">
        <v>0</v>
      </c>
      <c r="G501" s="1" t="str">
        <f t="shared" si="18"/>
        <v>INSERT INTO m_monster_skill VALUES (497,83,55,FALSE);</v>
      </c>
      <c r="N501" s="21" t="str">
        <f>VLOOKUP(C501,モンスター!$B$6:$H$100,2,FALSE)</f>
        <v>パンプキンボム</v>
      </c>
      <c r="O501" s="24" t="str">
        <f>VLOOKUP(D501,スキル!$C$4:$N$100,8,FALSE)</f>
        <v>0</v>
      </c>
      <c r="P501" s="25" t="str">
        <f>VLOOKUP(D501,スキル!$C$4:$N$100,2,FALSE)</f>
        <v>ミスをした</v>
      </c>
    </row>
    <row r="502" spans="1:20">
      <c r="B502" s="21">
        <f t="shared" si="19"/>
        <v>498</v>
      </c>
      <c r="C502" s="21">
        <v>83</v>
      </c>
      <c r="D502" s="21">
        <v>55</v>
      </c>
      <c r="E502" s="21" t="b">
        <v>0</v>
      </c>
      <c r="G502" s="1" t="str">
        <f t="shared" si="18"/>
        <v>INSERT INTO m_monster_skill VALUES (498,83,55,FALSE);</v>
      </c>
      <c r="N502" s="21" t="str">
        <f>VLOOKUP(C502,モンスター!$B$6:$H$100,2,FALSE)</f>
        <v>パンプキンボム</v>
      </c>
      <c r="O502" s="24" t="str">
        <f>VLOOKUP(D502,スキル!$C$4:$N$100,8,FALSE)</f>
        <v>0</v>
      </c>
      <c r="P502" s="25" t="str">
        <f>VLOOKUP(D502,スキル!$C$4:$N$100,2,FALSE)</f>
        <v>ミスをした</v>
      </c>
    </row>
    <row r="503" spans="1:20">
      <c r="B503" s="21">
        <f t="shared" si="19"/>
        <v>499</v>
      </c>
      <c r="C503" s="21">
        <v>83</v>
      </c>
      <c r="D503" s="21">
        <v>55</v>
      </c>
      <c r="E503" s="21" t="b">
        <v>0</v>
      </c>
      <c r="G503" s="1" t="str">
        <f t="shared" si="18"/>
        <v>INSERT INTO m_monster_skill VALUES (499,83,55,FALSE);</v>
      </c>
      <c r="N503" s="21" t="str">
        <f>VLOOKUP(C503,モンスター!$B$6:$H$100,2,FALSE)</f>
        <v>パンプキンボム</v>
      </c>
      <c r="O503" s="24" t="str">
        <f>VLOOKUP(D503,スキル!$C$4:$N$100,8,FALSE)</f>
        <v>0</v>
      </c>
      <c r="P503" s="25" t="str">
        <f>VLOOKUP(D503,スキル!$C$4:$N$100,2,FALSE)</f>
        <v>ミスをした</v>
      </c>
    </row>
    <row r="504" spans="1:20">
      <c r="B504" s="21">
        <f t="shared" si="19"/>
        <v>500</v>
      </c>
      <c r="C504" s="21">
        <v>84</v>
      </c>
      <c r="D504" s="21">
        <v>19</v>
      </c>
      <c r="E504" s="21" t="b">
        <v>0</v>
      </c>
      <c r="G504" s="1" t="str">
        <f t="shared" si="18"/>
        <v>INSERT INTO m_monster_skill VALUES (500,84,19,FALSE);</v>
      </c>
      <c r="N504" s="21" t="str">
        <f>VLOOKUP(C504,モンスター!$B$6:$H$100,2,FALSE)</f>
        <v>グレネードボム</v>
      </c>
      <c r="O504" s="24">
        <f>VLOOKUP(D504,スキル!$C$4:$N$100,8,FALSE)</f>
        <v>50</v>
      </c>
      <c r="P504" s="25" t="str">
        <f>VLOOKUP(D504,スキル!$C$4:$N$100,2,FALSE)</f>
        <v>ブレイズウォール</v>
      </c>
    </row>
    <row r="505" spans="1:20">
      <c r="B505" s="21">
        <f t="shared" si="19"/>
        <v>501</v>
      </c>
      <c r="C505" s="21">
        <v>84</v>
      </c>
      <c r="D505" s="21">
        <v>19</v>
      </c>
      <c r="E505" s="21" t="b">
        <v>0</v>
      </c>
      <c r="G505" s="1" t="str">
        <f t="shared" si="18"/>
        <v>INSERT INTO m_monster_skill VALUES (501,84,19,FALSE);</v>
      </c>
      <c r="N505" s="21" t="str">
        <f>VLOOKUP(C505,モンスター!$B$6:$H$100,2,FALSE)</f>
        <v>グレネードボム</v>
      </c>
      <c r="O505" s="24">
        <f>VLOOKUP(D505,スキル!$C$4:$N$100,8,FALSE)</f>
        <v>50</v>
      </c>
      <c r="P505" s="25" t="str">
        <f>VLOOKUP(D505,スキル!$C$4:$N$100,2,FALSE)</f>
        <v>ブレイズウォール</v>
      </c>
    </row>
    <row r="506" spans="1:20">
      <c r="B506" s="21">
        <f t="shared" si="19"/>
        <v>502</v>
      </c>
      <c r="C506" s="21">
        <v>84</v>
      </c>
      <c r="D506" s="21">
        <v>8</v>
      </c>
      <c r="E506" s="21" t="b">
        <v>0</v>
      </c>
      <c r="G506" s="1" t="str">
        <f t="shared" si="18"/>
        <v>INSERT INTO m_monster_skill VALUES (502,84,8,FALSE);</v>
      </c>
      <c r="N506" s="21" t="str">
        <f>VLOOKUP(C506,モンスター!$B$6:$H$100,2,FALSE)</f>
        <v>グレネードボム</v>
      </c>
      <c r="O506" s="24" t="str">
        <f>VLOOKUP(D506,スキル!$C$4:$N$100,8,FALSE)</f>
        <v>45</v>
      </c>
      <c r="P506" s="25" t="str">
        <f>VLOOKUP(D506,スキル!$C$4:$N$100,2,FALSE)</f>
        <v>クレイジーダンス</v>
      </c>
    </row>
    <row r="507" spans="1:20">
      <c r="B507" s="21">
        <f t="shared" si="19"/>
        <v>503</v>
      </c>
      <c r="C507" s="21">
        <v>84</v>
      </c>
      <c r="D507" s="21">
        <v>55</v>
      </c>
      <c r="E507" s="21" t="b">
        <v>0</v>
      </c>
      <c r="G507" s="1" t="str">
        <f t="shared" si="18"/>
        <v>INSERT INTO m_monster_skill VALUES (503,84,55,FALSE);</v>
      </c>
      <c r="N507" s="21" t="str">
        <f>VLOOKUP(C507,モンスター!$B$6:$H$100,2,FALSE)</f>
        <v>グレネードボム</v>
      </c>
      <c r="O507" s="24" t="str">
        <f>VLOOKUP(D507,スキル!$C$4:$N$100,8,FALSE)</f>
        <v>0</v>
      </c>
      <c r="P507" s="25" t="str">
        <f>VLOOKUP(D507,スキル!$C$4:$N$100,2,FALSE)</f>
        <v>ミスをした</v>
      </c>
    </row>
    <row r="508" spans="1:20">
      <c r="B508" s="21">
        <f t="shared" si="19"/>
        <v>504</v>
      </c>
      <c r="C508" s="21">
        <v>84</v>
      </c>
      <c r="D508" s="21">
        <v>55</v>
      </c>
      <c r="E508" s="21" t="b">
        <v>0</v>
      </c>
      <c r="G508" s="1" t="str">
        <f t="shared" si="18"/>
        <v>INSERT INTO m_monster_skill VALUES (504,84,55,FALSE);</v>
      </c>
      <c r="N508" s="21" t="str">
        <f>VLOOKUP(C508,モンスター!$B$6:$H$100,2,FALSE)</f>
        <v>グレネードボム</v>
      </c>
      <c r="O508" s="24" t="str">
        <f>VLOOKUP(D508,スキル!$C$4:$N$100,8,FALSE)</f>
        <v>0</v>
      </c>
      <c r="P508" s="25" t="str">
        <f>VLOOKUP(D508,スキル!$C$4:$N$100,2,FALSE)</f>
        <v>ミスをした</v>
      </c>
    </row>
    <row r="509" spans="1:20">
      <c r="B509" s="21">
        <f t="shared" si="19"/>
        <v>505</v>
      </c>
      <c r="C509" s="21">
        <v>84</v>
      </c>
      <c r="D509" s="21">
        <v>55</v>
      </c>
      <c r="E509" s="21" t="b">
        <v>0</v>
      </c>
      <c r="G509" s="1" t="str">
        <f t="shared" si="18"/>
        <v>INSERT INTO m_monster_skill VALUES (505,84,55,FALSE);</v>
      </c>
      <c r="N509" s="21" t="str">
        <f>VLOOKUP(C509,モンスター!$B$6:$H$100,2,FALSE)</f>
        <v>グレネードボム</v>
      </c>
      <c r="O509" s="24" t="str">
        <f>VLOOKUP(D509,スキル!$C$4:$N$100,8,FALSE)</f>
        <v>0</v>
      </c>
      <c r="P509" s="25" t="str">
        <f>VLOOKUP(D509,スキル!$C$4:$N$100,2,FALSE)</f>
        <v>ミスをした</v>
      </c>
    </row>
    <row r="510" spans="1:20" ht="18.7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ht="18.7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ht="18.7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ht="18.7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ht="18.7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ht="18.7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ht="18.7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ht="18.7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ht="18.7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ht="18.7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ht="18.7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ht="18.7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ht="18.7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E7EA-D614-495E-86B7-D31F628C6221}">
  <dimension ref="A1:I30"/>
  <sheetViews>
    <sheetView tabSelected="1" workbookViewId="0">
      <selection activeCell="E16" sqref="E16"/>
    </sheetView>
  </sheetViews>
  <sheetFormatPr defaultRowHeight="13.5"/>
  <cols>
    <col min="1" max="1" width="9" style="5"/>
    <col min="2" max="3" width="17.25" style="5" bestFit="1" customWidth="1"/>
    <col min="4" max="4" width="7.5" style="5" bestFit="1" customWidth="1"/>
    <col min="5" max="5" width="11.625" style="5" bestFit="1" customWidth="1"/>
    <col min="6" max="6" width="9.75" style="5" customWidth="1"/>
    <col min="7" max="7" width="13.5" style="5" customWidth="1"/>
    <col min="8" max="8" width="11.875" style="5" customWidth="1"/>
    <col min="9" max="16384" width="9" style="5"/>
  </cols>
  <sheetData>
    <row r="1" spans="1:8">
      <c r="A1" s="5" t="s">
        <v>342</v>
      </c>
    </row>
    <row r="2" spans="1:8">
      <c r="A2" s="5" t="s">
        <v>341</v>
      </c>
      <c r="B2" s="5" t="s">
        <v>316</v>
      </c>
      <c r="C2" s="5" t="s">
        <v>317</v>
      </c>
      <c r="D2" s="5" t="s">
        <v>318</v>
      </c>
      <c r="E2" s="5" t="s">
        <v>319</v>
      </c>
      <c r="F2" s="5" t="s">
        <v>320</v>
      </c>
    </row>
    <row r="3" spans="1:8">
      <c r="B3" s="30">
        <v>45580</v>
      </c>
      <c r="C3" s="31">
        <v>0.95233796296296291</v>
      </c>
      <c r="D3" s="32">
        <v>1</v>
      </c>
      <c r="E3" s="32">
        <v>7</v>
      </c>
      <c r="F3" s="32" t="b">
        <v>0</v>
      </c>
    </row>
    <row r="4" spans="1:8">
      <c r="B4" s="30">
        <v>45580</v>
      </c>
      <c r="C4" s="31">
        <v>0.95233796296296291</v>
      </c>
      <c r="D4" s="32">
        <v>2</v>
      </c>
      <c r="E4" s="32">
        <v>12</v>
      </c>
      <c r="F4" s="32" t="b">
        <v>0</v>
      </c>
      <c r="H4" s="5" t="s">
        <v>314</v>
      </c>
    </row>
    <row r="5" spans="1:8">
      <c r="B5" s="30">
        <v>45580</v>
      </c>
      <c r="C5" s="31">
        <v>0.95233796296296291</v>
      </c>
      <c r="D5" s="32">
        <v>3</v>
      </c>
      <c r="E5" s="32">
        <v>16</v>
      </c>
      <c r="F5" s="32" t="b">
        <v>1</v>
      </c>
    </row>
    <row r="6" spans="1:8">
      <c r="B6" s="30">
        <v>45580</v>
      </c>
      <c r="C6" s="31">
        <v>0.95233796296296291</v>
      </c>
      <c r="D6" s="32">
        <v>4</v>
      </c>
      <c r="E6" s="32">
        <v>14</v>
      </c>
      <c r="F6" s="32" t="b">
        <v>0</v>
      </c>
    </row>
    <row r="7" spans="1:8">
      <c r="B7" s="33">
        <v>45580</v>
      </c>
      <c r="C7" s="34">
        <v>0.9607175925925926</v>
      </c>
      <c r="D7" s="35">
        <v>1</v>
      </c>
      <c r="E7" s="35">
        <v>6</v>
      </c>
      <c r="F7" s="35" t="b">
        <v>0</v>
      </c>
    </row>
    <row r="8" spans="1:8">
      <c r="B8" s="33">
        <v>45580</v>
      </c>
      <c r="C8" s="34">
        <v>0.9607175925925926</v>
      </c>
      <c r="D8" s="35">
        <v>2</v>
      </c>
      <c r="E8" s="35">
        <v>19</v>
      </c>
      <c r="F8" s="35" t="b">
        <v>1</v>
      </c>
      <c r="H8" s="5" t="s">
        <v>315</v>
      </c>
    </row>
    <row r="9" spans="1:8">
      <c r="B9" s="33">
        <v>45580</v>
      </c>
      <c r="C9" s="34">
        <v>0.9607175925925926</v>
      </c>
      <c r="D9" s="35">
        <v>3</v>
      </c>
      <c r="E9" s="35">
        <v>16</v>
      </c>
      <c r="F9" s="35" t="b">
        <v>0</v>
      </c>
    </row>
    <row r="10" spans="1:8">
      <c r="B10" s="29"/>
    </row>
    <row r="11" spans="1:8">
      <c r="B11" s="29"/>
    </row>
    <row r="12" spans="1:8">
      <c r="B12" s="29"/>
    </row>
    <row r="15" spans="1:8">
      <c r="A15" s="5" t="s">
        <v>343</v>
      </c>
      <c r="E15" s="5" t="s">
        <v>341</v>
      </c>
    </row>
    <row r="16" spans="1:8">
      <c r="B16" s="5" t="s">
        <v>348</v>
      </c>
      <c r="C16" s="5" t="s">
        <v>349</v>
      </c>
      <c r="G16" s="5" t="s">
        <v>344</v>
      </c>
      <c r="H16" s="5" t="s">
        <v>345</v>
      </c>
    </row>
    <row r="17" spans="1:9">
      <c r="B17" s="5" t="s">
        <v>350</v>
      </c>
      <c r="G17" s="5" t="s">
        <v>346</v>
      </c>
      <c r="H17" s="5" t="s">
        <v>347</v>
      </c>
    </row>
    <row r="22" spans="1:9">
      <c r="A22" s="5" t="s">
        <v>340</v>
      </c>
    </row>
    <row r="23" spans="1:9">
      <c r="B23" s="36" t="s">
        <v>330</v>
      </c>
      <c r="C23" s="36" t="s">
        <v>331</v>
      </c>
      <c r="D23" s="36" t="s">
        <v>332</v>
      </c>
      <c r="E23" s="36" t="s">
        <v>333</v>
      </c>
      <c r="G23" s="38" t="s">
        <v>321</v>
      </c>
      <c r="H23" s="8"/>
      <c r="I23" s="39"/>
    </row>
    <row r="24" spans="1:9">
      <c r="B24" s="36" t="s">
        <v>334</v>
      </c>
      <c r="C24" s="36">
        <v>1</v>
      </c>
      <c r="D24" s="36">
        <v>1</v>
      </c>
      <c r="E24" s="37">
        <v>1</v>
      </c>
      <c r="G24" s="36">
        <v>1</v>
      </c>
      <c r="H24" s="36" t="s">
        <v>323</v>
      </c>
      <c r="I24" s="36"/>
    </row>
    <row r="25" spans="1:9">
      <c r="B25" s="36" t="s">
        <v>335</v>
      </c>
      <c r="C25" s="36">
        <v>5</v>
      </c>
      <c r="D25" s="36">
        <v>50</v>
      </c>
      <c r="E25" s="37">
        <v>0.1</v>
      </c>
      <c r="G25" s="36">
        <v>2</v>
      </c>
      <c r="H25" s="36" t="s">
        <v>324</v>
      </c>
      <c r="I25" s="36" t="s">
        <v>326</v>
      </c>
    </row>
    <row r="26" spans="1:9">
      <c r="B26" s="36" t="s">
        <v>336</v>
      </c>
      <c r="C26" s="36">
        <v>3</v>
      </c>
      <c r="D26" s="36">
        <v>4</v>
      </c>
      <c r="E26" s="37">
        <v>0.75</v>
      </c>
      <c r="G26" s="38" t="s">
        <v>321</v>
      </c>
      <c r="H26" s="8"/>
      <c r="I26" s="39"/>
    </row>
    <row r="27" spans="1:9">
      <c r="B27" s="36" t="s">
        <v>337</v>
      </c>
      <c r="C27" s="36">
        <v>0</v>
      </c>
      <c r="D27" s="36">
        <v>2</v>
      </c>
      <c r="E27" s="37">
        <v>0</v>
      </c>
      <c r="G27" s="36">
        <v>1</v>
      </c>
      <c r="H27" s="36" t="s">
        <v>325</v>
      </c>
      <c r="I27" s="36"/>
    </row>
    <row r="28" spans="1:9">
      <c r="B28" s="36" t="s">
        <v>338</v>
      </c>
      <c r="C28" s="36">
        <v>0</v>
      </c>
      <c r="D28" s="36">
        <v>0</v>
      </c>
      <c r="E28" s="36" t="s">
        <v>339</v>
      </c>
      <c r="G28" s="36">
        <v>2</v>
      </c>
      <c r="H28" s="36" t="s">
        <v>327</v>
      </c>
      <c r="I28" s="36"/>
    </row>
    <row r="29" spans="1:9">
      <c r="B29" s="36" t="s">
        <v>322</v>
      </c>
      <c r="C29" s="36"/>
      <c r="D29" s="36"/>
      <c r="E29" s="36"/>
      <c r="G29" s="36">
        <v>3</v>
      </c>
      <c r="H29" s="36" t="s">
        <v>328</v>
      </c>
      <c r="I29" s="36" t="s">
        <v>326</v>
      </c>
    </row>
    <row r="30" spans="1:9">
      <c r="G30" s="36">
        <v>4</v>
      </c>
      <c r="H30" s="36" t="s">
        <v>329</v>
      </c>
      <c r="I30" s="36"/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1EC6-0DD3-461C-A8FC-74E22154B7A5}">
  <dimension ref="A1"/>
  <sheetViews>
    <sheetView workbookViewId="0"/>
  </sheetViews>
  <sheetFormatPr defaultRowHeight="13.5"/>
  <cols>
    <col min="1" max="16384" width="9" style="1"/>
  </cols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B575-2DDF-49B9-8DE2-F372EEC2F3B3}">
  <dimension ref="A1"/>
  <sheetViews>
    <sheetView workbookViewId="0"/>
  </sheetViews>
  <sheetFormatPr defaultRowHeight="13.5"/>
  <cols>
    <col min="1" max="16384" width="9" style="1"/>
  </cols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オブジェクト</vt:lpstr>
      <vt:lpstr>バトルフロー</vt:lpstr>
      <vt:lpstr>コード</vt:lpstr>
      <vt:lpstr>モンスター</vt:lpstr>
      <vt:lpstr>スキル</vt:lpstr>
      <vt:lpstr>モンスタースキル</vt:lpstr>
      <vt:lpstr>戦績レポート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尾畑一貴</dc:creator>
  <cp:lastModifiedBy>一貴 尾畑</cp:lastModifiedBy>
  <dcterms:created xsi:type="dcterms:W3CDTF">2015-06-05T18:19:34Z</dcterms:created>
  <dcterms:modified xsi:type="dcterms:W3CDTF">2024-11-04T14:53:14Z</dcterms:modified>
</cp:coreProperties>
</file>