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repository_kaz_app\kaz_app\KazApp_document\"/>
    </mc:Choice>
  </mc:AlternateContent>
  <xr:revisionPtr revIDLastSave="0" documentId="13_ncr:1_{8617C696-6E45-48B9-9070-EC7A1C7AF4D7}" xr6:coauthVersionLast="47" xr6:coauthVersionMax="47" xr10:uidLastSave="{00000000-0000-0000-0000-000000000000}"/>
  <bookViews>
    <workbookView xWindow="-28920" yWindow="-120" windowWidth="29040" windowHeight="15720" activeTab="3" xr2:uid="{23010AEC-8D3D-48D3-938D-B3932852B25B}"/>
  </bookViews>
  <sheets>
    <sheet name="オブジェクト" sheetId="1" r:id="rId1"/>
    <sheet name="バトルフロー" sheetId="2" r:id="rId2"/>
    <sheet name="コード" sheetId="5" r:id="rId3"/>
    <sheet name="スキル" sheetId="3" r:id="rId4"/>
    <sheet name="モンスター" sheetId="4" r:id="rId5"/>
    <sheet name="モンスタースキル" sheetId="6" r:id="rId6"/>
    <sheet name="戦績レポート" sheetId="7" r:id="rId7"/>
    <sheet name="各種設定" sheetId="8" r:id="rId8"/>
    <sheet name="Sheet9" sheetId="9" r:id="rId9"/>
  </sheets>
  <definedNames>
    <definedName name="_xlnm._FilterDatabase" localSheetId="3" hidden="1">スキル!$C$3:$O$3</definedName>
    <definedName name="_xlnm._FilterDatabase" localSheetId="5" hidden="1">モンスタースキル!$C$4:$C$11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4" l="1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Q29" i="3"/>
  <c r="Q81" i="3"/>
  <c r="Q80" i="3"/>
  <c r="Q79" i="3"/>
  <c r="Q78" i="3"/>
  <c r="Q77" i="3"/>
  <c r="Q76" i="3"/>
  <c r="Q75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K91" i="5"/>
  <c r="K90" i="5"/>
  <c r="K89" i="5"/>
  <c r="K87" i="5"/>
  <c r="K86" i="5"/>
  <c r="K85" i="5"/>
  <c r="K84" i="5"/>
  <c r="K83" i="5"/>
  <c r="K82" i="5"/>
  <c r="K81" i="5"/>
  <c r="K49" i="5"/>
  <c r="K48" i="5"/>
  <c r="K45" i="5"/>
  <c r="K44" i="5"/>
  <c r="K35" i="5"/>
  <c r="K34" i="5"/>
  <c r="K24" i="5"/>
  <c r="K13" i="5"/>
  <c r="K7" i="5"/>
  <c r="K6" i="5"/>
  <c r="K5" i="5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I217" i="6"/>
  <c r="I499" i="6"/>
  <c r="H65" i="6"/>
  <c r="G499" i="6"/>
  <c r="G487" i="6"/>
  <c r="G464" i="6"/>
  <c r="G463" i="6"/>
  <c r="G451" i="6"/>
  <c r="G439" i="6"/>
  <c r="G427" i="6"/>
  <c r="G415" i="6"/>
  <c r="G404" i="6"/>
  <c r="G379" i="6"/>
  <c r="G367" i="6"/>
  <c r="G355" i="6"/>
  <c r="G343" i="6"/>
  <c r="G331" i="6"/>
  <c r="G319" i="6"/>
  <c r="G475" i="6"/>
  <c r="G459" i="6"/>
  <c r="G452" i="6"/>
  <c r="G447" i="6"/>
  <c r="G440" i="6"/>
  <c r="G435" i="6"/>
  <c r="G428" i="6"/>
  <c r="G423" i="6"/>
  <c r="G416" i="6"/>
  <c r="G411" i="6"/>
  <c r="G399" i="6"/>
  <c r="G392" i="6"/>
  <c r="G387" i="6"/>
  <c r="G380" i="6"/>
  <c r="G375" i="6"/>
  <c r="G368" i="6"/>
  <c r="G363" i="6"/>
  <c r="G351" i="6"/>
  <c r="G303" i="6"/>
  <c r="G294" i="6"/>
  <c r="G282" i="6"/>
  <c r="G279" i="6"/>
  <c r="G270" i="6"/>
  <c r="G258" i="6"/>
  <c r="G246" i="6"/>
  <c r="G234" i="6"/>
  <c r="G231" i="6"/>
  <c r="G222" i="6"/>
  <c r="G210" i="6"/>
  <c r="G200" i="6"/>
  <c r="G198" i="6"/>
  <c r="G195" i="6"/>
  <c r="G186" i="6"/>
  <c r="G176" i="6"/>
  <c r="G174" i="6"/>
  <c r="G164" i="6"/>
  <c r="G150" i="6"/>
  <c r="G138" i="6"/>
  <c r="G126" i="6"/>
  <c r="G123" i="6"/>
  <c r="G114" i="6"/>
  <c r="G111" i="6"/>
  <c r="G102" i="6"/>
  <c r="G92" i="6"/>
  <c r="G90" i="6"/>
  <c r="G87" i="6"/>
  <c r="G78" i="6"/>
  <c r="G75" i="6"/>
  <c r="G66" i="6"/>
  <c r="G63" i="6"/>
  <c r="G54" i="6"/>
  <c r="G42" i="6"/>
  <c r="G15" i="6"/>
  <c r="G6" i="6"/>
  <c r="G509" i="6"/>
  <c r="G508" i="6"/>
  <c r="G506" i="6"/>
  <c r="G505" i="6"/>
  <c r="G504" i="6"/>
  <c r="G503" i="6"/>
  <c r="G502" i="6"/>
  <c r="G501" i="6"/>
  <c r="G500" i="6"/>
  <c r="G498" i="6"/>
  <c r="G497" i="6"/>
  <c r="G496" i="6"/>
  <c r="G494" i="6"/>
  <c r="G493" i="6"/>
  <c r="G492" i="6"/>
  <c r="G491" i="6"/>
  <c r="G490" i="6"/>
  <c r="G489" i="6"/>
  <c r="G488" i="6"/>
  <c r="G486" i="6"/>
  <c r="G485" i="6"/>
  <c r="G484" i="6"/>
  <c r="G482" i="6"/>
  <c r="G481" i="6"/>
  <c r="G480" i="6"/>
  <c r="G479" i="6"/>
  <c r="G478" i="6"/>
  <c r="G477" i="6"/>
  <c r="G476" i="6"/>
  <c r="G474" i="6"/>
  <c r="G473" i="6"/>
  <c r="G472" i="6"/>
  <c r="G470" i="6"/>
  <c r="G469" i="6"/>
  <c r="G468" i="6"/>
  <c r="G467" i="6"/>
  <c r="G466" i="6"/>
  <c r="G465" i="6"/>
  <c r="G462" i="6"/>
  <c r="G461" i="6"/>
  <c r="G460" i="6"/>
  <c r="G458" i="6"/>
  <c r="G457" i="6"/>
  <c r="G456" i="6"/>
  <c r="G455" i="6"/>
  <c r="G454" i="6"/>
  <c r="G453" i="6"/>
  <c r="G450" i="6"/>
  <c r="G449" i="6"/>
  <c r="G448" i="6"/>
  <c r="G446" i="6"/>
  <c r="G445" i="6"/>
  <c r="G444" i="6"/>
  <c r="G443" i="6"/>
  <c r="G442" i="6"/>
  <c r="G441" i="6"/>
  <c r="G438" i="6"/>
  <c r="G437" i="6"/>
  <c r="G436" i="6"/>
  <c r="G434" i="6"/>
  <c r="G433" i="6"/>
  <c r="G432" i="6"/>
  <c r="G431" i="6"/>
  <c r="G430" i="6"/>
  <c r="G429" i="6"/>
  <c r="G426" i="6"/>
  <c r="G425" i="6"/>
  <c r="G424" i="6"/>
  <c r="G422" i="6"/>
  <c r="G421" i="6"/>
  <c r="G420" i="6"/>
  <c r="G419" i="6"/>
  <c r="G418" i="6"/>
  <c r="G417" i="6"/>
  <c r="G414" i="6"/>
  <c r="G413" i="6"/>
  <c r="G412" i="6"/>
  <c r="G410" i="6"/>
  <c r="G409" i="6"/>
  <c r="G408" i="6"/>
  <c r="G407" i="6"/>
  <c r="G406" i="6"/>
  <c r="G405" i="6"/>
  <c r="G402" i="6"/>
  <c r="G401" i="6"/>
  <c r="G400" i="6"/>
  <c r="G398" i="6"/>
  <c r="G397" i="6"/>
  <c r="G396" i="6"/>
  <c r="G395" i="6"/>
  <c r="G394" i="6"/>
  <c r="G393" i="6"/>
  <c r="G390" i="6"/>
  <c r="G389" i="6"/>
  <c r="G388" i="6"/>
  <c r="G386" i="6"/>
  <c r="G385" i="6"/>
  <c r="G384" i="6"/>
  <c r="G383" i="6"/>
  <c r="G382" i="6"/>
  <c r="G381" i="6"/>
  <c r="G378" i="6"/>
  <c r="G377" i="6"/>
  <c r="G376" i="6"/>
  <c r="G374" i="6"/>
  <c r="G373" i="6"/>
  <c r="G372" i="6"/>
  <c r="G371" i="6"/>
  <c r="G370" i="6"/>
  <c r="G369" i="6"/>
  <c r="G366" i="6"/>
  <c r="G365" i="6"/>
  <c r="G364" i="6"/>
  <c r="G362" i="6"/>
  <c r="G361" i="6"/>
  <c r="G360" i="6"/>
  <c r="G359" i="6"/>
  <c r="G358" i="6"/>
  <c r="G357" i="6"/>
  <c r="G356" i="6"/>
  <c r="G354" i="6"/>
  <c r="G353" i="6"/>
  <c r="G352" i="6"/>
  <c r="G350" i="6"/>
  <c r="G349" i="6"/>
  <c r="G348" i="6"/>
  <c r="G347" i="6"/>
  <c r="G346" i="6"/>
  <c r="G345" i="6"/>
  <c r="G344" i="6"/>
  <c r="G342" i="6"/>
  <c r="G341" i="6"/>
  <c r="G340" i="6"/>
  <c r="G338" i="6"/>
  <c r="G337" i="6"/>
  <c r="G336" i="6"/>
  <c r="G335" i="6"/>
  <c r="G334" i="6"/>
  <c r="G333" i="6"/>
  <c r="G332" i="6"/>
  <c r="G330" i="6"/>
  <c r="G329" i="6"/>
  <c r="G328" i="6"/>
  <c r="G327" i="6"/>
  <c r="G326" i="6"/>
  <c r="G325" i="6"/>
  <c r="G324" i="6"/>
  <c r="G323" i="6"/>
  <c r="G322" i="6"/>
  <c r="G321" i="6"/>
  <c r="G317" i="6"/>
  <c r="G316" i="6"/>
  <c r="H264" i="6"/>
  <c r="H254" i="6"/>
  <c r="H197" i="6"/>
  <c r="H185" i="6"/>
  <c r="H96" i="6"/>
  <c r="H83" i="6"/>
  <c r="G86" i="4"/>
  <c r="G87" i="4" s="1"/>
  <c r="F86" i="4"/>
  <c r="F87" i="4" s="1"/>
  <c r="E86" i="4"/>
  <c r="G83" i="4"/>
  <c r="G84" i="4" s="1"/>
  <c r="F83" i="4"/>
  <c r="F84" i="4" s="1"/>
  <c r="G67" i="4"/>
  <c r="G68" i="4" s="1"/>
  <c r="G69" i="4" s="1"/>
  <c r="F67" i="4"/>
  <c r="F68" i="4" s="1"/>
  <c r="F69" i="4" s="1"/>
  <c r="E67" i="4"/>
  <c r="E68" i="4" s="1"/>
  <c r="F65" i="4"/>
  <c r="E65" i="4"/>
  <c r="G64" i="4"/>
  <c r="G65" i="4" s="1"/>
  <c r="F64" i="4"/>
  <c r="E64" i="4"/>
  <c r="G59" i="4"/>
  <c r="G60" i="4" s="1"/>
  <c r="F59" i="4"/>
  <c r="F60" i="4" s="1"/>
  <c r="E59" i="4"/>
  <c r="F53" i="4"/>
  <c r="E53" i="4"/>
  <c r="G52" i="4"/>
  <c r="G53" i="4" s="1"/>
  <c r="F52" i="4"/>
  <c r="E52" i="4"/>
  <c r="E49" i="4"/>
  <c r="E46" i="4"/>
  <c r="E42" i="4"/>
  <c r="E39" i="4"/>
  <c r="E40" i="4" s="1"/>
  <c r="E36" i="4"/>
  <c r="E32" i="4"/>
  <c r="E33" i="4" s="1"/>
  <c r="E30" i="4"/>
  <c r="E28" i="4"/>
  <c r="E25" i="4"/>
  <c r="E22" i="4"/>
  <c r="E20" i="4"/>
  <c r="E17" i="4"/>
  <c r="E18" i="4" s="1"/>
  <c r="E14" i="4"/>
  <c r="E15" i="4" s="1"/>
  <c r="E12" i="4"/>
  <c r="E10" i="4"/>
  <c r="E7" i="4"/>
  <c r="E8" i="4" s="1"/>
  <c r="G314" i="6"/>
  <c r="G313" i="6"/>
  <c r="G312" i="6"/>
  <c r="G311" i="6"/>
  <c r="G310" i="6"/>
  <c r="G309" i="6"/>
  <c r="G306" i="6"/>
  <c r="G305" i="6"/>
  <c r="G304" i="6"/>
  <c r="G302" i="6"/>
  <c r="G301" i="6"/>
  <c r="G300" i="6"/>
  <c r="G299" i="6"/>
  <c r="G298" i="6"/>
  <c r="G297" i="6"/>
  <c r="G293" i="6"/>
  <c r="G292" i="6"/>
  <c r="G290" i="6"/>
  <c r="G289" i="6"/>
  <c r="G288" i="6"/>
  <c r="G287" i="6"/>
  <c r="G286" i="6"/>
  <c r="G285" i="6"/>
  <c r="G281" i="6"/>
  <c r="G280" i="6"/>
  <c r="G278" i="6"/>
  <c r="G277" i="6"/>
  <c r="G276" i="6"/>
  <c r="G275" i="6"/>
  <c r="G274" i="6"/>
  <c r="G273" i="6"/>
  <c r="G269" i="6"/>
  <c r="G268" i="6"/>
  <c r="G266" i="6"/>
  <c r="G265" i="6"/>
  <c r="G264" i="6"/>
  <c r="G263" i="6"/>
  <c r="G262" i="6"/>
  <c r="G261" i="6"/>
  <c r="G260" i="6"/>
  <c r="G257" i="6"/>
  <c r="G256" i="6"/>
  <c r="G254" i="6"/>
  <c r="G253" i="6"/>
  <c r="G252" i="6"/>
  <c r="G251" i="6"/>
  <c r="G250" i="6"/>
  <c r="G249" i="6"/>
  <c r="G245" i="6"/>
  <c r="G244" i="6"/>
  <c r="G242" i="6"/>
  <c r="G241" i="6"/>
  <c r="G240" i="6"/>
  <c r="G239" i="6"/>
  <c r="G238" i="6"/>
  <c r="G237" i="6"/>
  <c r="G233" i="6"/>
  <c r="G232" i="6"/>
  <c r="G230" i="6"/>
  <c r="G229" i="6"/>
  <c r="G228" i="6"/>
  <c r="G227" i="6"/>
  <c r="G226" i="6"/>
  <c r="G225" i="6"/>
  <c r="G221" i="6"/>
  <c r="G220" i="6"/>
  <c r="G218" i="6"/>
  <c r="G217" i="6"/>
  <c r="G216" i="6"/>
  <c r="G215" i="6"/>
  <c r="G214" i="6"/>
  <c r="G213" i="6"/>
  <c r="G209" i="6"/>
  <c r="G208" i="6"/>
  <c r="G206" i="6"/>
  <c r="G205" i="6"/>
  <c r="G204" i="6"/>
  <c r="G203" i="6"/>
  <c r="G202" i="6"/>
  <c r="G201" i="6"/>
  <c r="G197" i="6"/>
  <c r="G196" i="6"/>
  <c r="G194" i="6"/>
  <c r="G193" i="6"/>
  <c r="G192" i="6"/>
  <c r="G191" i="6"/>
  <c r="G190" i="6"/>
  <c r="G189" i="6"/>
  <c r="G188" i="6"/>
  <c r="G185" i="6"/>
  <c r="G184" i="6"/>
  <c r="G183" i="6"/>
  <c r="G182" i="6"/>
  <c r="G181" i="6"/>
  <c r="G180" i="6"/>
  <c r="G179" i="6"/>
  <c r="G178" i="6"/>
  <c r="G177" i="6"/>
  <c r="G173" i="6"/>
  <c r="G172" i="6"/>
  <c r="G171" i="6"/>
  <c r="G170" i="6"/>
  <c r="G169" i="6"/>
  <c r="G168" i="6"/>
  <c r="G167" i="6"/>
  <c r="G166" i="6"/>
  <c r="G165" i="6"/>
  <c r="G162" i="6"/>
  <c r="G161" i="6"/>
  <c r="G160" i="6"/>
  <c r="G158" i="6"/>
  <c r="G157" i="6"/>
  <c r="G156" i="6"/>
  <c r="G155" i="6"/>
  <c r="G154" i="6"/>
  <c r="G153" i="6"/>
  <c r="G152" i="6"/>
  <c r="G149" i="6"/>
  <c r="G148" i="6"/>
  <c r="G146" i="6"/>
  <c r="G145" i="6"/>
  <c r="G144" i="6"/>
  <c r="G143" i="6"/>
  <c r="G142" i="6"/>
  <c r="G141" i="6"/>
  <c r="G140" i="6"/>
  <c r="G137" i="6"/>
  <c r="G136" i="6"/>
  <c r="G134" i="6"/>
  <c r="G133" i="6"/>
  <c r="G132" i="6"/>
  <c r="G131" i="6"/>
  <c r="G130" i="6"/>
  <c r="G129" i="6"/>
  <c r="G128" i="6"/>
  <c r="G125" i="6"/>
  <c r="G124" i="6"/>
  <c r="G122" i="6"/>
  <c r="G121" i="6"/>
  <c r="G120" i="6"/>
  <c r="G119" i="6"/>
  <c r="G118" i="6"/>
  <c r="G117" i="6"/>
  <c r="G116" i="6"/>
  <c r="G113" i="6"/>
  <c r="G112" i="6"/>
  <c r="G110" i="6"/>
  <c r="G109" i="6"/>
  <c r="G108" i="6"/>
  <c r="G107" i="6"/>
  <c r="G106" i="6"/>
  <c r="G105" i="6"/>
  <c r="G104" i="6"/>
  <c r="G101" i="6"/>
  <c r="G100" i="6"/>
  <c r="G99" i="6"/>
  <c r="G98" i="6"/>
  <c r="G97" i="6"/>
  <c r="G96" i="6"/>
  <c r="G95" i="6"/>
  <c r="G94" i="6"/>
  <c r="G93" i="6"/>
  <c r="G89" i="6"/>
  <c r="G88" i="6"/>
  <c r="G86" i="6"/>
  <c r="G85" i="6"/>
  <c r="G84" i="6"/>
  <c r="G83" i="6"/>
  <c r="G82" i="6"/>
  <c r="G81" i="6"/>
  <c r="G80" i="6"/>
  <c r="G77" i="6"/>
  <c r="G76" i="6"/>
  <c r="G74" i="6"/>
  <c r="G73" i="6"/>
  <c r="G72" i="6"/>
  <c r="G71" i="6"/>
  <c r="G70" i="6"/>
  <c r="G69" i="6"/>
  <c r="G68" i="6"/>
  <c r="G65" i="6"/>
  <c r="G64" i="6"/>
  <c r="G62" i="6"/>
  <c r="G61" i="6"/>
  <c r="G60" i="6"/>
  <c r="G59" i="6"/>
  <c r="G58" i="6"/>
  <c r="G57" i="6"/>
  <c r="G56" i="6"/>
  <c r="G53" i="6"/>
  <c r="G52" i="6"/>
  <c r="G51" i="6"/>
  <c r="G50" i="6"/>
  <c r="G49" i="6"/>
  <c r="G48" i="6"/>
  <c r="G47" i="6"/>
  <c r="G46" i="6"/>
  <c r="G45" i="6"/>
  <c r="G44" i="6"/>
  <c r="G41" i="6"/>
  <c r="G40" i="6"/>
  <c r="G39" i="6"/>
  <c r="G38" i="6"/>
  <c r="G37" i="6"/>
  <c r="G36" i="6"/>
  <c r="G35" i="6"/>
  <c r="G34" i="6"/>
  <c r="G33" i="6"/>
  <c r="G32" i="6"/>
  <c r="G30" i="6"/>
  <c r="G29" i="6"/>
  <c r="G28" i="6"/>
  <c r="G27" i="6"/>
  <c r="G26" i="6"/>
  <c r="G25" i="6"/>
  <c r="G24" i="6"/>
  <c r="G23" i="6"/>
  <c r="G22" i="6"/>
  <c r="G21" i="6"/>
  <c r="G18" i="6"/>
  <c r="G17" i="6"/>
  <c r="G16" i="6"/>
  <c r="G14" i="6"/>
  <c r="G13" i="6"/>
  <c r="G12" i="6"/>
  <c r="G11" i="6"/>
  <c r="G10" i="6"/>
  <c r="G9" i="6"/>
  <c r="Q3" i="4"/>
  <c r="P3" i="4"/>
  <c r="O3" i="4"/>
  <c r="N3" i="4"/>
  <c r="M3" i="4"/>
  <c r="L3" i="4"/>
  <c r="G50" i="4"/>
  <c r="F50" i="4"/>
  <c r="G49" i="4"/>
  <c r="F49" i="4"/>
  <c r="G46" i="4"/>
  <c r="G47" i="4" s="1"/>
  <c r="F46" i="4"/>
  <c r="F47" i="4" s="1"/>
  <c r="G43" i="4"/>
  <c r="G44" i="4" s="1"/>
  <c r="G42" i="4"/>
  <c r="F42" i="4"/>
  <c r="F43" i="4" s="1"/>
  <c r="F44" i="4" s="1"/>
  <c r="G40" i="4"/>
  <c r="F40" i="4"/>
  <c r="G39" i="4"/>
  <c r="F39" i="4"/>
  <c r="G36" i="4"/>
  <c r="G37" i="4" s="1"/>
  <c r="F36" i="4"/>
  <c r="F37" i="4" s="1"/>
  <c r="G34" i="4"/>
  <c r="G33" i="4"/>
  <c r="F33" i="4"/>
  <c r="F34" i="4" s="1"/>
  <c r="G32" i="4"/>
  <c r="F32" i="4"/>
  <c r="G30" i="4"/>
  <c r="F30" i="4"/>
  <c r="G28" i="4"/>
  <c r="F28" i="4"/>
  <c r="G25" i="4"/>
  <c r="G26" i="4" s="1"/>
  <c r="F25" i="4"/>
  <c r="F26" i="4" s="1"/>
  <c r="G23" i="4"/>
  <c r="F23" i="4"/>
  <c r="G22" i="4"/>
  <c r="F22" i="4"/>
  <c r="G20" i="4"/>
  <c r="F20" i="4"/>
  <c r="G17" i="4"/>
  <c r="G18" i="4" s="1"/>
  <c r="F17" i="4"/>
  <c r="F18" i="4" s="1"/>
  <c r="G15" i="4"/>
  <c r="G14" i="4"/>
  <c r="F14" i="4"/>
  <c r="F15" i="4" s="1"/>
  <c r="G12" i="4"/>
  <c r="F12" i="4"/>
  <c r="G10" i="4"/>
  <c r="F10" i="4"/>
  <c r="G7" i="4"/>
  <c r="G8" i="4" s="1"/>
  <c r="F7" i="4"/>
  <c r="F8" i="4" s="1"/>
  <c r="E47" i="4"/>
  <c r="E37" i="4"/>
  <c r="D41" i="4"/>
  <c r="E49" i="5"/>
  <c r="E45" i="5"/>
  <c r="E35" i="5"/>
  <c r="E25" i="5"/>
  <c r="E26" i="5" s="1"/>
  <c r="K26" i="5" s="1"/>
  <c r="E14" i="5"/>
  <c r="K14" i="5" s="1"/>
  <c r="E6" i="5"/>
  <c r="E7" i="5" s="1"/>
  <c r="E69" i="4" l="1"/>
  <c r="E34" i="4"/>
  <c r="E23" i="4"/>
  <c r="E43" i="4"/>
  <c r="E26" i="4"/>
  <c r="E60" i="4"/>
  <c r="E87" i="4"/>
  <c r="E50" i="4"/>
  <c r="K25" i="5"/>
  <c r="E50" i="5"/>
  <c r="K50" i="5" s="1"/>
  <c r="I345" i="6"/>
  <c r="H237" i="6"/>
  <c r="I48" i="6"/>
  <c r="I62" i="6"/>
  <c r="H327" i="6"/>
  <c r="I191" i="6"/>
  <c r="I258" i="6"/>
  <c r="H25" i="6"/>
  <c r="H18" i="6"/>
  <c r="H82" i="6"/>
  <c r="H174" i="6"/>
  <c r="H253" i="6"/>
  <c r="I47" i="6"/>
  <c r="I180" i="6"/>
  <c r="I257" i="6"/>
  <c r="H386" i="6"/>
  <c r="I486" i="6"/>
  <c r="H465" i="6"/>
  <c r="H32" i="6"/>
  <c r="H95" i="6"/>
  <c r="H186" i="6"/>
  <c r="H263" i="6"/>
  <c r="I49" i="6"/>
  <c r="I192" i="6"/>
  <c r="I284" i="6"/>
  <c r="H478" i="6"/>
  <c r="H38" i="6"/>
  <c r="I310" i="6"/>
  <c r="H39" i="6"/>
  <c r="H106" i="6"/>
  <c r="H215" i="6"/>
  <c r="H276" i="6"/>
  <c r="I63" i="6"/>
  <c r="I218" i="6"/>
  <c r="I327" i="6"/>
  <c r="I362" i="6"/>
  <c r="H390" i="6"/>
  <c r="H450" i="6"/>
  <c r="H44" i="6"/>
  <c r="H132" i="6"/>
  <c r="H224" i="6"/>
  <c r="H277" i="6"/>
  <c r="I75" i="6"/>
  <c r="I219" i="6"/>
  <c r="I390" i="6"/>
  <c r="H53" i="6"/>
  <c r="H136" i="6"/>
  <c r="H225" i="6"/>
  <c r="H292" i="6"/>
  <c r="I89" i="6"/>
  <c r="I220" i="6"/>
  <c r="H318" i="6"/>
  <c r="H423" i="6"/>
  <c r="H145" i="6"/>
  <c r="I138" i="6"/>
  <c r="I230" i="6"/>
  <c r="I318" i="6"/>
  <c r="I353" i="6"/>
  <c r="H223" i="6"/>
  <c r="H293" i="6"/>
  <c r="H66" i="6"/>
  <c r="H149" i="6"/>
  <c r="H239" i="6"/>
  <c r="H305" i="6"/>
  <c r="I142" i="6"/>
  <c r="I231" i="6"/>
  <c r="H368" i="6"/>
  <c r="H12" i="6"/>
  <c r="H71" i="6"/>
  <c r="H161" i="6"/>
  <c r="H240" i="6"/>
  <c r="I6" i="6"/>
  <c r="I155" i="6"/>
  <c r="I244" i="6"/>
  <c r="H332" i="6"/>
  <c r="H14" i="6"/>
  <c r="H77" i="6"/>
  <c r="H162" i="6"/>
  <c r="H250" i="6"/>
  <c r="I11" i="6"/>
  <c r="I168" i="6"/>
  <c r="I246" i="6"/>
  <c r="I332" i="6"/>
  <c r="H345" i="6"/>
  <c r="H17" i="6"/>
  <c r="H78" i="6"/>
  <c r="H172" i="6"/>
  <c r="H252" i="6"/>
  <c r="I23" i="6"/>
  <c r="I179" i="6"/>
  <c r="I256" i="6"/>
  <c r="H134" i="6"/>
  <c r="I358" i="6"/>
  <c r="H171" i="6"/>
  <c r="I21" i="6"/>
  <c r="H349" i="6"/>
  <c r="H13" i="6"/>
  <c r="H56" i="6"/>
  <c r="H80" i="6"/>
  <c r="H108" i="6"/>
  <c r="H201" i="6"/>
  <c r="H265" i="6"/>
  <c r="I22" i="6"/>
  <c r="I61" i="6"/>
  <c r="I100" i="6"/>
  <c r="I140" i="6"/>
  <c r="I299" i="6"/>
  <c r="H323" i="6"/>
  <c r="I340" i="6"/>
  <c r="I349" i="6"/>
  <c r="H359" i="6"/>
  <c r="I399" i="6"/>
  <c r="H409" i="6"/>
  <c r="I441" i="6"/>
  <c r="H198" i="6"/>
  <c r="I297" i="6"/>
  <c r="H135" i="6"/>
  <c r="H238" i="6"/>
  <c r="H266" i="6"/>
  <c r="H302" i="6"/>
  <c r="I101" i="6"/>
  <c r="I141" i="6"/>
  <c r="I323" i="6"/>
  <c r="I409" i="6"/>
  <c r="H227" i="6"/>
  <c r="H30" i="6"/>
  <c r="H210" i="6"/>
  <c r="H267" i="6"/>
  <c r="H303" i="6"/>
  <c r="I24" i="6"/>
  <c r="I102" i="6"/>
  <c r="I181" i="6"/>
  <c r="I260" i="6"/>
  <c r="I311" i="6"/>
  <c r="I381" i="6"/>
  <c r="H400" i="6"/>
  <c r="H432" i="6"/>
  <c r="I455" i="6"/>
  <c r="I491" i="6"/>
  <c r="H291" i="6"/>
  <c r="H200" i="6"/>
  <c r="I298" i="6"/>
  <c r="H109" i="6"/>
  <c r="H202" i="6"/>
  <c r="H58" i="6"/>
  <c r="H146" i="6"/>
  <c r="H64" i="6"/>
  <c r="H176" i="6"/>
  <c r="H304" i="6"/>
  <c r="I112" i="6"/>
  <c r="I152" i="6"/>
  <c r="I269" i="6"/>
  <c r="I312" i="6"/>
  <c r="I422" i="6"/>
  <c r="I432" i="6"/>
  <c r="H469" i="6"/>
  <c r="I207" i="6"/>
  <c r="H107" i="6"/>
  <c r="H15" i="6"/>
  <c r="H110" i="6"/>
  <c r="H16" i="6"/>
  <c r="H147" i="6"/>
  <c r="I73" i="6"/>
  <c r="H41" i="6"/>
  <c r="H84" i="6"/>
  <c r="H120" i="6"/>
  <c r="H148" i="6"/>
  <c r="H184" i="6"/>
  <c r="H213" i="6"/>
  <c r="H241" i="6"/>
  <c r="I35" i="6"/>
  <c r="I74" i="6"/>
  <c r="I113" i="6"/>
  <c r="I153" i="6"/>
  <c r="I270" i="6"/>
  <c r="H372" i="6"/>
  <c r="H382" i="6"/>
  <c r="I418" i="6"/>
  <c r="H54" i="6"/>
  <c r="I178" i="6"/>
  <c r="H340" i="6"/>
  <c r="I368" i="6"/>
  <c r="H377" i="6"/>
  <c r="H487" i="6"/>
  <c r="H57" i="6"/>
  <c r="H81" i="6"/>
  <c r="H173" i="6"/>
  <c r="H40" i="6"/>
  <c r="H119" i="6"/>
  <c r="H212" i="6"/>
  <c r="I34" i="6"/>
  <c r="H42" i="6"/>
  <c r="H93" i="6"/>
  <c r="H121" i="6"/>
  <c r="H214" i="6"/>
  <c r="H278" i="6"/>
  <c r="H306" i="6"/>
  <c r="I36" i="6"/>
  <c r="I114" i="6"/>
  <c r="I154" i="6"/>
  <c r="I193" i="6"/>
  <c r="I232" i="6"/>
  <c r="I272" i="6"/>
  <c r="H363" i="6"/>
  <c r="I372" i="6"/>
  <c r="H413" i="6"/>
  <c r="I445" i="6"/>
  <c r="H482" i="6"/>
  <c r="H29" i="6"/>
  <c r="I129" i="6"/>
  <c r="I99" i="6"/>
  <c r="H68" i="6"/>
  <c r="H94" i="6"/>
  <c r="I116" i="6"/>
  <c r="I233" i="6"/>
  <c r="H354" i="6"/>
  <c r="I413" i="6"/>
  <c r="H26" i="6"/>
  <c r="H45" i="6"/>
  <c r="H69" i="6"/>
  <c r="H123" i="6"/>
  <c r="H159" i="6"/>
  <c r="H188" i="6"/>
  <c r="H280" i="6"/>
  <c r="I8" i="6"/>
  <c r="I86" i="6"/>
  <c r="I125" i="6"/>
  <c r="I165" i="6"/>
  <c r="I204" i="6"/>
  <c r="I243" i="6"/>
  <c r="I336" i="6"/>
  <c r="H395" i="6"/>
  <c r="I405" i="6"/>
  <c r="H436" i="6"/>
  <c r="I473" i="6"/>
  <c r="I50" i="6"/>
  <c r="H228" i="6"/>
  <c r="H158" i="6"/>
  <c r="H279" i="6"/>
  <c r="I37" i="6"/>
  <c r="I194" i="6"/>
  <c r="I273" i="6"/>
  <c r="H336" i="6"/>
  <c r="H405" i="6"/>
  <c r="H27" i="6"/>
  <c r="H51" i="6"/>
  <c r="H70" i="6"/>
  <c r="H160" i="6"/>
  <c r="H189" i="6"/>
  <c r="H289" i="6"/>
  <c r="I9" i="6"/>
  <c r="I87" i="6"/>
  <c r="I126" i="6"/>
  <c r="I166" i="6"/>
  <c r="I205" i="6"/>
  <c r="I285" i="6"/>
  <c r="I385" i="6"/>
  <c r="I395" i="6"/>
  <c r="H427" i="6"/>
  <c r="I436" i="6"/>
  <c r="I355" i="6"/>
  <c r="I60" i="6"/>
  <c r="H122" i="6"/>
  <c r="H251" i="6"/>
  <c r="I76" i="6"/>
  <c r="I317" i="6"/>
  <c r="I363" i="6"/>
  <c r="H509" i="6"/>
  <c r="H28" i="6"/>
  <c r="H52" i="6"/>
  <c r="H97" i="6"/>
  <c r="H133" i="6"/>
  <c r="H226" i="6"/>
  <c r="H290" i="6"/>
  <c r="I10" i="6"/>
  <c r="I88" i="6"/>
  <c r="I128" i="6"/>
  <c r="I167" i="6"/>
  <c r="I206" i="6"/>
  <c r="I245" i="6"/>
  <c r="I286" i="6"/>
  <c r="I376" i="6"/>
  <c r="H428" i="6"/>
  <c r="H419" i="6"/>
  <c r="H446" i="6"/>
  <c r="I469" i="6"/>
  <c r="H496" i="6"/>
  <c r="I367" i="6"/>
  <c r="H6" i="6"/>
  <c r="H20" i="6"/>
  <c r="H33" i="6"/>
  <c r="H46" i="6"/>
  <c r="H59" i="6"/>
  <c r="H72" i="6"/>
  <c r="H85" i="6"/>
  <c r="H98" i="6"/>
  <c r="H111" i="6"/>
  <c r="H124" i="6"/>
  <c r="H137" i="6"/>
  <c r="H150" i="6"/>
  <c r="H164" i="6"/>
  <c r="H177" i="6"/>
  <c r="H190" i="6"/>
  <c r="H203" i="6"/>
  <c r="H216" i="6"/>
  <c r="H229" i="6"/>
  <c r="H242" i="6"/>
  <c r="H255" i="6"/>
  <c r="H268" i="6"/>
  <c r="H281" i="6"/>
  <c r="H294" i="6"/>
  <c r="H308" i="6"/>
  <c r="I12" i="6"/>
  <c r="I25" i="6"/>
  <c r="I38" i="6"/>
  <c r="I51" i="6"/>
  <c r="I64" i="6"/>
  <c r="I77" i="6"/>
  <c r="I90" i="6"/>
  <c r="I104" i="6"/>
  <c r="I117" i="6"/>
  <c r="I130" i="6"/>
  <c r="I143" i="6"/>
  <c r="I156" i="6"/>
  <c r="I169" i="6"/>
  <c r="I182" i="6"/>
  <c r="I195" i="6"/>
  <c r="I208" i="6"/>
  <c r="I221" i="6"/>
  <c r="I234" i="6"/>
  <c r="I248" i="6"/>
  <c r="I261" i="6"/>
  <c r="I274" i="6"/>
  <c r="I287" i="6"/>
  <c r="I300" i="6"/>
  <c r="I313" i="6"/>
  <c r="I319" i="6"/>
  <c r="H341" i="6"/>
  <c r="H346" i="6"/>
  <c r="H350" i="6"/>
  <c r="I354" i="6"/>
  <c r="I359" i="6"/>
  <c r="H369" i="6"/>
  <c r="H373" i="6"/>
  <c r="I377" i="6"/>
  <c r="I382" i="6"/>
  <c r="I386" i="6"/>
  <c r="H392" i="6"/>
  <c r="H396" i="6"/>
  <c r="I400" i="6"/>
  <c r="H414" i="6"/>
  <c r="I419" i="6"/>
  <c r="H437" i="6"/>
  <c r="I442" i="6"/>
  <c r="I446" i="6"/>
  <c r="H452" i="6"/>
  <c r="H456" i="6"/>
  <c r="I460" i="6"/>
  <c r="H474" i="6"/>
  <c r="H483" i="6"/>
  <c r="H488" i="6"/>
  <c r="H492" i="6"/>
  <c r="I496" i="6"/>
  <c r="I501" i="6"/>
  <c r="I505" i="6"/>
  <c r="H31" i="6"/>
  <c r="I379" i="6"/>
  <c r="H8" i="6"/>
  <c r="H21" i="6"/>
  <c r="H34" i="6"/>
  <c r="H47" i="6"/>
  <c r="H60" i="6"/>
  <c r="H73" i="6"/>
  <c r="H86" i="6"/>
  <c r="H99" i="6"/>
  <c r="H112" i="6"/>
  <c r="H125" i="6"/>
  <c r="H138" i="6"/>
  <c r="H152" i="6"/>
  <c r="H165" i="6"/>
  <c r="H178" i="6"/>
  <c r="H191" i="6"/>
  <c r="H204" i="6"/>
  <c r="H217" i="6"/>
  <c r="H230" i="6"/>
  <c r="H243" i="6"/>
  <c r="H256" i="6"/>
  <c r="H269" i="6"/>
  <c r="H282" i="6"/>
  <c r="H296" i="6"/>
  <c r="H309" i="6"/>
  <c r="I13" i="6"/>
  <c r="I26" i="6"/>
  <c r="I39" i="6"/>
  <c r="I52" i="6"/>
  <c r="I65" i="6"/>
  <c r="I78" i="6"/>
  <c r="I92" i="6"/>
  <c r="I105" i="6"/>
  <c r="I118" i="6"/>
  <c r="I131" i="6"/>
  <c r="I144" i="6"/>
  <c r="I157" i="6"/>
  <c r="I170" i="6"/>
  <c r="I183" i="6"/>
  <c r="I196" i="6"/>
  <c r="I209" i="6"/>
  <c r="I222" i="6"/>
  <c r="I236" i="6"/>
  <c r="I249" i="6"/>
  <c r="I262" i="6"/>
  <c r="I275" i="6"/>
  <c r="I288" i="6"/>
  <c r="I301" i="6"/>
  <c r="I314" i="6"/>
  <c r="H320" i="6"/>
  <c r="H324" i="6"/>
  <c r="H328" i="6"/>
  <c r="H333" i="6"/>
  <c r="H337" i="6"/>
  <c r="I341" i="6"/>
  <c r="I346" i="6"/>
  <c r="I350" i="6"/>
  <c r="H364" i="6"/>
  <c r="I369" i="6"/>
  <c r="I373" i="6"/>
  <c r="H387" i="6"/>
  <c r="I392" i="6"/>
  <c r="I396" i="6"/>
  <c r="H406" i="6"/>
  <c r="H410" i="6"/>
  <c r="I414" i="6"/>
  <c r="H424" i="6"/>
  <c r="H429" i="6"/>
  <c r="H433" i="6"/>
  <c r="I437" i="6"/>
  <c r="H447" i="6"/>
  <c r="I452" i="6"/>
  <c r="I456" i="6"/>
  <c r="H466" i="6"/>
  <c r="H470" i="6"/>
  <c r="I474" i="6"/>
  <c r="H479" i="6"/>
  <c r="I483" i="6"/>
  <c r="I488" i="6"/>
  <c r="I492" i="6"/>
  <c r="H43" i="6"/>
  <c r="H127" i="6"/>
  <c r="I428" i="6"/>
  <c r="I450" i="6"/>
  <c r="I478" i="6"/>
  <c r="I509" i="6"/>
  <c r="H9" i="6"/>
  <c r="H22" i="6"/>
  <c r="H35" i="6"/>
  <c r="H48" i="6"/>
  <c r="H61" i="6"/>
  <c r="H74" i="6"/>
  <c r="H87" i="6"/>
  <c r="H100" i="6"/>
  <c r="H113" i="6"/>
  <c r="H126" i="6"/>
  <c r="H140" i="6"/>
  <c r="H153" i="6"/>
  <c r="H166" i="6"/>
  <c r="H179" i="6"/>
  <c r="H192" i="6"/>
  <c r="H205" i="6"/>
  <c r="H218" i="6"/>
  <c r="H231" i="6"/>
  <c r="H244" i="6"/>
  <c r="H257" i="6"/>
  <c r="H270" i="6"/>
  <c r="H284" i="6"/>
  <c r="H297" i="6"/>
  <c r="H310" i="6"/>
  <c r="I14" i="6"/>
  <c r="I27" i="6"/>
  <c r="I40" i="6"/>
  <c r="I53" i="6"/>
  <c r="I66" i="6"/>
  <c r="I80" i="6"/>
  <c r="I93" i="6"/>
  <c r="I106" i="6"/>
  <c r="I119" i="6"/>
  <c r="I132" i="6"/>
  <c r="I145" i="6"/>
  <c r="I158" i="6"/>
  <c r="I171" i="6"/>
  <c r="I184" i="6"/>
  <c r="I197" i="6"/>
  <c r="I210" i="6"/>
  <c r="I224" i="6"/>
  <c r="I237" i="6"/>
  <c r="I250" i="6"/>
  <c r="I263" i="6"/>
  <c r="I276" i="6"/>
  <c r="I289" i="6"/>
  <c r="I302" i="6"/>
  <c r="H315" i="6"/>
  <c r="I320" i="6"/>
  <c r="I324" i="6"/>
  <c r="I328" i="6"/>
  <c r="I333" i="6"/>
  <c r="I337" i="6"/>
  <c r="H351" i="6"/>
  <c r="H356" i="6"/>
  <c r="H360" i="6"/>
  <c r="I364" i="6"/>
  <c r="H378" i="6"/>
  <c r="H383" i="6"/>
  <c r="I387" i="6"/>
  <c r="H401" i="6"/>
  <c r="I406" i="6"/>
  <c r="I410" i="6"/>
  <c r="H416" i="6"/>
  <c r="H420" i="6"/>
  <c r="I424" i="6"/>
  <c r="I429" i="6"/>
  <c r="I433" i="6"/>
  <c r="H443" i="6"/>
  <c r="I447" i="6"/>
  <c r="H461" i="6"/>
  <c r="I466" i="6"/>
  <c r="I470" i="6"/>
  <c r="H475" i="6"/>
  <c r="I479" i="6"/>
  <c r="H497" i="6"/>
  <c r="H502" i="6"/>
  <c r="H506" i="6"/>
  <c r="H139" i="6"/>
  <c r="H271" i="6"/>
  <c r="I403" i="6"/>
  <c r="I423" i="6"/>
  <c r="I465" i="6"/>
  <c r="I482" i="6"/>
  <c r="H505" i="6"/>
  <c r="H10" i="6"/>
  <c r="H23" i="6"/>
  <c r="H36" i="6"/>
  <c r="H49" i="6"/>
  <c r="H62" i="6"/>
  <c r="H75" i="6"/>
  <c r="H88" i="6"/>
  <c r="H101" i="6"/>
  <c r="H114" i="6"/>
  <c r="H128" i="6"/>
  <c r="H141" i="6"/>
  <c r="H154" i="6"/>
  <c r="H167" i="6"/>
  <c r="H180" i="6"/>
  <c r="H193" i="6"/>
  <c r="H206" i="6"/>
  <c r="H219" i="6"/>
  <c r="H232" i="6"/>
  <c r="H245" i="6"/>
  <c r="H258" i="6"/>
  <c r="H272" i="6"/>
  <c r="H285" i="6"/>
  <c r="H298" i="6"/>
  <c r="H311" i="6"/>
  <c r="I15" i="6"/>
  <c r="I28" i="6"/>
  <c r="I41" i="6"/>
  <c r="I54" i="6"/>
  <c r="I68" i="6"/>
  <c r="I81" i="6"/>
  <c r="I94" i="6"/>
  <c r="I107" i="6"/>
  <c r="I120" i="6"/>
  <c r="I133" i="6"/>
  <c r="I146" i="6"/>
  <c r="I159" i="6"/>
  <c r="I172" i="6"/>
  <c r="I185" i="6"/>
  <c r="I198" i="6"/>
  <c r="I212" i="6"/>
  <c r="I225" i="6"/>
  <c r="I238" i="6"/>
  <c r="I251" i="6"/>
  <c r="I264" i="6"/>
  <c r="I277" i="6"/>
  <c r="I290" i="6"/>
  <c r="I303" i="6"/>
  <c r="I315" i="6"/>
  <c r="H342" i="6"/>
  <c r="H347" i="6"/>
  <c r="I351" i="6"/>
  <c r="I356" i="6"/>
  <c r="I360" i="6"/>
  <c r="H370" i="6"/>
  <c r="H374" i="6"/>
  <c r="I378" i="6"/>
  <c r="I383" i="6"/>
  <c r="H393" i="6"/>
  <c r="H397" i="6"/>
  <c r="I401" i="6"/>
  <c r="H411" i="6"/>
  <c r="I416" i="6"/>
  <c r="I420" i="6"/>
  <c r="H438" i="6"/>
  <c r="I443" i="6"/>
  <c r="H453" i="6"/>
  <c r="H457" i="6"/>
  <c r="I461" i="6"/>
  <c r="H471" i="6"/>
  <c r="H484" i="6"/>
  <c r="H489" i="6"/>
  <c r="H493" i="6"/>
  <c r="I497" i="6"/>
  <c r="I502" i="6"/>
  <c r="I506" i="6"/>
  <c r="H283" i="6"/>
  <c r="I415" i="6"/>
  <c r="H442" i="6"/>
  <c r="H460" i="6"/>
  <c r="H501" i="6"/>
  <c r="H11" i="6"/>
  <c r="H24" i="6"/>
  <c r="H37" i="6"/>
  <c r="H50" i="6"/>
  <c r="H63" i="6"/>
  <c r="H76" i="6"/>
  <c r="H89" i="6"/>
  <c r="H102" i="6"/>
  <c r="H116" i="6"/>
  <c r="H129" i="6"/>
  <c r="H142" i="6"/>
  <c r="H155" i="6"/>
  <c r="H168" i="6"/>
  <c r="H181" i="6"/>
  <c r="H194" i="6"/>
  <c r="H207" i="6"/>
  <c r="H220" i="6"/>
  <c r="H233" i="6"/>
  <c r="H246" i="6"/>
  <c r="H260" i="6"/>
  <c r="H273" i="6"/>
  <c r="H286" i="6"/>
  <c r="H299" i="6"/>
  <c r="H312" i="6"/>
  <c r="I16" i="6"/>
  <c r="I29" i="6"/>
  <c r="I42" i="6"/>
  <c r="I56" i="6"/>
  <c r="I69" i="6"/>
  <c r="I82" i="6"/>
  <c r="I95" i="6"/>
  <c r="I108" i="6"/>
  <c r="I121" i="6"/>
  <c r="I134" i="6"/>
  <c r="I147" i="6"/>
  <c r="I160" i="6"/>
  <c r="I173" i="6"/>
  <c r="I186" i="6"/>
  <c r="I200" i="6"/>
  <c r="I213" i="6"/>
  <c r="I226" i="6"/>
  <c r="I239" i="6"/>
  <c r="I252" i="6"/>
  <c r="I265" i="6"/>
  <c r="I278" i="6"/>
  <c r="I291" i="6"/>
  <c r="I304" i="6"/>
  <c r="H321" i="6"/>
  <c r="H325" i="6"/>
  <c r="H329" i="6"/>
  <c r="H334" i="6"/>
  <c r="H338" i="6"/>
  <c r="I342" i="6"/>
  <c r="I347" i="6"/>
  <c r="H365" i="6"/>
  <c r="I370" i="6"/>
  <c r="I374" i="6"/>
  <c r="H379" i="6"/>
  <c r="H388" i="6"/>
  <c r="I393" i="6"/>
  <c r="I397" i="6"/>
  <c r="H407" i="6"/>
  <c r="I411" i="6"/>
  <c r="H425" i="6"/>
  <c r="H430" i="6"/>
  <c r="H434" i="6"/>
  <c r="I438" i="6"/>
  <c r="H448" i="6"/>
  <c r="I453" i="6"/>
  <c r="I457" i="6"/>
  <c r="H467" i="6"/>
  <c r="I471" i="6"/>
  <c r="H476" i="6"/>
  <c r="H480" i="6"/>
  <c r="I484" i="6"/>
  <c r="I489" i="6"/>
  <c r="I493" i="6"/>
  <c r="H507" i="6"/>
  <c r="H67" i="6"/>
  <c r="H151" i="6"/>
  <c r="H295" i="6"/>
  <c r="I427" i="6"/>
  <c r="H90" i="6"/>
  <c r="H104" i="6"/>
  <c r="H117" i="6"/>
  <c r="H130" i="6"/>
  <c r="H143" i="6"/>
  <c r="H156" i="6"/>
  <c r="H169" i="6"/>
  <c r="H182" i="6"/>
  <c r="H195" i="6"/>
  <c r="H208" i="6"/>
  <c r="H221" i="6"/>
  <c r="H234" i="6"/>
  <c r="H248" i="6"/>
  <c r="H261" i="6"/>
  <c r="H274" i="6"/>
  <c r="H287" i="6"/>
  <c r="H300" i="6"/>
  <c r="H313" i="6"/>
  <c r="I17" i="6"/>
  <c r="I30" i="6"/>
  <c r="I44" i="6"/>
  <c r="I57" i="6"/>
  <c r="I70" i="6"/>
  <c r="I83" i="6"/>
  <c r="I96" i="6"/>
  <c r="I109" i="6"/>
  <c r="I122" i="6"/>
  <c r="I135" i="6"/>
  <c r="I148" i="6"/>
  <c r="I161" i="6"/>
  <c r="I174" i="6"/>
  <c r="I188" i="6"/>
  <c r="I201" i="6"/>
  <c r="I214" i="6"/>
  <c r="I227" i="6"/>
  <c r="I240" i="6"/>
  <c r="I253" i="6"/>
  <c r="I266" i="6"/>
  <c r="I279" i="6"/>
  <c r="I292" i="6"/>
  <c r="I305" i="6"/>
  <c r="H316" i="6"/>
  <c r="I321" i="6"/>
  <c r="I325" i="6"/>
  <c r="I329" i="6"/>
  <c r="I334" i="6"/>
  <c r="I338" i="6"/>
  <c r="H352" i="6"/>
  <c r="H357" i="6"/>
  <c r="H361" i="6"/>
  <c r="I365" i="6"/>
  <c r="H375" i="6"/>
  <c r="H380" i="6"/>
  <c r="H384" i="6"/>
  <c r="I388" i="6"/>
  <c r="H402" i="6"/>
  <c r="I407" i="6"/>
  <c r="H417" i="6"/>
  <c r="H421" i="6"/>
  <c r="I425" i="6"/>
  <c r="I430" i="6"/>
  <c r="I434" i="6"/>
  <c r="H440" i="6"/>
  <c r="H444" i="6"/>
  <c r="I448" i="6"/>
  <c r="H462" i="6"/>
  <c r="I467" i="6"/>
  <c r="I476" i="6"/>
  <c r="I480" i="6"/>
  <c r="H498" i="6"/>
  <c r="H503" i="6"/>
  <c r="I507" i="6"/>
  <c r="H79" i="6"/>
  <c r="H163" i="6"/>
  <c r="H307" i="6"/>
  <c r="I439" i="6"/>
  <c r="H92" i="6"/>
  <c r="H105" i="6"/>
  <c r="H118" i="6"/>
  <c r="H131" i="6"/>
  <c r="H144" i="6"/>
  <c r="H157" i="6"/>
  <c r="H170" i="6"/>
  <c r="H183" i="6"/>
  <c r="H196" i="6"/>
  <c r="H209" i="6"/>
  <c r="H222" i="6"/>
  <c r="H236" i="6"/>
  <c r="H249" i="6"/>
  <c r="H262" i="6"/>
  <c r="H275" i="6"/>
  <c r="H288" i="6"/>
  <c r="H301" i="6"/>
  <c r="H314" i="6"/>
  <c r="I18" i="6"/>
  <c r="I32" i="6"/>
  <c r="I45" i="6"/>
  <c r="I58" i="6"/>
  <c r="I71" i="6"/>
  <c r="I84" i="6"/>
  <c r="I97" i="6"/>
  <c r="I110" i="6"/>
  <c r="I123" i="6"/>
  <c r="I136" i="6"/>
  <c r="I149" i="6"/>
  <c r="I162" i="6"/>
  <c r="I176" i="6"/>
  <c r="I189" i="6"/>
  <c r="I202" i="6"/>
  <c r="I215" i="6"/>
  <c r="I228" i="6"/>
  <c r="I241" i="6"/>
  <c r="I254" i="6"/>
  <c r="I267" i="6"/>
  <c r="I280" i="6"/>
  <c r="I293" i="6"/>
  <c r="I306" i="6"/>
  <c r="I316" i="6"/>
  <c r="H339" i="6"/>
  <c r="H344" i="6"/>
  <c r="H348" i="6"/>
  <c r="I352" i="6"/>
  <c r="I357" i="6"/>
  <c r="I361" i="6"/>
  <c r="H371" i="6"/>
  <c r="I375" i="6"/>
  <c r="I380" i="6"/>
  <c r="I384" i="6"/>
  <c r="H394" i="6"/>
  <c r="H398" i="6"/>
  <c r="I402" i="6"/>
  <c r="H412" i="6"/>
  <c r="I417" i="6"/>
  <c r="I421" i="6"/>
  <c r="H435" i="6"/>
  <c r="I440" i="6"/>
  <c r="I444" i="6"/>
  <c r="H454" i="6"/>
  <c r="H458" i="6"/>
  <c r="I462" i="6"/>
  <c r="H472" i="6"/>
  <c r="H485" i="6"/>
  <c r="H490" i="6"/>
  <c r="H494" i="6"/>
  <c r="I498" i="6"/>
  <c r="I503" i="6"/>
  <c r="H175" i="6"/>
  <c r="H319" i="6"/>
  <c r="I451" i="6"/>
  <c r="I20" i="6"/>
  <c r="I33" i="6"/>
  <c r="I46" i="6"/>
  <c r="I59" i="6"/>
  <c r="I72" i="6"/>
  <c r="I85" i="6"/>
  <c r="I98" i="6"/>
  <c r="I111" i="6"/>
  <c r="I124" i="6"/>
  <c r="I137" i="6"/>
  <c r="I150" i="6"/>
  <c r="I164" i="6"/>
  <c r="I177" i="6"/>
  <c r="I190" i="6"/>
  <c r="I203" i="6"/>
  <c r="I216" i="6"/>
  <c r="I229" i="6"/>
  <c r="I242" i="6"/>
  <c r="I255" i="6"/>
  <c r="I268" i="6"/>
  <c r="I281" i="6"/>
  <c r="I294" i="6"/>
  <c r="I308" i="6"/>
  <c r="H322" i="6"/>
  <c r="H326" i="6"/>
  <c r="H330" i="6"/>
  <c r="H335" i="6"/>
  <c r="I339" i="6"/>
  <c r="I344" i="6"/>
  <c r="I348" i="6"/>
  <c r="H366" i="6"/>
  <c r="I371" i="6"/>
  <c r="H389" i="6"/>
  <c r="I394" i="6"/>
  <c r="I398" i="6"/>
  <c r="H404" i="6"/>
  <c r="H408" i="6"/>
  <c r="I412" i="6"/>
  <c r="H426" i="6"/>
  <c r="H431" i="6"/>
  <c r="I435" i="6"/>
  <c r="H449" i="6"/>
  <c r="I454" i="6"/>
  <c r="I458" i="6"/>
  <c r="H464" i="6"/>
  <c r="H468" i="6"/>
  <c r="I472" i="6"/>
  <c r="H477" i="6"/>
  <c r="H481" i="6"/>
  <c r="I485" i="6"/>
  <c r="I490" i="6"/>
  <c r="I494" i="6"/>
  <c r="H508" i="6"/>
  <c r="H187" i="6"/>
  <c r="I331" i="6"/>
  <c r="I463" i="6"/>
  <c r="I282" i="6"/>
  <c r="I296" i="6"/>
  <c r="I309" i="6"/>
  <c r="H317" i="6"/>
  <c r="I322" i="6"/>
  <c r="I326" i="6"/>
  <c r="I330" i="6"/>
  <c r="I335" i="6"/>
  <c r="H353" i="6"/>
  <c r="H358" i="6"/>
  <c r="H362" i="6"/>
  <c r="I366" i="6"/>
  <c r="H376" i="6"/>
  <c r="H381" i="6"/>
  <c r="H385" i="6"/>
  <c r="I389" i="6"/>
  <c r="H399" i="6"/>
  <c r="I404" i="6"/>
  <c r="I408" i="6"/>
  <c r="H418" i="6"/>
  <c r="H422" i="6"/>
  <c r="I426" i="6"/>
  <c r="I431" i="6"/>
  <c r="H441" i="6"/>
  <c r="H445" i="6"/>
  <c r="I449" i="6"/>
  <c r="H459" i="6"/>
  <c r="I464" i="6"/>
  <c r="I468" i="6"/>
  <c r="I477" i="6"/>
  <c r="I481" i="6"/>
  <c r="H495" i="6"/>
  <c r="H500" i="6"/>
  <c r="H504" i="6"/>
  <c r="I508" i="6"/>
  <c r="H199" i="6"/>
  <c r="I475" i="6"/>
  <c r="H455" i="6"/>
  <c r="I459" i="6"/>
  <c r="H473" i="6"/>
  <c r="H486" i="6"/>
  <c r="H491" i="6"/>
  <c r="I495" i="6"/>
  <c r="I500" i="6"/>
  <c r="I504" i="6"/>
  <c r="H7" i="6"/>
  <c r="H211" i="6"/>
  <c r="I343" i="6"/>
  <c r="I487" i="6"/>
  <c r="H367" i="6"/>
  <c r="H415" i="6"/>
  <c r="H463" i="6"/>
  <c r="I7" i="6"/>
  <c r="I19" i="6"/>
  <c r="I31" i="6"/>
  <c r="I43" i="6"/>
  <c r="I55" i="6"/>
  <c r="I67" i="6"/>
  <c r="I79" i="6"/>
  <c r="I91" i="6"/>
  <c r="I103" i="6"/>
  <c r="I115" i="6"/>
  <c r="I127" i="6"/>
  <c r="I139" i="6"/>
  <c r="I151" i="6"/>
  <c r="I163" i="6"/>
  <c r="I175" i="6"/>
  <c r="I187" i="6"/>
  <c r="I199" i="6"/>
  <c r="I211" i="6"/>
  <c r="I223" i="6"/>
  <c r="I235" i="6"/>
  <c r="I247" i="6"/>
  <c r="I259" i="6"/>
  <c r="I271" i="6"/>
  <c r="I283" i="6"/>
  <c r="I295" i="6"/>
  <c r="I307" i="6"/>
  <c r="H355" i="6"/>
  <c r="H403" i="6"/>
  <c r="H451" i="6"/>
  <c r="H343" i="6"/>
  <c r="H19" i="6"/>
  <c r="H55" i="6"/>
  <c r="H91" i="6"/>
  <c r="H103" i="6"/>
  <c r="H115" i="6"/>
  <c r="H235" i="6"/>
  <c r="H247" i="6"/>
  <c r="H259" i="6"/>
  <c r="H499" i="6"/>
  <c r="H331" i="6"/>
  <c r="H391" i="6"/>
  <c r="H439" i="6"/>
  <c r="I391" i="6"/>
  <c r="G219" i="6"/>
  <c r="G339" i="6"/>
  <c r="G507" i="6"/>
  <c r="G267" i="6"/>
  <c r="G495" i="6"/>
  <c r="G159" i="6"/>
  <c r="G483" i="6"/>
  <c r="G147" i="6"/>
  <c r="G207" i="6"/>
  <c r="G255" i="6"/>
  <c r="G315" i="6"/>
  <c r="G471" i="6"/>
  <c r="G135" i="6"/>
  <c r="G243" i="6"/>
  <c r="G291" i="6"/>
  <c r="G20" i="6"/>
  <c r="G248" i="6"/>
  <c r="G320" i="6"/>
  <c r="G8" i="6"/>
  <c r="G236" i="6"/>
  <c r="G308" i="6"/>
  <c r="G224" i="6"/>
  <c r="G296" i="6"/>
  <c r="G212" i="6"/>
  <c r="G284" i="6"/>
  <c r="G272" i="6"/>
  <c r="G318" i="6"/>
  <c r="G391" i="6"/>
  <c r="G403" i="6"/>
  <c r="G127" i="6"/>
  <c r="G19" i="6"/>
  <c r="G31" i="6"/>
  <c r="G55" i="6"/>
  <c r="G67" i="6"/>
  <c r="G79" i="6"/>
  <c r="G91" i="6"/>
  <c r="G115" i="6"/>
  <c r="G139" i="6"/>
  <c r="G151" i="6"/>
  <c r="G163" i="6"/>
  <c r="G175" i="6"/>
  <c r="G187" i="6"/>
  <c r="G199" i="6"/>
  <c r="G223" i="6"/>
  <c r="G235" i="6"/>
  <c r="G247" i="6"/>
  <c r="G259" i="6"/>
  <c r="G271" i="6"/>
  <c r="G283" i="6"/>
  <c r="G295" i="6"/>
  <c r="G307" i="6"/>
  <c r="G7" i="6"/>
  <c r="G43" i="6"/>
  <c r="G103" i="6"/>
  <c r="G211" i="6"/>
  <c r="E8" i="5"/>
  <c r="K8" i="5" s="1"/>
  <c r="E27" i="5"/>
  <c r="K27" i="5" s="1"/>
  <c r="E15" i="5"/>
  <c r="K15" i="5" s="1"/>
  <c r="E36" i="5"/>
  <c r="K36" i="5" s="1"/>
  <c r="E46" i="5"/>
  <c r="K46" i="5" s="1"/>
  <c r="E44" i="4" l="1"/>
  <c r="E28" i="5"/>
  <c r="K28" i="5" s="1"/>
  <c r="E51" i="5"/>
  <c r="K51" i="5" s="1"/>
  <c r="E16" i="5"/>
  <c r="K16" i="5" s="1"/>
  <c r="E37" i="5"/>
  <c r="K37" i="5" s="1"/>
  <c r="E9" i="5"/>
  <c r="K9" i="5" s="1"/>
  <c r="E29" i="5" l="1"/>
  <c r="K29" i="5" s="1"/>
  <c r="E52" i="5"/>
  <c r="K52" i="5" s="1"/>
  <c r="E38" i="5"/>
  <c r="K38" i="5" s="1"/>
  <c r="E17" i="5"/>
  <c r="K17" i="5" s="1"/>
  <c r="E10" i="5"/>
  <c r="K10" i="5" s="1"/>
  <c r="E30" i="5"/>
  <c r="K30" i="5" s="1"/>
  <c r="E39" i="5" l="1"/>
  <c r="K39" i="5" s="1"/>
  <c r="E53" i="5"/>
  <c r="K53" i="5" s="1"/>
  <c r="E18" i="5"/>
  <c r="K18" i="5" s="1"/>
  <c r="E11" i="5"/>
  <c r="K11" i="5" s="1"/>
  <c r="E40" i="5"/>
  <c r="K40" i="5" s="1"/>
  <c r="E31" i="5"/>
  <c r="K31" i="5" s="1"/>
  <c r="E54" i="5" l="1"/>
  <c r="K54" i="5" s="1"/>
  <c r="E19" i="5"/>
  <c r="K19" i="5" s="1"/>
  <c r="E41" i="5"/>
  <c r="K41" i="5" s="1"/>
  <c r="E32" i="5"/>
  <c r="K32" i="5" s="1"/>
  <c r="E55" i="5" l="1"/>
  <c r="K55" i="5" s="1"/>
  <c r="E20" i="5"/>
  <c r="K20" i="5" s="1"/>
  <c r="E42" i="5"/>
  <c r="K42" i="5" s="1"/>
  <c r="E56" i="5" l="1"/>
  <c r="K56" i="5" s="1"/>
  <c r="E21" i="5"/>
  <c r="K21" i="5" s="1"/>
  <c r="E22" i="5" l="1"/>
  <c r="K22" i="5" s="1"/>
  <c r="E57" i="5"/>
  <c r="K57" i="5" s="1"/>
  <c r="E58" i="5" l="1"/>
  <c r="K58" i="5" s="1"/>
  <c r="E59" i="5" l="1"/>
  <c r="K59" i="5" s="1"/>
  <c r="E60" i="5" l="1"/>
  <c r="K60" i="5" s="1"/>
  <c r="E61" i="5" l="1"/>
  <c r="K61" i="5" s="1"/>
  <c r="E62" i="5" l="1"/>
  <c r="K62" i="5" s="1"/>
  <c r="L62" i="6"/>
  <c r="E63" i="5" l="1"/>
  <c r="K63" i="5" s="1"/>
  <c r="L63" i="6"/>
  <c r="E64" i="5" l="1"/>
  <c r="K64" i="5" s="1"/>
  <c r="L64" i="6"/>
  <c r="E65" i="5" l="1"/>
  <c r="K65" i="5" s="1"/>
  <c r="L65" i="6"/>
  <c r="E66" i="5" l="1"/>
  <c r="K66" i="5" s="1"/>
  <c r="L66" i="6"/>
  <c r="E67" i="5" l="1"/>
  <c r="K67" i="5" s="1"/>
  <c r="L67" i="6"/>
  <c r="E68" i="5" l="1"/>
  <c r="K68" i="5" s="1"/>
  <c r="L68" i="6"/>
  <c r="E69" i="5" l="1"/>
  <c r="K69" i="5" s="1"/>
  <c r="L69" i="6"/>
  <c r="E70" i="5" l="1"/>
  <c r="K70" i="5" s="1"/>
  <c r="L70" i="6"/>
  <c r="E71" i="5" l="1"/>
  <c r="K71" i="5" s="1"/>
  <c r="L71" i="6"/>
  <c r="E72" i="5" l="1"/>
  <c r="K72" i="5" s="1"/>
  <c r="L72" i="6"/>
  <c r="E73" i="5" l="1"/>
  <c r="K73" i="5" s="1"/>
  <c r="L73" i="6"/>
  <c r="E74" i="5" l="1"/>
  <c r="K74" i="5" s="1"/>
  <c r="E75" i="5" l="1"/>
  <c r="K75" i="5" s="1"/>
  <c r="E76" i="5" l="1"/>
  <c r="K76" i="5" s="1"/>
  <c r="E77" i="5" l="1"/>
  <c r="K77" i="5" s="1"/>
  <c r="E78" i="5" l="1"/>
  <c r="K78" i="5" s="1"/>
  <c r="E79" i="5" l="1"/>
  <c r="K79" i="5" s="1"/>
  <c r="L30" i="6" l="1"/>
  <c r="L35" i="6"/>
  <c r="L5" i="6"/>
  <c r="L25" i="6"/>
  <c r="L12" i="6"/>
  <c r="L16" i="6"/>
  <c r="L33" i="6"/>
  <c r="L17" i="6"/>
  <c r="L8" i="6"/>
  <c r="L19" i="6"/>
  <c r="L24" i="6"/>
  <c r="L23" i="6"/>
  <c r="L34" i="6"/>
  <c r="L26" i="6"/>
  <c r="L27" i="6"/>
  <c r="L6" i="6"/>
  <c r="L20" i="6"/>
  <c r="L28" i="6"/>
  <c r="L7" i="6"/>
  <c r="L29" i="6"/>
  <c r="L22" i="6"/>
  <c r="L32" i="6"/>
  <c r="L18" i="6"/>
  <c r="L15" i="6"/>
  <c r="L21" i="6"/>
  <c r="L11" i="6"/>
  <c r="L9" i="6"/>
  <c r="L10" i="6"/>
  <c r="L31" i="6"/>
  <c r="L13" i="6"/>
  <c r="L14" i="6"/>
  <c r="L36" i="6" l="1"/>
  <c r="L37" i="6" l="1"/>
  <c r="L38" i="6"/>
  <c r="L53" i="6" l="1"/>
  <c r="L42" i="6"/>
  <c r="L54" i="6"/>
  <c r="L56" i="6"/>
  <c r="L57" i="6"/>
  <c r="L46" i="6"/>
  <c r="L43" i="6"/>
  <c r="L39" i="6"/>
  <c r="L60" i="6"/>
  <c r="L58" i="6"/>
  <c r="L50" i="6"/>
  <c r="L48" i="6"/>
  <c r="L45" i="6"/>
  <c r="L51" i="6"/>
  <c r="L41" i="6"/>
  <c r="L47" i="6"/>
  <c r="L44" i="6"/>
  <c r="L49" i="6"/>
  <c r="L61" i="6"/>
  <c r="L40" i="6"/>
  <c r="L52" i="6"/>
  <c r="L55" i="6"/>
  <c r="L59" i="6"/>
  <c r="G5" i="6"/>
  <c r="M36" i="6"/>
  <c r="M25" i="6"/>
  <c r="M40" i="6"/>
  <c r="M30" i="6"/>
  <c r="M10" i="6"/>
  <c r="M69" i="6"/>
  <c r="M43" i="6"/>
  <c r="M14" i="6"/>
  <c r="M54" i="6"/>
  <c r="M11" i="6"/>
  <c r="M22" i="6"/>
  <c r="M20" i="6"/>
  <c r="M49" i="6"/>
  <c r="M19" i="6"/>
  <c r="M6" i="6"/>
  <c r="M58" i="6"/>
  <c r="M15" i="6"/>
  <c r="I5" i="6"/>
  <c r="M63" i="6"/>
  <c r="M64" i="6"/>
  <c r="M38" i="6"/>
  <c r="M16" i="6"/>
  <c r="M47" i="6"/>
  <c r="M66" i="6"/>
  <c r="M26" i="6"/>
  <c r="M18" i="6"/>
  <c r="M60" i="6"/>
  <c r="M48" i="6"/>
  <c r="M21" i="6"/>
  <c r="M34" i="6"/>
  <c r="M23" i="6"/>
  <c r="M9" i="6"/>
  <c r="M42" i="6"/>
  <c r="M41" i="6"/>
  <c r="M7" i="6"/>
  <c r="M33" i="6"/>
  <c r="M62" i="6"/>
  <c r="M51" i="6"/>
  <c r="M46" i="6"/>
  <c r="M28" i="6"/>
  <c r="M71" i="6"/>
  <c r="M68" i="6"/>
  <c r="M67" i="6"/>
  <c r="M50" i="6"/>
  <c r="M8" i="6"/>
  <c r="M65" i="6"/>
  <c r="M45" i="6"/>
  <c r="M29" i="6"/>
  <c r="M59" i="6"/>
  <c r="M53" i="6"/>
  <c r="H5" i="6"/>
  <c r="M12" i="6"/>
  <c r="M32" i="6"/>
  <c r="M35" i="6"/>
  <c r="M27" i="6"/>
  <c r="M73" i="6"/>
  <c r="M13" i="6"/>
  <c r="M55" i="6"/>
  <c r="M56" i="6"/>
  <c r="M5" i="6"/>
  <c r="M70" i="6"/>
  <c r="M39" i="6"/>
  <c r="M24" i="6"/>
  <c r="M37" i="6"/>
  <c r="M44" i="6"/>
  <c r="M72" i="6"/>
  <c r="M17" i="6"/>
  <c r="M31" i="6"/>
  <c r="M61" i="6"/>
  <c r="M52" i="6"/>
  <c r="M57" i="6"/>
</calcChain>
</file>

<file path=xl/sharedStrings.xml><?xml version="1.0" encoding="utf-8"?>
<sst xmlns="http://schemas.openxmlformats.org/spreadsheetml/2006/main" count="3064" uniqueCount="1184">
  <si>
    <t>状態異常</t>
    <rPh sb="0" eb="2">
      <t>ジョウタイ</t>
    </rPh>
    <rPh sb="2" eb="4">
      <t>イジョウ</t>
    </rPh>
    <phoneticPr fontId="2"/>
  </si>
  <si>
    <t>状態異常に応じた行動を行う。</t>
    <rPh sb="0" eb="2">
      <t>ジョウタイ</t>
    </rPh>
    <rPh sb="2" eb="4">
      <t>イジョウ</t>
    </rPh>
    <rPh sb="5" eb="6">
      <t>オウ</t>
    </rPh>
    <rPh sb="8" eb="10">
      <t>コウドウ</t>
    </rPh>
    <rPh sb="11" eb="12">
      <t>オコナ</t>
    </rPh>
    <phoneticPr fontId="2"/>
  </si>
  <si>
    <t>スタート</t>
    <phoneticPr fontId="2"/>
  </si>
  <si>
    <t>行動順判定</t>
    <rPh sb="0" eb="2">
      <t>コウドウ</t>
    </rPh>
    <rPh sb="2" eb="3">
      <t>ジュン</t>
    </rPh>
    <rPh sb="3" eb="5">
      <t>ハンテイ</t>
    </rPh>
    <phoneticPr fontId="2"/>
  </si>
  <si>
    <t>技選択</t>
    <rPh sb="0" eb="1">
      <t>ワザ</t>
    </rPh>
    <rPh sb="1" eb="3">
      <t>センタク</t>
    </rPh>
    <phoneticPr fontId="2"/>
  </si>
  <si>
    <t>技はセットしたスキルからランダムで選択する。</t>
    <rPh sb="0" eb="1">
      <t>ワザ</t>
    </rPh>
    <rPh sb="17" eb="19">
      <t>センタク</t>
    </rPh>
    <phoneticPr fontId="2"/>
  </si>
  <si>
    <t>アイテム使用</t>
    <rPh sb="4" eb="6">
      <t>シヨウ</t>
    </rPh>
    <phoneticPr fontId="2"/>
  </si>
  <si>
    <t xml:space="preserve"> </t>
    <phoneticPr fontId="2"/>
  </si>
  <si>
    <t>使用した場合、自モンスターはそのターンは技を使用できない。状態異常の影響は受ける。</t>
    <rPh sb="0" eb="2">
      <t>シヨウ</t>
    </rPh>
    <rPh sb="4" eb="6">
      <t>バアイ</t>
    </rPh>
    <rPh sb="7" eb="8">
      <t>ジ</t>
    </rPh>
    <rPh sb="20" eb="21">
      <t>ワザ</t>
    </rPh>
    <rPh sb="22" eb="24">
      <t>シヨウ</t>
    </rPh>
    <rPh sb="29" eb="31">
      <t>ジョウタイ</t>
    </rPh>
    <rPh sb="31" eb="33">
      <t>イジョウ</t>
    </rPh>
    <rPh sb="34" eb="36">
      <t>エイキョウ</t>
    </rPh>
    <rPh sb="37" eb="38">
      <t>ウ</t>
    </rPh>
    <phoneticPr fontId="2"/>
  </si>
  <si>
    <t>使用しないことも可能。</t>
    <rPh sb="0" eb="2">
      <t>シヨウ</t>
    </rPh>
    <rPh sb="8" eb="10">
      <t>カノウ</t>
    </rPh>
    <phoneticPr fontId="2"/>
  </si>
  <si>
    <t>複数のモンスターの行動順を決定する。</t>
    <rPh sb="0" eb="2">
      <t>フクスウ</t>
    </rPh>
    <rPh sb="9" eb="12">
      <t>コウドウジュン</t>
    </rPh>
    <rPh sb="13" eb="15">
      <t>ケッテイ</t>
    </rPh>
    <phoneticPr fontId="2"/>
  </si>
  <si>
    <t>ダメージ判定</t>
    <rPh sb="4" eb="6">
      <t>ハンテイ</t>
    </rPh>
    <phoneticPr fontId="2"/>
  </si>
  <si>
    <t>攻撃力、スキル等からダメージを算出。</t>
    <rPh sb="0" eb="3">
      <t>コウゲキリョク</t>
    </rPh>
    <rPh sb="7" eb="8">
      <t>トウ</t>
    </rPh>
    <rPh sb="15" eb="17">
      <t>サンシュツ</t>
    </rPh>
    <phoneticPr fontId="2"/>
  </si>
  <si>
    <t>単体攻撃 or 全体攻撃</t>
    <rPh sb="0" eb="2">
      <t>タンタイ</t>
    </rPh>
    <rPh sb="2" eb="4">
      <t>コウゲキ</t>
    </rPh>
    <rPh sb="8" eb="10">
      <t>ゼンタイ</t>
    </rPh>
    <rPh sb="10" eb="12">
      <t>コウゲキ</t>
    </rPh>
    <phoneticPr fontId="2"/>
  </si>
  <si>
    <t>戦闘不能判定</t>
    <rPh sb="0" eb="2">
      <t>セントウ</t>
    </rPh>
    <rPh sb="2" eb="4">
      <t>フノウ</t>
    </rPh>
    <rPh sb="4" eb="6">
      <t>ハンテイ</t>
    </rPh>
    <phoneticPr fontId="2"/>
  </si>
  <si>
    <t>全ターン終了</t>
    <rPh sb="0" eb="1">
      <t>ゼン</t>
    </rPh>
    <rPh sb="4" eb="6">
      <t>シュウリョウ</t>
    </rPh>
    <phoneticPr fontId="2"/>
  </si>
  <si>
    <t>残りHPの割合で勝敗判定。</t>
    <rPh sb="0" eb="1">
      <t>ノコ</t>
    </rPh>
    <rPh sb="5" eb="7">
      <t>ワリアイ</t>
    </rPh>
    <rPh sb="8" eb="10">
      <t>ショウハイ</t>
    </rPh>
    <rPh sb="10" eb="12">
      <t>ハンテイ</t>
    </rPh>
    <phoneticPr fontId="2"/>
  </si>
  <si>
    <t>HPが０を下回れば戦闘不能、離脱。</t>
    <rPh sb="5" eb="7">
      <t>シタマワ</t>
    </rPh>
    <rPh sb="9" eb="11">
      <t>セントウ</t>
    </rPh>
    <rPh sb="11" eb="13">
      <t>フノウ</t>
    </rPh>
    <rPh sb="14" eb="16">
      <t>リダツ</t>
    </rPh>
    <phoneticPr fontId="2"/>
  </si>
  <si>
    <t>勝利</t>
    <rPh sb="0" eb="2">
      <t>ショウリ</t>
    </rPh>
    <phoneticPr fontId="2"/>
  </si>
  <si>
    <t>敗北</t>
    <rPh sb="0" eb="2">
      <t>ハイボク</t>
    </rPh>
    <phoneticPr fontId="2"/>
  </si>
  <si>
    <t>資金獲得</t>
    <rPh sb="0" eb="2">
      <t>シキン</t>
    </rPh>
    <rPh sb="2" eb="4">
      <t>カクトク</t>
    </rPh>
    <phoneticPr fontId="2"/>
  </si>
  <si>
    <t>-</t>
    <phoneticPr fontId="2"/>
  </si>
  <si>
    <t>技スロット：６</t>
    <rPh sb="0" eb="1">
      <t>ワザ</t>
    </rPh>
    <phoneticPr fontId="2"/>
  </si>
  <si>
    <t>名称</t>
    <rPh sb="0" eb="2">
      <t>メイショウ</t>
    </rPh>
    <phoneticPr fontId="2"/>
  </si>
  <si>
    <t>タイプ</t>
    <phoneticPr fontId="2"/>
  </si>
  <si>
    <t>対象</t>
    <rPh sb="0" eb="2">
      <t>タイショウ</t>
    </rPh>
    <phoneticPr fontId="2"/>
  </si>
  <si>
    <t>備考</t>
    <rPh sb="0" eb="2">
      <t>ビコウ</t>
    </rPh>
    <phoneticPr fontId="2"/>
  </si>
  <si>
    <t>敵ランダム</t>
    <rPh sb="0" eb="1">
      <t>テキ</t>
    </rPh>
    <phoneticPr fontId="2"/>
  </si>
  <si>
    <t>基礎威力</t>
    <rPh sb="0" eb="2">
      <t>キソ</t>
    </rPh>
    <rPh sb="2" eb="4">
      <t>イリョク</t>
    </rPh>
    <phoneticPr fontId="2"/>
  </si>
  <si>
    <t>斬撃</t>
    <rPh sb="0" eb="2">
      <t>ザンゲキ</t>
    </rPh>
    <phoneticPr fontId="2"/>
  </si>
  <si>
    <t>回し蹴り</t>
    <rPh sb="0" eb="1">
      <t>マワ</t>
    </rPh>
    <rPh sb="2" eb="3">
      <t>ゲ</t>
    </rPh>
    <phoneticPr fontId="2"/>
  </si>
  <si>
    <t>薙ぎ払い</t>
    <rPh sb="0" eb="1">
      <t>ナ</t>
    </rPh>
    <rPh sb="2" eb="3">
      <t>ハラ</t>
    </rPh>
    <phoneticPr fontId="2"/>
  </si>
  <si>
    <t>敵全体</t>
    <rPh sb="0" eb="1">
      <t>テキ</t>
    </rPh>
    <rPh sb="1" eb="3">
      <t>ゼンタイ</t>
    </rPh>
    <phoneticPr fontId="2"/>
  </si>
  <si>
    <t>自然属性</t>
    <rPh sb="0" eb="2">
      <t>シゼン</t>
    </rPh>
    <rPh sb="2" eb="4">
      <t>ゾクセイ</t>
    </rPh>
    <phoneticPr fontId="2"/>
  </si>
  <si>
    <t>雷</t>
    <rPh sb="0" eb="1">
      <t>カミナリ</t>
    </rPh>
    <phoneticPr fontId="2"/>
  </si>
  <si>
    <t>土</t>
    <rPh sb="0" eb="1">
      <t>ツチ</t>
    </rPh>
    <phoneticPr fontId="2"/>
  </si>
  <si>
    <t>光</t>
    <rPh sb="0" eb="1">
      <t>ヒカリ</t>
    </rPh>
    <phoneticPr fontId="2"/>
  </si>
  <si>
    <t>闇</t>
    <rPh sb="0" eb="1">
      <t>ヤミ</t>
    </rPh>
    <phoneticPr fontId="2"/>
  </si>
  <si>
    <t>サンダー</t>
    <phoneticPr fontId="2"/>
  </si>
  <si>
    <t>ファイアボール</t>
    <phoneticPr fontId="2"/>
  </si>
  <si>
    <t>エクスプロード</t>
    <phoneticPr fontId="2"/>
  </si>
  <si>
    <t>ブレイズウォール</t>
    <phoneticPr fontId="2"/>
  </si>
  <si>
    <t>アイススマッシュ</t>
    <phoneticPr fontId="2"/>
  </si>
  <si>
    <t>メガスプラッシュ</t>
    <phoneticPr fontId="2"/>
  </si>
  <si>
    <t>コールドブレイズ</t>
    <phoneticPr fontId="2"/>
  </si>
  <si>
    <t>サンダーボルト</t>
    <phoneticPr fontId="2"/>
  </si>
  <si>
    <t>サンダーストーム</t>
    <phoneticPr fontId="2"/>
  </si>
  <si>
    <t>ダイヤミサイル</t>
    <phoneticPr fontId="2"/>
  </si>
  <si>
    <t>アースクエイク</t>
    <phoneticPr fontId="2"/>
  </si>
  <si>
    <t>ホーリーボール</t>
    <phoneticPr fontId="2"/>
  </si>
  <si>
    <t>セイントビーム</t>
    <phoneticPr fontId="2"/>
  </si>
  <si>
    <t>ホーリーバースト</t>
    <phoneticPr fontId="2"/>
  </si>
  <si>
    <t>イビルゲート</t>
    <phoneticPr fontId="2"/>
  </si>
  <si>
    <t>ダークフォース</t>
    <phoneticPr fontId="2"/>
  </si>
  <si>
    <t>ブラックレイン</t>
    <phoneticPr fontId="2"/>
  </si>
  <si>
    <t>ストーンクラウド</t>
    <phoneticPr fontId="2"/>
  </si>
  <si>
    <t>正拳突き</t>
    <rPh sb="0" eb="3">
      <t>セイケンヅ</t>
    </rPh>
    <phoneticPr fontId="2"/>
  </si>
  <si>
    <t>状態</t>
    <rPh sb="0" eb="2">
      <t>ジョウタイ</t>
    </rPh>
    <phoneticPr fontId="2"/>
  </si>
  <si>
    <t>毒</t>
    <rPh sb="0" eb="1">
      <t>ドク</t>
    </rPh>
    <phoneticPr fontId="2"/>
  </si>
  <si>
    <t>魅了</t>
    <rPh sb="0" eb="2">
      <t>ミリョウ</t>
    </rPh>
    <phoneticPr fontId="2"/>
  </si>
  <si>
    <t>グラビデ</t>
    <phoneticPr fontId="2"/>
  </si>
  <si>
    <t>グラビガ</t>
    <phoneticPr fontId="2"/>
  </si>
  <si>
    <t>グラビジャ</t>
    <phoneticPr fontId="2"/>
  </si>
  <si>
    <t>スロー</t>
    <phoneticPr fontId="2"/>
  </si>
  <si>
    <t>デススペル</t>
    <phoneticPr fontId="2"/>
  </si>
  <si>
    <t>現HPの２５％ダメージ</t>
    <rPh sb="0" eb="1">
      <t>ゲン</t>
    </rPh>
    <phoneticPr fontId="2"/>
  </si>
  <si>
    <t>ケアル</t>
    <phoneticPr fontId="2"/>
  </si>
  <si>
    <t>ケアルラ</t>
    <phoneticPr fontId="2"/>
  </si>
  <si>
    <t>ケアルガ</t>
    <phoneticPr fontId="2"/>
  </si>
  <si>
    <t>回復</t>
    <rPh sb="0" eb="2">
      <t>カイフク</t>
    </rPh>
    <phoneticPr fontId="2"/>
  </si>
  <si>
    <t>ケアルジャ</t>
    <phoneticPr fontId="2"/>
  </si>
  <si>
    <t>味方全体</t>
    <rPh sb="0" eb="2">
      <t>ミカタ</t>
    </rPh>
    <rPh sb="2" eb="4">
      <t>ゼンタイ</t>
    </rPh>
    <phoneticPr fontId="2"/>
  </si>
  <si>
    <t>リジェネ</t>
    <phoneticPr fontId="2"/>
  </si>
  <si>
    <t>味方ランダム</t>
    <rPh sb="0" eb="2">
      <t>ミカタ</t>
    </rPh>
    <phoneticPr fontId="2"/>
  </si>
  <si>
    <t>ポイズン</t>
    <phoneticPr fontId="2"/>
  </si>
  <si>
    <t>ポイズンフラワー</t>
    <phoneticPr fontId="2"/>
  </si>
  <si>
    <t>デッドリーポイズン</t>
    <phoneticPr fontId="2"/>
  </si>
  <si>
    <t>睡眠</t>
    <rPh sb="0" eb="2">
      <t>スイミン</t>
    </rPh>
    <phoneticPr fontId="2"/>
  </si>
  <si>
    <t>スリプル</t>
    <phoneticPr fontId="2"/>
  </si>
  <si>
    <t>スリープミスト</t>
    <phoneticPr fontId="2"/>
  </si>
  <si>
    <t>チャーム</t>
    <phoneticPr fontId="2"/>
  </si>
  <si>
    <t>10</t>
    <phoneticPr fontId="2"/>
  </si>
  <si>
    <t>スロウ</t>
    <phoneticPr fontId="2"/>
  </si>
  <si>
    <t>スロウガ</t>
    <phoneticPr fontId="2"/>
  </si>
  <si>
    <t>バーサク</t>
    <phoneticPr fontId="2"/>
  </si>
  <si>
    <t>エナジーボール</t>
    <phoneticPr fontId="2"/>
  </si>
  <si>
    <t>休み</t>
    <rPh sb="0" eb="1">
      <t>ヤス</t>
    </rPh>
    <phoneticPr fontId="2"/>
  </si>
  <si>
    <t>余裕に構えている</t>
    <rPh sb="0" eb="2">
      <t>ヨユウ</t>
    </rPh>
    <rPh sb="3" eb="4">
      <t>カマ</t>
    </rPh>
    <phoneticPr fontId="2"/>
  </si>
  <si>
    <t>そのターンは行動しない</t>
    <rPh sb="6" eb="8">
      <t>コウドウ</t>
    </rPh>
    <phoneticPr fontId="2"/>
  </si>
  <si>
    <t>攻撃魔法</t>
    <rPh sb="0" eb="2">
      <t>コウゲキ</t>
    </rPh>
    <rPh sb="2" eb="4">
      <t>マホウ</t>
    </rPh>
    <phoneticPr fontId="2"/>
  </si>
  <si>
    <t>打撃攻撃</t>
    <rPh sb="0" eb="2">
      <t>ダゲキ</t>
    </rPh>
    <rPh sb="2" eb="4">
      <t>コウゲキ</t>
    </rPh>
    <phoneticPr fontId="2"/>
  </si>
  <si>
    <t>斬撃攻撃</t>
    <rPh sb="0" eb="2">
      <t>ザンゲキ</t>
    </rPh>
    <rPh sb="2" eb="4">
      <t>コウゲキ</t>
    </rPh>
    <phoneticPr fontId="2"/>
  </si>
  <si>
    <t>リアルインパクト</t>
    <phoneticPr fontId="2"/>
  </si>
  <si>
    <t>次元斬</t>
    <rPh sb="0" eb="2">
      <t>ジゲン</t>
    </rPh>
    <rPh sb="2" eb="3">
      <t>ザン</t>
    </rPh>
    <phoneticPr fontId="2"/>
  </si>
  <si>
    <t>HP　</t>
    <phoneticPr fontId="2"/>
  </si>
  <si>
    <t>speed</t>
    <phoneticPr fontId="2"/>
  </si>
  <si>
    <t>attack</t>
    <phoneticPr fontId="2"/>
  </si>
  <si>
    <t>種族</t>
    <rPh sb="0" eb="2">
      <t>シュゾク</t>
    </rPh>
    <phoneticPr fontId="2"/>
  </si>
  <si>
    <t>スライム</t>
    <phoneticPr fontId="2"/>
  </si>
  <si>
    <t>ゴブリン</t>
    <phoneticPr fontId="2"/>
  </si>
  <si>
    <t>マジシャン</t>
    <phoneticPr fontId="2"/>
  </si>
  <si>
    <t>打撃</t>
    <rPh sb="0" eb="2">
      <t>ダゲキ</t>
    </rPh>
    <phoneticPr fontId="2"/>
  </si>
  <si>
    <t>クレイジーダンス</t>
    <phoneticPr fontId="2"/>
  </si>
  <si>
    <t>ムーンサルト</t>
    <phoneticPr fontId="2"/>
  </si>
  <si>
    <t>ダンスマカブル</t>
    <phoneticPr fontId="2"/>
  </si>
  <si>
    <t>疾走居合</t>
    <rPh sb="0" eb="4">
      <t>シッソウイアイ</t>
    </rPh>
    <phoneticPr fontId="2"/>
  </si>
  <si>
    <t>ライジングドラゴン</t>
    <phoneticPr fontId="2"/>
  </si>
  <si>
    <t>ギガスラッシュ</t>
    <phoneticPr fontId="2"/>
  </si>
  <si>
    <t>剣の舞</t>
    <rPh sb="0" eb="1">
      <t>ツルギ</t>
    </rPh>
    <rPh sb="2" eb="3">
      <t>マイ</t>
    </rPh>
    <phoneticPr fontId="2"/>
  </si>
  <si>
    <t>渾身斬り</t>
    <rPh sb="0" eb="2">
      <t>コンシン</t>
    </rPh>
    <rPh sb="2" eb="3">
      <t>ギ</t>
    </rPh>
    <phoneticPr fontId="2"/>
  </si>
  <si>
    <t>自身</t>
    <rPh sb="0" eb="2">
      <t>ジシン</t>
    </rPh>
    <phoneticPr fontId="2"/>
  </si>
  <si>
    <t>敵ランダム・複数回</t>
    <rPh sb="0" eb="1">
      <t>テキ</t>
    </rPh>
    <rPh sb="6" eb="9">
      <t>フクスウカイ</t>
    </rPh>
    <phoneticPr fontId="2"/>
  </si>
  <si>
    <t>敵ランダム・敵全体</t>
    <rPh sb="0" eb="1">
      <t>テキ</t>
    </rPh>
    <phoneticPr fontId="2"/>
  </si>
  <si>
    <t>味方ランダム・味方全体</t>
    <rPh sb="0" eb="2">
      <t>ミカタ</t>
    </rPh>
    <phoneticPr fontId="2"/>
  </si>
  <si>
    <t>攻撃力３０％UP</t>
    <rPh sb="0" eb="3">
      <t>コウゲキリョク</t>
    </rPh>
    <phoneticPr fontId="2"/>
  </si>
  <si>
    <t>３０％の確率で攻撃を回避</t>
    <rPh sb="4" eb="6">
      <t>カクリツ</t>
    </rPh>
    <rPh sb="7" eb="9">
      <t>コウゲキ</t>
    </rPh>
    <rPh sb="10" eb="12">
      <t>カイヒ</t>
    </rPh>
    <phoneticPr fontId="2"/>
  </si>
  <si>
    <t>クリティカル率３０％UP</t>
    <rPh sb="6" eb="7">
      <t>リツ</t>
    </rPh>
    <phoneticPr fontId="2"/>
  </si>
  <si>
    <t>クリティカルダメージ補正</t>
    <rPh sb="10" eb="12">
      <t>ホセイ</t>
    </rPh>
    <phoneticPr fontId="2"/>
  </si>
  <si>
    <t>行動スピード補正</t>
    <rPh sb="0" eb="2">
      <t>コウドウ</t>
    </rPh>
    <rPh sb="6" eb="8">
      <t>ホセイ</t>
    </rPh>
    <phoneticPr fontId="2"/>
  </si>
  <si>
    <t>弱点ダメージ補正</t>
    <rPh sb="0" eb="2">
      <t>ジャクテン</t>
    </rPh>
    <rPh sb="6" eb="8">
      <t>ホセイ</t>
    </rPh>
    <phoneticPr fontId="2"/>
  </si>
  <si>
    <t>para1 str</t>
    <phoneticPr fontId="2"/>
  </si>
  <si>
    <t>para2 int</t>
    <phoneticPr fontId="2"/>
  </si>
  <si>
    <t>para3 double</t>
    <phoneticPr fontId="2"/>
  </si>
  <si>
    <t>値</t>
    <rPh sb="0" eb="1">
      <t>アタイ</t>
    </rPh>
    <phoneticPr fontId="2"/>
  </si>
  <si>
    <t>クリティカル率</t>
    <rPh sb="6" eb="7">
      <t>リツ</t>
    </rPh>
    <phoneticPr fontId="2"/>
  </si>
  <si>
    <t>0.0</t>
    <phoneticPr fontId="2"/>
  </si>
  <si>
    <t>ビジョン</t>
    <phoneticPr fontId="2"/>
  </si>
  <si>
    <t>無</t>
    <rPh sb="0" eb="1">
      <t>ナシ</t>
    </rPh>
    <phoneticPr fontId="2"/>
  </si>
  <si>
    <t>無</t>
    <rPh sb="0" eb="1">
      <t>ナ</t>
    </rPh>
    <phoneticPr fontId="2"/>
  </si>
  <si>
    <t>※　素材未決定 = 名称等未確定</t>
    <rPh sb="2" eb="4">
      <t>ソザイ</t>
    </rPh>
    <rPh sb="4" eb="7">
      <t>ミケッテイ</t>
    </rPh>
    <rPh sb="10" eb="12">
      <t>メイショウ</t>
    </rPh>
    <rPh sb="12" eb="13">
      <t>トウ</t>
    </rPh>
    <rPh sb="13" eb="14">
      <t>ミ</t>
    </rPh>
    <rPh sb="14" eb="16">
      <t>カクテイ</t>
    </rPh>
    <phoneticPr fontId="2"/>
  </si>
  <si>
    <t>30</t>
    <phoneticPr fontId="2"/>
  </si>
  <si>
    <t>次元斬_絶</t>
    <rPh sb="0" eb="3">
      <t>ジゲンザン</t>
    </rPh>
    <rPh sb="4" eb="5">
      <t>ゼツ</t>
    </rPh>
    <phoneticPr fontId="2"/>
  </si>
  <si>
    <t>0</t>
    <phoneticPr fontId="2"/>
  </si>
  <si>
    <t>remarks</t>
    <phoneticPr fontId="2"/>
  </si>
  <si>
    <t>状態異常解除</t>
    <rPh sb="0" eb="2">
      <t>ジョウタイ</t>
    </rPh>
    <rPh sb="2" eb="4">
      <t>イジョウ</t>
    </rPh>
    <rPh sb="4" eb="6">
      <t>カイジョ</t>
    </rPh>
    <phoneticPr fontId="2"/>
  </si>
  <si>
    <t>可能な状態であれば。</t>
    <rPh sb="0" eb="2">
      <t>カノウ</t>
    </rPh>
    <rPh sb="3" eb="5">
      <t>ジョウタイ</t>
    </rPh>
    <phoneticPr fontId="2"/>
  </si>
  <si>
    <t>60</t>
    <phoneticPr fontId="2"/>
  </si>
  <si>
    <t>25</t>
    <phoneticPr fontId="2"/>
  </si>
  <si>
    <t>50</t>
    <phoneticPr fontId="2"/>
  </si>
  <si>
    <t>75</t>
    <phoneticPr fontId="2"/>
  </si>
  <si>
    <t>割合攻撃</t>
    <rPh sb="0" eb="2">
      <t>ワリアイ</t>
    </rPh>
    <rPh sb="2" eb="4">
      <t>コウゲキ</t>
    </rPh>
    <phoneticPr fontId="2"/>
  </si>
  <si>
    <t>現HPの５０％ダメージ</t>
    <phoneticPr fontId="2"/>
  </si>
  <si>
    <t>現HPの７５％ダメージ</t>
    <phoneticPr fontId="2"/>
  </si>
  <si>
    <t>ミスをした</t>
    <phoneticPr fontId="2"/>
  </si>
  <si>
    <t>様子を見ている</t>
    <rPh sb="0" eb="2">
      <t>ヨウス</t>
    </rPh>
    <rPh sb="3" eb="4">
      <t>ミ</t>
    </rPh>
    <phoneticPr fontId="2"/>
  </si>
  <si>
    <t>即死攻撃</t>
    <rPh sb="0" eb="2">
      <t>ソクシ</t>
    </rPh>
    <rPh sb="2" eb="4">
      <t>コウゲキ</t>
    </rPh>
    <phoneticPr fontId="2"/>
  </si>
  <si>
    <t>最大HPの２０％ダメージ</t>
    <rPh sb="0" eb="2">
      <t>サイダイ</t>
    </rPh>
    <phoneticPr fontId="2"/>
  </si>
  <si>
    <t>攻撃力UP</t>
    <rPh sb="0" eb="2">
      <t>コウゲキ</t>
    </rPh>
    <rPh sb="2" eb="3">
      <t>リョク</t>
    </rPh>
    <phoneticPr fontId="2"/>
  </si>
  <si>
    <t>回避力UP</t>
    <rPh sb="0" eb="2">
      <t>カイヒ</t>
    </rPh>
    <rPh sb="2" eb="3">
      <t>リョク</t>
    </rPh>
    <phoneticPr fontId="2"/>
  </si>
  <si>
    <t>week</t>
    <phoneticPr fontId="2"/>
  </si>
  <si>
    <t>火</t>
    <rPh sb="0" eb="1">
      <t>ヒ</t>
    </rPh>
    <phoneticPr fontId="2"/>
  </si>
  <si>
    <t>水</t>
    <rPh sb="0" eb="1">
      <t>ミズ</t>
    </rPh>
    <phoneticPr fontId="2"/>
  </si>
  <si>
    <t>id</t>
    <phoneticPr fontId="2"/>
  </si>
  <si>
    <t>type_id</t>
    <phoneticPr fontId="2"/>
  </si>
  <si>
    <t>monster_id</t>
    <phoneticPr fontId="2"/>
  </si>
  <si>
    <t>monster_id</t>
    <phoneticPr fontId="2"/>
  </si>
  <si>
    <t>skill_id</t>
    <phoneticPr fontId="2"/>
  </si>
  <si>
    <t>disabled</t>
    <phoneticPr fontId="2"/>
  </si>
  <si>
    <t>40</t>
    <phoneticPr fontId="2"/>
  </si>
  <si>
    <t>130</t>
    <phoneticPr fontId="2"/>
  </si>
  <si>
    <t>110</t>
    <phoneticPr fontId="2"/>
  </si>
  <si>
    <t>17</t>
    <phoneticPr fontId="2"/>
  </si>
  <si>
    <t>cost</t>
    <phoneticPr fontId="2"/>
  </si>
  <si>
    <t>ウェイト</t>
    <phoneticPr fontId="2"/>
  </si>
  <si>
    <t>カーミラ</t>
    <phoneticPr fontId="2"/>
  </si>
  <si>
    <t>デーモン</t>
    <phoneticPr fontId="2"/>
  </si>
  <si>
    <t>ハーピー</t>
    <phoneticPr fontId="2"/>
  </si>
  <si>
    <t>ニードルバード</t>
    <phoneticPr fontId="2"/>
  </si>
  <si>
    <t>プチドラゴン</t>
    <phoneticPr fontId="2"/>
  </si>
  <si>
    <t>ポト</t>
    <phoneticPr fontId="2"/>
  </si>
  <si>
    <t>プリースト</t>
    <phoneticPr fontId="2"/>
  </si>
  <si>
    <t>ラビ</t>
  </si>
  <si>
    <t>ラビ</t>
    <phoneticPr fontId="2"/>
  </si>
  <si>
    <t>15</t>
    <phoneticPr fontId="2"/>
  </si>
  <si>
    <t>120</t>
    <phoneticPr fontId="2"/>
  </si>
  <si>
    <t>13</t>
    <phoneticPr fontId="2"/>
  </si>
  <si>
    <t>11</t>
    <phoneticPr fontId="2"/>
  </si>
  <si>
    <t>9</t>
    <phoneticPr fontId="2"/>
  </si>
  <si>
    <t>16</t>
    <phoneticPr fontId="2"/>
  </si>
  <si>
    <t>14</t>
    <phoneticPr fontId="2"/>
  </si>
  <si>
    <t>8</t>
    <phoneticPr fontId="2"/>
  </si>
  <si>
    <t>12</t>
    <phoneticPr fontId="2"/>
  </si>
  <si>
    <t>ラビリオン</t>
    <phoneticPr fontId="2"/>
  </si>
  <si>
    <t>キングラビ</t>
    <phoneticPr fontId="2"/>
  </si>
  <si>
    <t>グレートラビ</t>
    <phoneticPr fontId="2"/>
  </si>
  <si>
    <t>skill</t>
    <phoneticPr fontId="2"/>
  </si>
  <si>
    <t>イビルソード</t>
    <phoneticPr fontId="2"/>
  </si>
  <si>
    <t>勝敗決定</t>
    <rPh sb="0" eb="2">
      <t>ショウハイ</t>
    </rPh>
    <rPh sb="2" eb="4">
      <t>ケッテイ</t>
    </rPh>
    <phoneticPr fontId="2"/>
  </si>
  <si>
    <t>戦績を記録</t>
    <rPh sb="0" eb="2">
      <t>センセキ</t>
    </rPh>
    <rPh sb="3" eb="5">
      <t>キロク</t>
    </rPh>
    <phoneticPr fontId="2"/>
  </si>
  <si>
    <t>連番、戦闘日時、参戦モンスター、勝者、</t>
    <rPh sb="0" eb="2">
      <t>レンバン</t>
    </rPh>
    <rPh sb="3" eb="5">
      <t>セントウ</t>
    </rPh>
    <rPh sb="5" eb="7">
      <t>ニチジ</t>
    </rPh>
    <rPh sb="8" eb="10">
      <t>サンセン</t>
    </rPh>
    <rPh sb="16" eb="18">
      <t>ショウシャ</t>
    </rPh>
    <phoneticPr fontId="2"/>
  </si>
  <si>
    <t>　　</t>
    <phoneticPr fontId="2"/>
  </si>
  <si>
    <t>エフェクトタイム</t>
    <phoneticPr fontId="2"/>
  </si>
  <si>
    <t>マシンゴーレム</t>
    <phoneticPr fontId="2"/>
  </si>
  <si>
    <t>マイコニド</t>
    <phoneticPr fontId="2"/>
  </si>
  <si>
    <t>グリーンスライム</t>
    <phoneticPr fontId="2"/>
  </si>
  <si>
    <t>アーマーナイト</t>
    <phoneticPr fontId="2"/>
  </si>
  <si>
    <t>キラービー</t>
    <phoneticPr fontId="2"/>
  </si>
  <si>
    <t>ギャルビー</t>
  </si>
  <si>
    <t>クロウラー</t>
  </si>
  <si>
    <t>クロウラー</t>
    <phoneticPr fontId="2"/>
  </si>
  <si>
    <t>シェイプシフター</t>
  </si>
  <si>
    <t>シェイプシフター</t>
    <phoneticPr fontId="2"/>
  </si>
  <si>
    <t>ボルダー</t>
  </si>
  <si>
    <t>ボルダー</t>
    <phoneticPr fontId="2"/>
  </si>
  <si>
    <t>アサシンバグ</t>
    <phoneticPr fontId="2"/>
  </si>
  <si>
    <t>ラスターバグ</t>
    <phoneticPr fontId="2"/>
  </si>
  <si>
    <t>カーミラクイーン</t>
    <phoneticPr fontId="2"/>
  </si>
  <si>
    <t>グレートデーモン</t>
    <phoneticPr fontId="2"/>
  </si>
  <si>
    <t>ゴブリンガード</t>
    <phoneticPr fontId="2"/>
  </si>
  <si>
    <t>ゴブリンロード</t>
    <phoneticPr fontId="2"/>
  </si>
  <si>
    <t>ガーディアン</t>
    <phoneticPr fontId="2"/>
  </si>
  <si>
    <t>デスマシン</t>
    <phoneticPr fontId="2"/>
  </si>
  <si>
    <t>セイレーン</t>
    <phoneticPr fontId="2"/>
  </si>
  <si>
    <t>ダークナイト</t>
    <phoneticPr fontId="2"/>
  </si>
  <si>
    <t>ターミネータ</t>
    <phoneticPr fontId="2"/>
  </si>
  <si>
    <t>ウィザード</t>
    <phoneticPr fontId="2"/>
  </si>
  <si>
    <t>ハイウィザード</t>
    <phoneticPr fontId="2"/>
  </si>
  <si>
    <t>ダースマタンゴ</t>
    <phoneticPr fontId="2"/>
  </si>
  <si>
    <t>コカトバード</t>
    <phoneticPr fontId="2"/>
  </si>
  <si>
    <t>プチドラゾンビ</t>
    <phoneticPr fontId="2"/>
  </si>
  <si>
    <t>フロストドラゴン</t>
    <phoneticPr fontId="2"/>
  </si>
  <si>
    <t>プチティアマット</t>
    <phoneticPr fontId="2"/>
  </si>
  <si>
    <t>マーマポト</t>
    <phoneticPr fontId="2"/>
  </si>
  <si>
    <t>パーパポト</t>
    <phoneticPr fontId="2"/>
  </si>
  <si>
    <t>カオスソーサラー</t>
    <phoneticPr fontId="2"/>
  </si>
  <si>
    <t>イビルシャーマン</t>
    <phoneticPr fontId="2"/>
  </si>
  <si>
    <t>ブルーババロア</t>
    <phoneticPr fontId="2"/>
  </si>
  <si>
    <t>レッドマシュマロ</t>
    <phoneticPr fontId="2"/>
  </si>
  <si>
    <t>イビルウェポン</t>
    <phoneticPr fontId="2"/>
  </si>
  <si>
    <t>エレメントソード</t>
    <phoneticPr fontId="2"/>
  </si>
  <si>
    <t>弱点</t>
    <rPh sb="0" eb="2">
      <t>ジャクテン</t>
    </rPh>
    <phoneticPr fontId="2"/>
  </si>
  <si>
    <t>skill_id</t>
    <phoneticPr fontId="2"/>
  </si>
  <si>
    <t>skill_name</t>
    <phoneticPr fontId="2"/>
  </si>
  <si>
    <t>35</t>
    <phoneticPr fontId="2"/>
  </si>
  <si>
    <t>45</t>
    <phoneticPr fontId="2"/>
  </si>
  <si>
    <t>ダックジェネラル</t>
    <phoneticPr fontId="2"/>
  </si>
  <si>
    <t>モールベア</t>
  </si>
  <si>
    <t>モールベア</t>
    <phoneticPr fontId="2"/>
  </si>
  <si>
    <t>ケルベロス</t>
    <phoneticPr fontId="2"/>
  </si>
  <si>
    <t>ギャルビー</t>
    <phoneticPr fontId="2"/>
  </si>
  <si>
    <t>サハギン</t>
  </si>
  <si>
    <t>サハギン</t>
    <phoneticPr fontId="2"/>
  </si>
  <si>
    <t>ぱっくんオタマ</t>
    <phoneticPr fontId="2"/>
  </si>
  <si>
    <t>チビデビル</t>
  </si>
  <si>
    <t>チビデビル</t>
    <phoneticPr fontId="2"/>
  </si>
  <si>
    <t>オーガボックス</t>
  </si>
  <si>
    <t>オーガボックス</t>
    <phoneticPr fontId="2"/>
  </si>
  <si>
    <t>バレッテ</t>
  </si>
  <si>
    <t>バレッテ</t>
    <phoneticPr fontId="2"/>
  </si>
  <si>
    <t>バシリスク</t>
  </si>
  <si>
    <t>バシリスク</t>
    <phoneticPr fontId="2"/>
  </si>
  <si>
    <t>スペクター</t>
  </si>
  <si>
    <t>スペクター</t>
    <phoneticPr fontId="2"/>
  </si>
  <si>
    <t>ゴースト</t>
    <phoneticPr fontId="2"/>
  </si>
  <si>
    <t>ユニコーンヘッド</t>
  </si>
  <si>
    <t>ユニコーンヘッド</t>
    <phoneticPr fontId="2"/>
  </si>
  <si>
    <t>噛みつき</t>
    <rPh sb="0" eb="1">
      <t>カ</t>
    </rPh>
    <phoneticPr fontId="2"/>
  </si>
  <si>
    <t>タックル</t>
    <phoneticPr fontId="2"/>
  </si>
  <si>
    <t>振り回す</t>
    <rPh sb="0" eb="1">
      <t>フ</t>
    </rPh>
    <rPh sb="2" eb="3">
      <t>マワ</t>
    </rPh>
    <phoneticPr fontId="2"/>
  </si>
  <si>
    <t>叩きつけ</t>
    <rPh sb="0" eb="1">
      <t>タタ</t>
    </rPh>
    <phoneticPr fontId="2"/>
  </si>
  <si>
    <t>串刺し</t>
    <rPh sb="0" eb="2">
      <t>クシザ</t>
    </rPh>
    <phoneticPr fontId="2"/>
  </si>
  <si>
    <t>突き</t>
    <rPh sb="0" eb="1">
      <t>ツ</t>
    </rPh>
    <phoneticPr fontId="2"/>
  </si>
  <si>
    <t>叩き潰し</t>
    <rPh sb="0" eb="1">
      <t>タタ</t>
    </rPh>
    <rPh sb="2" eb="3">
      <t>ツブ</t>
    </rPh>
    <phoneticPr fontId="2"/>
  </si>
  <si>
    <t>フルスイング</t>
    <phoneticPr fontId="2"/>
  </si>
  <si>
    <t>突撃</t>
    <rPh sb="0" eb="2">
      <t>トツゲキ</t>
    </rPh>
    <phoneticPr fontId="2"/>
  </si>
  <si>
    <t>喰いちぎり</t>
    <rPh sb="0" eb="1">
      <t>ク</t>
    </rPh>
    <phoneticPr fontId="2"/>
  </si>
  <si>
    <t>引き裂く</t>
    <rPh sb="0" eb="1">
      <t>ヒ</t>
    </rPh>
    <rPh sb="2" eb="3">
      <t>サ</t>
    </rPh>
    <phoneticPr fontId="2"/>
  </si>
  <si>
    <t>首狩り</t>
    <rPh sb="0" eb="2">
      <t>クビカ</t>
    </rPh>
    <phoneticPr fontId="2"/>
  </si>
  <si>
    <t>ウルフ</t>
  </si>
  <si>
    <t>ウルフ</t>
    <phoneticPr fontId="2"/>
  </si>
  <si>
    <t>バウンドウルフ</t>
    <phoneticPr fontId="2"/>
  </si>
  <si>
    <t>ジャッカル</t>
    <phoneticPr fontId="2"/>
  </si>
  <si>
    <t>ダック</t>
  </si>
  <si>
    <t>ダック</t>
    <phoneticPr fontId="2"/>
  </si>
  <si>
    <t>ダックソルジャー</t>
    <phoneticPr fontId="2"/>
  </si>
  <si>
    <t>ニードリオン</t>
    <phoneticPr fontId="2"/>
  </si>
  <si>
    <t>レディビー</t>
    <phoneticPr fontId="2"/>
  </si>
  <si>
    <t>クインビー</t>
    <phoneticPr fontId="2"/>
  </si>
  <si>
    <t>プチポセイドン</t>
    <phoneticPr fontId="2"/>
  </si>
  <si>
    <t>メガクロウラー</t>
    <phoneticPr fontId="2"/>
  </si>
  <si>
    <t>ギガクロウラー</t>
    <phoneticPr fontId="2"/>
  </si>
  <si>
    <t>パックン</t>
  </si>
  <si>
    <t>パックン</t>
    <phoneticPr fontId="2"/>
  </si>
  <si>
    <t>ぱっくりオタマ</t>
    <phoneticPr fontId="2"/>
  </si>
  <si>
    <t>ぱっくんトカゲ</t>
    <phoneticPr fontId="2"/>
  </si>
  <si>
    <t>ぱっくんドラゴン</t>
    <phoneticPr fontId="2"/>
  </si>
  <si>
    <t>パンプキンボム</t>
  </si>
  <si>
    <t>パンプキンボム</t>
    <phoneticPr fontId="2"/>
  </si>
  <si>
    <t>グレムリン</t>
    <phoneticPr fontId="2"/>
  </si>
  <si>
    <t>カイザーミミック</t>
    <phoneticPr fontId="2"/>
  </si>
  <si>
    <t>ゴールドバレッテ</t>
    <phoneticPr fontId="2"/>
  </si>
  <si>
    <t>ファイアドレイク</t>
    <phoneticPr fontId="2"/>
  </si>
  <si>
    <t>ゴールドユニコ</t>
    <phoneticPr fontId="2"/>
  </si>
  <si>
    <t>シャドウゼロ</t>
    <phoneticPr fontId="2"/>
  </si>
  <si>
    <t>シャドウゼロワン</t>
    <phoneticPr fontId="2"/>
  </si>
  <si>
    <t>パワーボルダー</t>
    <phoneticPr fontId="2"/>
  </si>
  <si>
    <t>デスボルダー</t>
    <phoneticPr fontId="2"/>
  </si>
  <si>
    <t>グレネードボム</t>
    <phoneticPr fontId="2"/>
  </si>
  <si>
    <t>使用数</t>
    <rPh sb="0" eb="2">
      <t>シヨウ</t>
    </rPh>
    <rPh sb="2" eb="3">
      <t>スウ</t>
    </rPh>
    <phoneticPr fontId="2"/>
  </si>
  <si>
    <t>雷</t>
    <phoneticPr fontId="2"/>
  </si>
  <si>
    <t>１戦：４匹</t>
    <rPh sb="1" eb="2">
      <t>セン</t>
    </rPh>
    <rPh sb="4" eb="5">
      <t>ヒキ</t>
    </rPh>
    <phoneticPr fontId="2"/>
  </si>
  <si>
    <t>１戦：３匹</t>
    <rPh sb="1" eb="2">
      <t>セン</t>
    </rPh>
    <rPh sb="4" eb="5">
      <t>ヒキ</t>
    </rPh>
    <phoneticPr fontId="2"/>
  </si>
  <si>
    <t>battle_end_date</t>
  </si>
  <si>
    <t>battle_end_time</t>
  </si>
  <si>
    <t>serial</t>
  </si>
  <si>
    <t>monster_id</t>
  </si>
  <si>
    <t>is_win</t>
  </si>
  <si>
    <t>第XX開戦　｛日付｝｛時間｝</t>
    <rPh sb="0" eb="1">
      <t>ダイ</t>
    </rPh>
    <rPh sb="3" eb="5">
      <t>カイセン</t>
    </rPh>
    <rPh sb="7" eb="9">
      <t>ヒヅケ</t>
    </rPh>
    <rPh sb="11" eb="13">
      <t>ジカン</t>
    </rPh>
    <phoneticPr fontId="2"/>
  </si>
  <si>
    <t>…</t>
    <phoneticPr fontId="2"/>
  </si>
  <si>
    <t>モンスターA</t>
    <phoneticPr fontId="2"/>
  </si>
  <si>
    <t>モンスターE</t>
    <phoneticPr fontId="2"/>
  </si>
  <si>
    <t>モンスターB</t>
    <phoneticPr fontId="2"/>
  </si>
  <si>
    <t>Winner</t>
    <phoneticPr fontId="2"/>
  </si>
  <si>
    <t>モンスターC</t>
    <phoneticPr fontId="2"/>
  </si>
  <si>
    <t>モンスターK</t>
    <phoneticPr fontId="2"/>
  </si>
  <si>
    <t>モンスターZ</t>
    <phoneticPr fontId="2"/>
  </si>
  <si>
    <t>ﾓﾝｽﾀｰ名</t>
    <rPh sb="5" eb="6">
      <t>メイ</t>
    </rPh>
    <phoneticPr fontId="2"/>
  </si>
  <si>
    <t>勝利数</t>
    <rPh sb="0" eb="3">
      <t>ショウリスウ</t>
    </rPh>
    <phoneticPr fontId="2"/>
  </si>
  <si>
    <t>対戦数</t>
    <rPh sb="0" eb="3">
      <t>タイセンスウ</t>
    </rPh>
    <phoneticPr fontId="2"/>
  </si>
  <si>
    <t>勝率</t>
    <rPh sb="0" eb="2">
      <t>ショウリツ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</si>
  <si>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</si>
  <si>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</si>
  <si>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</si>
  <si>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</si>
  <si>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</si>
  <si>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-</t>
    <phoneticPr fontId="2"/>
  </si>
  <si>
    <t>表示</t>
    <rPh sb="0" eb="2">
      <t>ヒョウジ</t>
    </rPh>
    <phoneticPr fontId="2"/>
  </si>
  <si>
    <t xml:space="preserve"> </t>
    <phoneticPr fontId="2"/>
  </si>
  <si>
    <t>レコード</t>
    <phoneticPr fontId="2"/>
  </si>
  <si>
    <t>表示オプション</t>
    <rPh sb="0" eb="2">
      <t>ヒョウジ</t>
    </rPh>
    <phoneticPr fontId="2"/>
  </si>
  <si>
    <t>日付</t>
    <rPh sb="0" eb="2">
      <t>ヒヅケ</t>
    </rPh>
    <phoneticPr fontId="2"/>
  </si>
  <si>
    <t>FROM - TO</t>
    <phoneticPr fontId="2"/>
  </si>
  <si>
    <t>対戦規模</t>
    <rPh sb="0" eb="4">
      <t>タイセンキボ</t>
    </rPh>
    <phoneticPr fontId="2"/>
  </si>
  <si>
    <t>出場モンスター数（2 - 6）</t>
    <rPh sb="0" eb="2">
      <t>シュツジョウ</t>
    </rPh>
    <rPh sb="7" eb="8">
      <t>スウ</t>
    </rPh>
    <phoneticPr fontId="2"/>
  </si>
  <si>
    <t>種族</t>
    <rPh sb="0" eb="2">
      <t>シュゾク</t>
    </rPh>
    <phoneticPr fontId="2"/>
  </si>
  <si>
    <t>ラビ、カーミラ等</t>
    <rPh sb="7" eb="8">
      <t>トウ</t>
    </rPh>
    <phoneticPr fontId="2"/>
  </si>
  <si>
    <t>各項目ソート</t>
    <rPh sb="0" eb="1">
      <t>カク</t>
    </rPh>
    <rPh sb="1" eb="3">
      <t>コウモク</t>
    </rPh>
    <phoneticPr fontId="2"/>
  </si>
  <si>
    <t>一般</t>
    <rPh sb="0" eb="2">
      <t>イッパン</t>
    </rPh>
    <phoneticPr fontId="2"/>
  </si>
  <si>
    <t>要注意</t>
    <rPh sb="0" eb="3">
      <t>ヨウチュウイ</t>
    </rPh>
    <phoneticPr fontId="2"/>
  </si>
  <si>
    <t>優良</t>
    <rPh sb="0" eb="2">
      <t>ユウリョウ</t>
    </rPh>
    <phoneticPr fontId="2"/>
  </si>
  <si>
    <t>カモ</t>
    <phoneticPr fontId="2"/>
  </si>
  <si>
    <t>ブラックリスト</t>
    <phoneticPr fontId="2"/>
  </si>
  <si>
    <t>管理者</t>
    <rPh sb="0" eb="3">
      <t>カンリシャ</t>
    </rPh>
    <phoneticPr fontId="2"/>
  </si>
  <si>
    <t>統括管理者</t>
    <rPh sb="0" eb="4">
      <t>トウカツカンリ</t>
    </rPh>
    <rPh sb="4" eb="5">
      <t>シャ</t>
    </rPh>
    <phoneticPr fontId="2"/>
  </si>
  <si>
    <t>イメージ参考</t>
    <rPh sb="4" eb="6">
      <t>サンコウ</t>
    </rPh>
    <phoneticPr fontId="2"/>
  </si>
  <si>
    <t>強烈なアッパー（拳）</t>
    <rPh sb="0" eb="2">
      <t>キョウレツ</t>
    </rPh>
    <rPh sb="8" eb="9">
      <t>コブシ</t>
    </rPh>
    <phoneticPr fontId="2"/>
  </si>
  <si>
    <t>更に強烈なアッパー（拳）</t>
    <rPh sb="0" eb="1">
      <t>サラ</t>
    </rPh>
    <rPh sb="2" eb="4">
      <t>キョウレツ</t>
    </rPh>
    <rPh sb="10" eb="11">
      <t>コブシ</t>
    </rPh>
    <phoneticPr fontId="2"/>
  </si>
  <si>
    <t>空中に飛び上がり回転しつつ体当たり</t>
    <rPh sb="0" eb="2">
      <t>クウチュウ</t>
    </rPh>
    <rPh sb="3" eb="4">
      <t>ト</t>
    </rPh>
    <rPh sb="5" eb="6">
      <t>ア</t>
    </rPh>
    <rPh sb="8" eb="10">
      <t>カイテン</t>
    </rPh>
    <rPh sb="13" eb="15">
      <t>タイア</t>
    </rPh>
    <phoneticPr fontId="2"/>
  </si>
  <si>
    <t>打撃の連撃</t>
    <rPh sb="0" eb="2">
      <t>ダゲキ</t>
    </rPh>
    <rPh sb="3" eb="5">
      <t>レンゲキ</t>
    </rPh>
    <phoneticPr fontId="2"/>
  </si>
  <si>
    <t>打撃の連撃、手数を増やすか、一撃を重くするか</t>
    <rPh sb="0" eb="2">
      <t>ダゲキ</t>
    </rPh>
    <rPh sb="3" eb="5">
      <t>レンゲキ</t>
    </rPh>
    <rPh sb="6" eb="8">
      <t>テカズ</t>
    </rPh>
    <rPh sb="9" eb="10">
      <t>フ</t>
    </rPh>
    <rPh sb="14" eb="16">
      <t>イチゲキ</t>
    </rPh>
    <rPh sb="17" eb="18">
      <t>オモ</t>
    </rPh>
    <phoneticPr fontId="2"/>
  </si>
  <si>
    <t>斬撃の連撃</t>
    <rPh sb="0" eb="2">
      <t>ザンゲキ</t>
    </rPh>
    <rPh sb="3" eb="5">
      <t>レンゲキ</t>
    </rPh>
    <phoneticPr fontId="2"/>
  </si>
  <si>
    <t>魔人斬りをイメージ</t>
    <rPh sb="0" eb="3">
      <t>マジンギ</t>
    </rPh>
    <phoneticPr fontId="2"/>
  </si>
  <si>
    <t>DMC5バージルの次元斬をイメージ</t>
    <rPh sb="9" eb="12">
      <t>ジゲンザン</t>
    </rPh>
    <phoneticPr fontId="2"/>
  </si>
  <si>
    <t>DMC5バージルの疾走居合をイメージ</t>
    <rPh sb="9" eb="11">
      <t>シッソウ</t>
    </rPh>
    <rPh sb="11" eb="13">
      <t>イアイ</t>
    </rPh>
    <phoneticPr fontId="2"/>
  </si>
  <si>
    <t>ドラクエのギガスラッシュをイメージ</t>
    <phoneticPr fontId="2"/>
  </si>
  <si>
    <t>DMC5バージルの次元斬・絶（超必）をイメージ</t>
    <rPh sb="9" eb="12">
      <t>ジゲンザン</t>
    </rPh>
    <rPh sb="13" eb="14">
      <t>ゼツ</t>
    </rPh>
    <rPh sb="15" eb="16">
      <t>チョウ</t>
    </rPh>
    <rPh sb="16" eb="17">
      <t>ヒツ</t>
    </rPh>
    <phoneticPr fontId="2"/>
  </si>
  <si>
    <t>火炎魔法　小</t>
    <rPh sb="0" eb="2">
      <t>カエン</t>
    </rPh>
    <rPh sb="2" eb="4">
      <t>マホウ</t>
    </rPh>
    <rPh sb="5" eb="6">
      <t>ショウ</t>
    </rPh>
    <phoneticPr fontId="2"/>
  </si>
  <si>
    <t>火炎魔法　中</t>
    <rPh sb="0" eb="2">
      <t>カエン</t>
    </rPh>
    <rPh sb="2" eb="4">
      <t>マホウ</t>
    </rPh>
    <rPh sb="5" eb="6">
      <t>チュウ</t>
    </rPh>
    <phoneticPr fontId="2"/>
  </si>
  <si>
    <t>火炎魔法　大</t>
    <rPh sb="0" eb="2">
      <t>カエン</t>
    </rPh>
    <rPh sb="2" eb="4">
      <t>マホウ</t>
    </rPh>
    <rPh sb="5" eb="6">
      <t>ダイ</t>
    </rPh>
    <phoneticPr fontId="2"/>
  </si>
  <si>
    <t>氷魔法　小</t>
    <rPh sb="0" eb="1">
      <t>コオリ</t>
    </rPh>
    <rPh sb="1" eb="3">
      <t>マホウ</t>
    </rPh>
    <rPh sb="4" eb="5">
      <t>ショウ</t>
    </rPh>
    <phoneticPr fontId="2"/>
  </si>
  <si>
    <t>氷魔法　中</t>
    <rPh sb="0" eb="1">
      <t>コオリ</t>
    </rPh>
    <rPh sb="1" eb="3">
      <t>マホウ</t>
    </rPh>
    <rPh sb="4" eb="5">
      <t>チュウ</t>
    </rPh>
    <phoneticPr fontId="2"/>
  </si>
  <si>
    <t>雷魔法　小</t>
    <rPh sb="0" eb="1">
      <t>カミナリ</t>
    </rPh>
    <rPh sb="1" eb="3">
      <t>マホウ</t>
    </rPh>
    <rPh sb="4" eb="5">
      <t>ショウ</t>
    </rPh>
    <phoneticPr fontId="2"/>
  </si>
  <si>
    <t>雷魔法　中</t>
    <rPh sb="0" eb="1">
      <t>カミナリ</t>
    </rPh>
    <rPh sb="1" eb="3">
      <t>マホウ</t>
    </rPh>
    <rPh sb="4" eb="5">
      <t>チュウ</t>
    </rPh>
    <phoneticPr fontId="2"/>
  </si>
  <si>
    <t>土魔法　小</t>
    <rPh sb="0" eb="1">
      <t>ツチ</t>
    </rPh>
    <rPh sb="1" eb="3">
      <t>マホウ</t>
    </rPh>
    <rPh sb="4" eb="5">
      <t>ショウ</t>
    </rPh>
    <phoneticPr fontId="2"/>
  </si>
  <si>
    <t>土魔法　中</t>
    <rPh sb="0" eb="1">
      <t>ツチ</t>
    </rPh>
    <rPh sb="1" eb="3">
      <t>マホウ</t>
    </rPh>
    <rPh sb="4" eb="5">
      <t>チュウ</t>
    </rPh>
    <phoneticPr fontId="2"/>
  </si>
  <si>
    <t>氷魔法　大</t>
    <rPh sb="0" eb="1">
      <t>コオリ</t>
    </rPh>
    <rPh sb="1" eb="3">
      <t>マホウ</t>
    </rPh>
    <rPh sb="4" eb="5">
      <t>ダイ</t>
    </rPh>
    <phoneticPr fontId="2"/>
  </si>
  <si>
    <t>雷魔法　大</t>
    <rPh sb="0" eb="1">
      <t>カミナリ</t>
    </rPh>
    <rPh sb="1" eb="3">
      <t>マホウ</t>
    </rPh>
    <rPh sb="4" eb="5">
      <t>ダイ</t>
    </rPh>
    <phoneticPr fontId="2"/>
  </si>
  <si>
    <t>光魔法　小</t>
    <rPh sb="0" eb="1">
      <t>ヒカリ</t>
    </rPh>
    <rPh sb="1" eb="3">
      <t>マホウ</t>
    </rPh>
    <rPh sb="4" eb="5">
      <t>ショウ</t>
    </rPh>
    <phoneticPr fontId="2"/>
  </si>
  <si>
    <t>光魔法　中</t>
    <rPh sb="0" eb="1">
      <t>ヒカリ</t>
    </rPh>
    <rPh sb="1" eb="3">
      <t>マホウ</t>
    </rPh>
    <rPh sb="4" eb="5">
      <t>チュウ</t>
    </rPh>
    <phoneticPr fontId="2"/>
  </si>
  <si>
    <t>光魔法　大</t>
    <rPh sb="0" eb="1">
      <t>ヒカリ</t>
    </rPh>
    <rPh sb="1" eb="3">
      <t>マホウ</t>
    </rPh>
    <rPh sb="4" eb="5">
      <t>ダイ</t>
    </rPh>
    <phoneticPr fontId="2"/>
  </si>
  <si>
    <t>闇魔法　小</t>
    <rPh sb="0" eb="1">
      <t>ヤミ</t>
    </rPh>
    <rPh sb="1" eb="3">
      <t>マホウ</t>
    </rPh>
    <rPh sb="4" eb="5">
      <t>ショウ</t>
    </rPh>
    <phoneticPr fontId="2"/>
  </si>
  <si>
    <t>闇魔法　中</t>
    <rPh sb="0" eb="1">
      <t>ヤミ</t>
    </rPh>
    <rPh sb="1" eb="3">
      <t>マホウ</t>
    </rPh>
    <rPh sb="4" eb="5">
      <t>チュウ</t>
    </rPh>
    <phoneticPr fontId="2"/>
  </si>
  <si>
    <t>闇魔法　大</t>
    <rPh sb="0" eb="1">
      <t>ヤミ</t>
    </rPh>
    <rPh sb="1" eb="3">
      <t>マホウ</t>
    </rPh>
    <rPh sb="4" eb="5">
      <t>ダイ</t>
    </rPh>
    <phoneticPr fontId="2"/>
  </si>
  <si>
    <t>重力で潰すイメージ　小</t>
    <rPh sb="0" eb="2">
      <t>ジュウリョク</t>
    </rPh>
    <rPh sb="3" eb="4">
      <t>ツブ</t>
    </rPh>
    <rPh sb="10" eb="11">
      <t>ショウ</t>
    </rPh>
    <phoneticPr fontId="2"/>
  </si>
  <si>
    <t>重力で潰すイメージ　中</t>
    <rPh sb="0" eb="2">
      <t>ジュウリョク</t>
    </rPh>
    <rPh sb="3" eb="4">
      <t>ツブ</t>
    </rPh>
    <rPh sb="10" eb="11">
      <t>チュウ</t>
    </rPh>
    <phoneticPr fontId="2"/>
  </si>
  <si>
    <t>重力で潰すイメージ　大</t>
    <rPh sb="0" eb="2">
      <t>ジュウリョク</t>
    </rPh>
    <rPh sb="3" eb="4">
      <t>ツブ</t>
    </rPh>
    <rPh sb="10" eb="11">
      <t>ダイ</t>
    </rPh>
    <phoneticPr fontId="2"/>
  </si>
  <si>
    <t>即死魔法</t>
    <rPh sb="0" eb="2">
      <t>ソクシ</t>
    </rPh>
    <rPh sb="2" eb="4">
      <t>マホウ</t>
    </rPh>
    <phoneticPr fontId="2"/>
  </si>
  <si>
    <t>回復魔法　小</t>
    <rPh sb="0" eb="2">
      <t>カイフク</t>
    </rPh>
    <rPh sb="2" eb="4">
      <t>マホウ</t>
    </rPh>
    <rPh sb="5" eb="6">
      <t>ショウ</t>
    </rPh>
    <phoneticPr fontId="2"/>
  </si>
  <si>
    <t>回復魔法　中</t>
    <rPh sb="0" eb="2">
      <t>カイフク</t>
    </rPh>
    <rPh sb="2" eb="4">
      <t>マホウ</t>
    </rPh>
    <rPh sb="5" eb="6">
      <t>チュウ</t>
    </rPh>
    <phoneticPr fontId="2"/>
  </si>
  <si>
    <t>回復魔法　大</t>
    <rPh sb="0" eb="2">
      <t>カイフク</t>
    </rPh>
    <rPh sb="2" eb="4">
      <t>マホウ</t>
    </rPh>
    <rPh sb="5" eb="6">
      <t>ダイ</t>
    </rPh>
    <phoneticPr fontId="2"/>
  </si>
  <si>
    <t>回復魔法　極大</t>
    <rPh sb="0" eb="2">
      <t>カイフク</t>
    </rPh>
    <rPh sb="2" eb="4">
      <t>マホウ</t>
    </rPh>
    <rPh sb="5" eb="7">
      <t>キョクダイ</t>
    </rPh>
    <phoneticPr fontId="2"/>
  </si>
  <si>
    <t>回復魔法　</t>
    <rPh sb="0" eb="2">
      <t>カイフク</t>
    </rPh>
    <rPh sb="2" eb="4">
      <t>マホウ</t>
    </rPh>
    <phoneticPr fontId="2"/>
  </si>
  <si>
    <t>毒魔法</t>
    <rPh sb="0" eb="1">
      <t>ドク</t>
    </rPh>
    <rPh sb="1" eb="3">
      <t>マホウ</t>
    </rPh>
    <phoneticPr fontId="2"/>
  </si>
  <si>
    <t>猛毒魔法</t>
    <rPh sb="0" eb="2">
      <t>モウドク</t>
    </rPh>
    <rPh sb="2" eb="4">
      <t>マホウ</t>
    </rPh>
    <phoneticPr fontId="2"/>
  </si>
  <si>
    <t>睡眠魔法</t>
    <rPh sb="0" eb="2">
      <t>スイミン</t>
    </rPh>
    <rPh sb="2" eb="4">
      <t>マホウ</t>
    </rPh>
    <phoneticPr fontId="2"/>
  </si>
  <si>
    <t>睡眠魔法、霧状</t>
    <rPh sb="0" eb="2">
      <t>スイミン</t>
    </rPh>
    <rPh sb="2" eb="4">
      <t>マホウ</t>
    </rPh>
    <rPh sb="5" eb="7">
      <t>キリジョウ</t>
    </rPh>
    <phoneticPr fontId="2"/>
  </si>
  <si>
    <t>毒魔法、花、花びら</t>
    <rPh sb="0" eb="3">
      <t>ドクマホウ</t>
    </rPh>
    <rPh sb="4" eb="5">
      <t>ハナ</t>
    </rPh>
    <rPh sb="6" eb="7">
      <t>ハナ</t>
    </rPh>
    <phoneticPr fontId="2"/>
  </si>
  <si>
    <t>魅了魔法　ハート</t>
    <rPh sb="0" eb="2">
      <t>ミリョウ</t>
    </rPh>
    <rPh sb="2" eb="4">
      <t>マホウ</t>
    </rPh>
    <phoneticPr fontId="2"/>
  </si>
  <si>
    <t>スピード低下</t>
    <rPh sb="4" eb="6">
      <t>テイカ</t>
    </rPh>
    <phoneticPr fontId="2"/>
  </si>
  <si>
    <t>攻撃力アップ</t>
    <rPh sb="0" eb="3">
      <t>コウゲキリョク</t>
    </rPh>
    <phoneticPr fontId="2"/>
  </si>
  <si>
    <t>スピード低下・全体</t>
    <rPh sb="4" eb="6">
      <t>テイカ</t>
    </rPh>
    <rPh sb="7" eb="9">
      <t>ゼンタイ</t>
    </rPh>
    <phoneticPr fontId="2"/>
  </si>
  <si>
    <t>目をイメージ、未来を見透かす、禍々しくならないよう</t>
    <rPh sb="0" eb="1">
      <t>メ</t>
    </rPh>
    <rPh sb="7" eb="9">
      <t>ミライ</t>
    </rPh>
    <rPh sb="10" eb="12">
      <t>ミス</t>
    </rPh>
    <rPh sb="15" eb="17">
      <t>マガマガ</t>
    </rPh>
    <phoneticPr fontId="2"/>
  </si>
  <si>
    <t>エネルギーが滾る様子</t>
    <rPh sb="6" eb="7">
      <t>タギ</t>
    </rPh>
    <rPh sb="8" eb="10">
      <t>ヨウス</t>
    </rPh>
    <phoneticPr fontId="2"/>
  </si>
  <si>
    <t>焦っている様子、汗</t>
    <rPh sb="0" eb="1">
      <t>アセ</t>
    </rPh>
    <rPh sb="5" eb="7">
      <t>ヨウス</t>
    </rPh>
    <rPh sb="8" eb="9">
      <t>アセ</t>
    </rPh>
    <phoneticPr fontId="2"/>
  </si>
  <si>
    <t>…。のような沈黙した様子</t>
    <rPh sb="6" eb="8">
      <t>チンモク</t>
    </rPh>
    <rPh sb="10" eb="12">
      <t>ヨウス</t>
    </rPh>
    <phoneticPr fontId="2"/>
  </si>
  <si>
    <t>〃</t>
    <phoneticPr fontId="2"/>
  </si>
  <si>
    <t>所持している武器を振り回す</t>
    <rPh sb="0" eb="2">
      <t>ショジ</t>
    </rPh>
    <rPh sb="6" eb="8">
      <t>ブキ</t>
    </rPh>
    <rPh sb="9" eb="10">
      <t>フ</t>
    </rPh>
    <rPh sb="11" eb="12">
      <t>マワ</t>
    </rPh>
    <phoneticPr fontId="2"/>
  </si>
  <si>
    <t>より強く〃</t>
    <rPh sb="2" eb="3">
      <t>ツヨ</t>
    </rPh>
    <phoneticPr fontId="2"/>
  </si>
  <si>
    <t>刺突</t>
    <rPh sb="0" eb="2">
      <t>シトツ</t>
    </rPh>
    <phoneticPr fontId="2"/>
  </si>
  <si>
    <t>強烈な刺突</t>
    <rPh sb="0" eb="2">
      <t>キョウレツ</t>
    </rPh>
    <rPh sb="3" eb="5">
      <t>シトツ</t>
    </rPh>
    <phoneticPr fontId="2"/>
  </si>
  <si>
    <t>強烈なたたきつけ</t>
    <rPh sb="0" eb="2">
      <t>キョウレツ</t>
    </rPh>
    <phoneticPr fontId="2"/>
  </si>
  <si>
    <t>水平方向に切り裂く。ｴﾌｪｸﾄ位置は中央よりやや上</t>
    <rPh sb="0" eb="2">
      <t>スイヘイ</t>
    </rPh>
    <rPh sb="2" eb="4">
      <t>ホウコウ</t>
    </rPh>
    <rPh sb="5" eb="6">
      <t>キ</t>
    </rPh>
    <rPh sb="7" eb="8">
      <t>サ</t>
    </rPh>
    <rPh sb="15" eb="17">
      <t>イチ</t>
    </rPh>
    <rPh sb="18" eb="20">
      <t>チュウオウ</t>
    </rPh>
    <rPh sb="24" eb="25">
      <t>ウエ</t>
    </rPh>
    <phoneticPr fontId="2"/>
  </si>
  <si>
    <t>土魔法　大</t>
    <rPh sb="0" eb="1">
      <t>ツチ</t>
    </rPh>
    <rPh sb="1" eb="3">
      <t>マホウ</t>
    </rPh>
    <rPh sb="4" eb="5">
      <t>ダイ</t>
    </rPh>
    <phoneticPr fontId="2"/>
  </si>
  <si>
    <t>コメット</t>
    <phoneticPr fontId="2"/>
  </si>
  <si>
    <t>隕石魔法</t>
    <rPh sb="0" eb="2">
      <t>インセキ</t>
    </rPh>
    <rPh sb="2" eb="4">
      <t>マホウ</t>
    </rPh>
    <phoneticPr fontId="2"/>
  </si>
  <si>
    <t>メテオ</t>
    <phoneticPr fontId="2"/>
  </si>
  <si>
    <t>隕石魔法、複数</t>
    <rPh sb="0" eb="2">
      <t>インセキ</t>
    </rPh>
    <rPh sb="2" eb="4">
      <t>マホウ</t>
    </rPh>
    <rPh sb="5" eb="7">
      <t>フクスウ</t>
    </rPh>
    <phoneticPr fontId="2"/>
  </si>
  <si>
    <t>アルテマ</t>
    <phoneticPr fontId="2"/>
  </si>
  <si>
    <t>火炎斬り</t>
    <rPh sb="0" eb="2">
      <t>カエン</t>
    </rPh>
    <rPh sb="2" eb="3">
      <t>ギ</t>
    </rPh>
    <phoneticPr fontId="2"/>
  </si>
  <si>
    <t>氷結斬り</t>
    <rPh sb="0" eb="2">
      <t>ヒョウケツ</t>
    </rPh>
    <rPh sb="2" eb="3">
      <t>ギ</t>
    </rPh>
    <phoneticPr fontId="2"/>
  </si>
  <si>
    <t>稲妻斬り</t>
    <rPh sb="0" eb="2">
      <t>イナズマ</t>
    </rPh>
    <rPh sb="2" eb="3">
      <t>キ</t>
    </rPh>
    <phoneticPr fontId="2"/>
  </si>
  <si>
    <t>最強魔法　理想はFF９（原作）のクジャのもの、次点でFF10のもの</t>
    <rPh sb="0" eb="2">
      <t>サイキョウ</t>
    </rPh>
    <rPh sb="2" eb="4">
      <t>マホウ</t>
    </rPh>
    <rPh sb="5" eb="7">
      <t>リソウ</t>
    </rPh>
    <rPh sb="12" eb="14">
      <t>ゲンサク</t>
    </rPh>
    <rPh sb="23" eb="25">
      <t>ジテン</t>
    </rPh>
    <phoneticPr fontId="2"/>
  </si>
  <si>
    <t>大地斬</t>
    <rPh sb="0" eb="3">
      <t>ダイチザン</t>
    </rPh>
    <phoneticPr fontId="2"/>
  </si>
  <si>
    <t>暗黒斬</t>
    <rPh sb="0" eb="2">
      <t>アンコク</t>
    </rPh>
    <rPh sb="2" eb="3">
      <t>ザン</t>
    </rPh>
    <phoneticPr fontId="2"/>
  </si>
  <si>
    <t>聖光斬</t>
    <rPh sb="0" eb="2">
      <t>セイコウ</t>
    </rPh>
    <rPh sb="2" eb="3">
      <t>ザン</t>
    </rPh>
    <phoneticPr fontId="2"/>
  </si>
  <si>
    <t>属性を表現する色での斬撃＋軽く火が散る</t>
    <rPh sb="0" eb="2">
      <t>ゾクセイ</t>
    </rPh>
    <rPh sb="3" eb="5">
      <t>ヒョウゲン</t>
    </rPh>
    <rPh sb="7" eb="8">
      <t>イロ</t>
    </rPh>
    <rPh sb="10" eb="12">
      <t>ザンゲキ</t>
    </rPh>
    <rPh sb="13" eb="14">
      <t>カル</t>
    </rPh>
    <rPh sb="15" eb="16">
      <t>ヒ</t>
    </rPh>
    <rPh sb="17" eb="18">
      <t>チ</t>
    </rPh>
    <phoneticPr fontId="2"/>
  </si>
  <si>
    <t>属性を表現する色での斬撃＋軽く氷が散る</t>
    <rPh sb="0" eb="2">
      <t>ゾクセイ</t>
    </rPh>
    <rPh sb="3" eb="5">
      <t>ヒョウゲン</t>
    </rPh>
    <rPh sb="7" eb="8">
      <t>イロ</t>
    </rPh>
    <rPh sb="10" eb="12">
      <t>ザンゲキ</t>
    </rPh>
    <rPh sb="13" eb="14">
      <t>カル</t>
    </rPh>
    <rPh sb="15" eb="16">
      <t>コオリ</t>
    </rPh>
    <rPh sb="17" eb="18">
      <t>チ</t>
    </rPh>
    <phoneticPr fontId="2"/>
  </si>
  <si>
    <t>code</t>
    <phoneticPr fontId="2"/>
  </si>
  <si>
    <t>myskill_id</t>
    <phoneticPr fontId="2"/>
  </si>
  <si>
    <t>monster001</t>
  </si>
  <si>
    <t>monster001</t>
    <phoneticPr fontId="2"/>
  </si>
  <si>
    <t>monster002</t>
  </si>
  <si>
    <t>monster002</t>
    <phoneticPr fontId="2"/>
  </si>
  <si>
    <t>monster003</t>
  </si>
  <si>
    <t>monster004</t>
  </si>
  <si>
    <t>monster005</t>
  </si>
  <si>
    <t>monster006</t>
  </si>
  <si>
    <t>monster007</t>
  </si>
  <si>
    <t>monster008</t>
  </si>
  <si>
    <t>monster009</t>
  </si>
  <si>
    <t>monster010</t>
  </si>
  <si>
    <t>monster011</t>
  </si>
  <si>
    <t>monster012</t>
  </si>
  <si>
    <t>monster013</t>
  </si>
  <si>
    <t>monster014</t>
  </si>
  <si>
    <t>monster015</t>
  </si>
  <si>
    <t>monster016</t>
  </si>
  <si>
    <t>monster017</t>
  </si>
  <si>
    <t>monster018</t>
  </si>
  <si>
    <t>monster019</t>
  </si>
  <si>
    <t>monster020</t>
  </si>
  <si>
    <t>monster021</t>
  </si>
  <si>
    <t>monster022</t>
  </si>
  <si>
    <t>monster023</t>
  </si>
  <si>
    <t>monster024</t>
  </si>
  <si>
    <t>monster025</t>
  </si>
  <si>
    <t>monster026</t>
  </si>
  <si>
    <t>monster027</t>
  </si>
  <si>
    <t>monster028</t>
  </si>
  <si>
    <t>monster029</t>
  </si>
  <si>
    <t>monster030</t>
  </si>
  <si>
    <t>monster031</t>
  </si>
  <si>
    <t>monster032</t>
  </si>
  <si>
    <t>monster033</t>
  </si>
  <si>
    <t>monster034</t>
  </si>
  <si>
    <t>monster035</t>
  </si>
  <si>
    <t>monster036</t>
  </si>
  <si>
    <t>monster037</t>
  </si>
  <si>
    <t>monster038</t>
  </si>
  <si>
    <t>monster039</t>
  </si>
  <si>
    <t>monster040</t>
  </si>
  <si>
    <t>monster041</t>
  </si>
  <si>
    <t>monster042</t>
  </si>
  <si>
    <t>monster043</t>
  </si>
  <si>
    <t>monster044</t>
  </si>
  <si>
    <t>monster045</t>
  </si>
  <si>
    <t>monster046</t>
  </si>
  <si>
    <t>monster047</t>
  </si>
  <si>
    <t>monster048</t>
  </si>
  <si>
    <t>monster049</t>
  </si>
  <si>
    <t>monster050</t>
  </si>
  <si>
    <t>monster051</t>
  </si>
  <si>
    <t>monster052</t>
  </si>
  <si>
    <t>monster053</t>
  </si>
  <si>
    <t>monster054</t>
  </si>
  <si>
    <t>monster055</t>
  </si>
  <si>
    <t>monster056</t>
  </si>
  <si>
    <t>monster057</t>
  </si>
  <si>
    <t>monster058</t>
  </si>
  <si>
    <t>monster059</t>
  </si>
  <si>
    <t>monster060</t>
  </si>
  <si>
    <t>monster061</t>
  </si>
  <si>
    <t>monster062</t>
  </si>
  <si>
    <t>monster063</t>
  </si>
  <si>
    <t>monster064</t>
  </si>
  <si>
    <t>monster065</t>
  </si>
  <si>
    <t>monster066</t>
  </si>
  <si>
    <t>monster067</t>
  </si>
  <si>
    <t>monster068</t>
  </si>
  <si>
    <t>monster069</t>
  </si>
  <si>
    <t>monster070</t>
  </si>
  <si>
    <t>monster071</t>
  </si>
  <si>
    <t>monster072</t>
  </si>
  <si>
    <t>monster073</t>
  </si>
  <si>
    <t>monster074</t>
  </si>
  <si>
    <t>monster075</t>
  </si>
  <si>
    <t>monster076</t>
  </si>
  <si>
    <t>monster077</t>
  </si>
  <si>
    <t>monster078</t>
  </si>
  <si>
    <t>monster079</t>
  </si>
  <si>
    <t>monster080</t>
  </si>
  <si>
    <t>monster081</t>
  </si>
  <si>
    <t>monster082</t>
  </si>
  <si>
    <t>monster083</t>
  </si>
  <si>
    <t>monster084</t>
  </si>
  <si>
    <t>code001</t>
    <phoneticPr fontId="2"/>
  </si>
  <si>
    <t>code002</t>
    <phoneticPr fontId="2"/>
  </si>
  <si>
    <t>code003</t>
    <phoneticPr fontId="2"/>
  </si>
  <si>
    <t>code004</t>
    <phoneticPr fontId="2"/>
  </si>
  <si>
    <t>code005</t>
    <phoneticPr fontId="2"/>
  </si>
  <si>
    <t>code006</t>
    <phoneticPr fontId="2"/>
  </si>
  <si>
    <t>code007</t>
    <phoneticPr fontId="2"/>
  </si>
  <si>
    <t>myskill0001</t>
    <phoneticPr fontId="2"/>
  </si>
  <si>
    <t>myskill0002</t>
    <phoneticPr fontId="2"/>
  </si>
  <si>
    <t>myskill0003</t>
  </si>
  <si>
    <t>myskill0004</t>
  </si>
  <si>
    <t>myskill0005</t>
  </si>
  <si>
    <t>myskill0006</t>
  </si>
  <si>
    <t>myskill0007</t>
  </si>
  <si>
    <t>myskill0008</t>
  </si>
  <si>
    <t>myskill0009</t>
  </si>
  <si>
    <t>myskill0010</t>
  </si>
  <si>
    <t>myskill0011</t>
  </si>
  <si>
    <t>myskill0012</t>
  </si>
  <si>
    <t>myskill0013</t>
  </si>
  <si>
    <t>myskill0014</t>
  </si>
  <si>
    <t>myskill0015</t>
  </si>
  <si>
    <t>myskill0016</t>
  </si>
  <si>
    <t>myskill0017</t>
  </si>
  <si>
    <t>myskill0018</t>
  </si>
  <si>
    <t>myskill0019</t>
  </si>
  <si>
    <t>myskill0020</t>
  </si>
  <si>
    <t>myskill0021</t>
  </si>
  <si>
    <t>myskill0022</t>
  </si>
  <si>
    <t>myskill0023</t>
  </si>
  <si>
    <t>myskill0024</t>
  </si>
  <si>
    <t>myskill0025</t>
  </si>
  <si>
    <t>myskill0026</t>
  </si>
  <si>
    <t>myskill0027</t>
  </si>
  <si>
    <t>myskill0028</t>
  </si>
  <si>
    <t>myskill0029</t>
  </si>
  <si>
    <t>myskill0030</t>
  </si>
  <si>
    <t>myskill0031</t>
  </si>
  <si>
    <t>myskill0032</t>
  </si>
  <si>
    <t>myskill0033</t>
  </si>
  <si>
    <t>myskill0034</t>
  </si>
  <si>
    <t>myskill0035</t>
  </si>
  <si>
    <t>myskill0036</t>
  </si>
  <si>
    <t>myskill0037</t>
  </si>
  <si>
    <t>myskill0038</t>
  </si>
  <si>
    <t>myskill0039</t>
  </si>
  <si>
    <t>myskill0040</t>
  </si>
  <si>
    <t>myskill0041</t>
  </si>
  <si>
    <t>myskill0042</t>
  </si>
  <si>
    <t>myskill0043</t>
  </si>
  <si>
    <t>myskill0044</t>
  </si>
  <si>
    <t>myskill0045</t>
  </si>
  <si>
    <t>myskill0046</t>
  </si>
  <si>
    <t>myskill0047</t>
  </si>
  <si>
    <t>myskill0048</t>
  </si>
  <si>
    <t>myskill0049</t>
  </si>
  <si>
    <t>myskill0050</t>
  </si>
  <si>
    <t>myskill0051</t>
  </si>
  <si>
    <t>myskill0052</t>
  </si>
  <si>
    <t>myskill0053</t>
  </si>
  <si>
    <t>myskill0054</t>
  </si>
  <si>
    <t>myskill0055</t>
  </si>
  <si>
    <t>myskill0056</t>
  </si>
  <si>
    <t>myskill0057</t>
  </si>
  <si>
    <t>myskill0058</t>
  </si>
  <si>
    <t>myskill0059</t>
  </si>
  <si>
    <t>myskill0060</t>
  </si>
  <si>
    <t>myskill0061</t>
  </si>
  <si>
    <t>myskill0062</t>
  </si>
  <si>
    <t>myskill0063</t>
  </si>
  <si>
    <t>myskill0064</t>
  </si>
  <si>
    <t>myskill0065</t>
  </si>
  <si>
    <t>myskill0066</t>
  </si>
  <si>
    <t>myskill0067</t>
  </si>
  <si>
    <t>myskill0068</t>
  </si>
  <si>
    <t>myskill0069</t>
  </si>
  <si>
    <t>myskill0070</t>
  </si>
  <si>
    <t>myskill0071</t>
  </si>
  <si>
    <t>myskill0072</t>
  </si>
  <si>
    <t>myskill0073</t>
  </si>
  <si>
    <t>myskill0074</t>
  </si>
  <si>
    <t>myskill0075</t>
  </si>
  <si>
    <t>myskill0076</t>
  </si>
  <si>
    <t>myskill0077</t>
  </si>
  <si>
    <t>myskill0078</t>
  </si>
  <si>
    <t>myskill0079</t>
  </si>
  <si>
    <t>myskill0080</t>
  </si>
  <si>
    <t>myskill0081</t>
  </si>
  <si>
    <t>myskill0082</t>
  </si>
  <si>
    <t>myskill0083</t>
  </si>
  <si>
    <t>myskill0084</t>
  </si>
  <si>
    <t>myskill0085</t>
  </si>
  <si>
    <t>myskill0086</t>
  </si>
  <si>
    <t>myskill0087</t>
  </si>
  <si>
    <t>myskill0088</t>
  </si>
  <si>
    <t>myskill0089</t>
  </si>
  <si>
    <t>myskill0090</t>
  </si>
  <si>
    <t>myskill0091</t>
  </si>
  <si>
    <t>myskill0092</t>
  </si>
  <si>
    <t>myskill0093</t>
  </si>
  <si>
    <t>myskill0094</t>
  </si>
  <si>
    <t>myskill0095</t>
  </si>
  <si>
    <t>myskill0096</t>
  </si>
  <si>
    <t>myskill0097</t>
  </si>
  <si>
    <t>myskill0098</t>
  </si>
  <si>
    <t>myskill0099</t>
  </si>
  <si>
    <t>myskill0100</t>
  </si>
  <si>
    <t>myskill0101</t>
  </si>
  <si>
    <t>myskill0102</t>
  </si>
  <si>
    <t>myskill0103</t>
  </si>
  <si>
    <t>myskill0104</t>
  </si>
  <si>
    <t>myskill0105</t>
  </si>
  <si>
    <t>myskill0106</t>
  </si>
  <si>
    <t>myskill0107</t>
  </si>
  <si>
    <t>myskill0108</t>
  </si>
  <si>
    <t>myskill0109</t>
  </si>
  <si>
    <t>myskill0110</t>
  </si>
  <si>
    <t>myskill0111</t>
  </si>
  <si>
    <t>myskill0112</t>
  </si>
  <si>
    <t>myskill0113</t>
  </si>
  <si>
    <t>myskill0114</t>
  </si>
  <si>
    <t>myskill0115</t>
  </si>
  <si>
    <t>myskill0116</t>
  </si>
  <si>
    <t>myskill0117</t>
  </si>
  <si>
    <t>myskill0118</t>
  </si>
  <si>
    <t>myskill0119</t>
  </si>
  <si>
    <t>myskill0120</t>
  </si>
  <si>
    <t>myskill0121</t>
  </si>
  <si>
    <t>myskill0122</t>
  </si>
  <si>
    <t>myskill0123</t>
  </si>
  <si>
    <t>myskill0124</t>
  </si>
  <si>
    <t>myskill0125</t>
  </si>
  <si>
    <t>myskill0126</t>
  </si>
  <si>
    <t>myskill0127</t>
  </si>
  <si>
    <t>myskill0128</t>
  </si>
  <si>
    <t>myskill0129</t>
  </si>
  <si>
    <t>myskill0130</t>
  </si>
  <si>
    <t>myskill0131</t>
  </si>
  <si>
    <t>myskill0132</t>
  </si>
  <si>
    <t>myskill0133</t>
  </si>
  <si>
    <t>myskill0134</t>
  </si>
  <si>
    <t>myskill0135</t>
  </si>
  <si>
    <t>myskill0136</t>
  </si>
  <si>
    <t>myskill0137</t>
  </si>
  <si>
    <t>myskill0138</t>
  </si>
  <si>
    <t>myskill0139</t>
  </si>
  <si>
    <t>myskill0140</t>
  </si>
  <si>
    <t>myskill0141</t>
  </si>
  <si>
    <t>myskill0142</t>
  </si>
  <si>
    <t>myskill0143</t>
  </si>
  <si>
    <t>myskill0144</t>
  </si>
  <si>
    <t>myskill0145</t>
  </si>
  <si>
    <t>myskill0146</t>
  </si>
  <si>
    <t>myskill0147</t>
  </si>
  <si>
    <t>myskill0148</t>
  </si>
  <si>
    <t>myskill0149</t>
  </si>
  <si>
    <t>myskill0150</t>
  </si>
  <si>
    <t>myskill0151</t>
  </si>
  <si>
    <t>myskill0152</t>
  </si>
  <si>
    <t>myskill0153</t>
  </si>
  <si>
    <t>myskill0154</t>
  </si>
  <si>
    <t>myskill0155</t>
  </si>
  <si>
    <t>myskill0156</t>
  </si>
  <si>
    <t>myskill0157</t>
  </si>
  <si>
    <t>myskill0158</t>
  </si>
  <si>
    <t>myskill0159</t>
  </si>
  <si>
    <t>myskill0160</t>
  </si>
  <si>
    <t>myskill0161</t>
  </si>
  <si>
    <t>myskill0162</t>
  </si>
  <si>
    <t>myskill0163</t>
  </si>
  <si>
    <t>myskill0164</t>
  </si>
  <si>
    <t>myskill0165</t>
  </si>
  <si>
    <t>myskill0166</t>
  </si>
  <si>
    <t>myskill0167</t>
  </si>
  <si>
    <t>myskill0168</t>
  </si>
  <si>
    <t>myskill0169</t>
  </si>
  <si>
    <t>myskill0170</t>
  </si>
  <si>
    <t>myskill0171</t>
  </si>
  <si>
    <t>myskill0172</t>
  </si>
  <si>
    <t>myskill0173</t>
  </si>
  <si>
    <t>myskill0174</t>
  </si>
  <si>
    <t>myskill0175</t>
  </si>
  <si>
    <t>myskill0176</t>
  </si>
  <si>
    <t>myskill0177</t>
  </si>
  <si>
    <t>myskill0178</t>
  </si>
  <si>
    <t>myskill0179</t>
  </si>
  <si>
    <t>myskill0180</t>
  </si>
  <si>
    <t>myskill0181</t>
  </si>
  <si>
    <t>myskill0182</t>
  </si>
  <si>
    <t>myskill0183</t>
  </si>
  <si>
    <t>myskill0184</t>
  </si>
  <si>
    <t>myskill0185</t>
  </si>
  <si>
    <t>myskill0186</t>
  </si>
  <si>
    <t>myskill0187</t>
  </si>
  <si>
    <t>myskill0188</t>
  </si>
  <si>
    <t>myskill0189</t>
  </si>
  <si>
    <t>myskill0190</t>
  </si>
  <si>
    <t>myskill0191</t>
  </si>
  <si>
    <t>myskill0192</t>
  </si>
  <si>
    <t>myskill0193</t>
  </si>
  <si>
    <t>myskill0194</t>
  </si>
  <si>
    <t>myskill0195</t>
  </si>
  <si>
    <t>myskill0196</t>
  </si>
  <si>
    <t>myskill0197</t>
  </si>
  <si>
    <t>myskill0198</t>
  </si>
  <si>
    <t>myskill0199</t>
  </si>
  <si>
    <t>myskill0200</t>
  </si>
  <si>
    <t>myskill0201</t>
  </si>
  <si>
    <t>myskill0202</t>
  </si>
  <si>
    <t>myskill0203</t>
  </si>
  <si>
    <t>myskill0204</t>
  </si>
  <si>
    <t>myskill0205</t>
  </si>
  <si>
    <t>myskill0206</t>
  </si>
  <si>
    <t>myskill0207</t>
  </si>
  <si>
    <t>myskill0208</t>
  </si>
  <si>
    <t>myskill0209</t>
  </si>
  <si>
    <t>myskill0210</t>
  </si>
  <si>
    <t>myskill0211</t>
  </si>
  <si>
    <t>myskill0212</t>
  </si>
  <si>
    <t>myskill0213</t>
  </si>
  <si>
    <t>myskill0214</t>
  </si>
  <si>
    <t>myskill0215</t>
  </si>
  <si>
    <t>myskill0216</t>
  </si>
  <si>
    <t>myskill0217</t>
  </si>
  <si>
    <t>myskill0218</t>
  </si>
  <si>
    <t>myskill0219</t>
  </si>
  <si>
    <t>myskill0220</t>
  </si>
  <si>
    <t>myskill0221</t>
  </si>
  <si>
    <t>myskill0222</t>
  </si>
  <si>
    <t>myskill0223</t>
  </si>
  <si>
    <t>myskill0224</t>
  </si>
  <si>
    <t>myskill0225</t>
  </si>
  <si>
    <t>myskill0226</t>
  </si>
  <si>
    <t>myskill0227</t>
  </si>
  <si>
    <t>myskill0228</t>
  </si>
  <si>
    <t>myskill0229</t>
  </si>
  <si>
    <t>myskill0230</t>
  </si>
  <si>
    <t>myskill0231</t>
  </si>
  <si>
    <t>myskill0232</t>
  </si>
  <si>
    <t>myskill0233</t>
  </si>
  <si>
    <t>myskill0234</t>
  </si>
  <si>
    <t>myskill0235</t>
  </si>
  <si>
    <t>myskill0236</t>
  </si>
  <si>
    <t>myskill0237</t>
  </si>
  <si>
    <t>myskill0238</t>
  </si>
  <si>
    <t>myskill0239</t>
  </si>
  <si>
    <t>myskill0240</t>
  </si>
  <si>
    <t>myskill0241</t>
  </si>
  <si>
    <t>myskill0242</t>
  </si>
  <si>
    <t>myskill0243</t>
  </si>
  <si>
    <t>myskill0244</t>
  </si>
  <si>
    <t>myskill0245</t>
  </si>
  <si>
    <t>myskill0246</t>
  </si>
  <si>
    <t>myskill0247</t>
  </si>
  <si>
    <t>myskill0248</t>
  </si>
  <si>
    <t>myskill0249</t>
  </si>
  <si>
    <t>myskill0250</t>
  </si>
  <si>
    <t>myskill0251</t>
  </si>
  <si>
    <t>myskill0252</t>
  </si>
  <si>
    <t>myskill0253</t>
  </si>
  <si>
    <t>myskill0254</t>
  </si>
  <si>
    <t>myskill0255</t>
  </si>
  <si>
    <t>myskill0256</t>
  </si>
  <si>
    <t>myskill0257</t>
  </si>
  <si>
    <t>myskill0258</t>
  </si>
  <si>
    <t>myskill0259</t>
  </si>
  <si>
    <t>myskill0260</t>
  </si>
  <si>
    <t>myskill0261</t>
  </si>
  <si>
    <t>myskill0262</t>
  </si>
  <si>
    <t>myskill0263</t>
  </si>
  <si>
    <t>myskill0264</t>
  </si>
  <si>
    <t>myskill0265</t>
  </si>
  <si>
    <t>myskill0266</t>
  </si>
  <si>
    <t>myskill0267</t>
  </si>
  <si>
    <t>myskill0268</t>
  </si>
  <si>
    <t>myskill0269</t>
  </si>
  <si>
    <t>myskill0270</t>
  </si>
  <si>
    <t>myskill0271</t>
  </si>
  <si>
    <t>myskill0272</t>
  </si>
  <si>
    <t>myskill0273</t>
  </si>
  <si>
    <t>myskill0274</t>
  </si>
  <si>
    <t>myskill0275</t>
  </si>
  <si>
    <t>myskill0276</t>
  </si>
  <si>
    <t>myskill0277</t>
  </si>
  <si>
    <t>myskill0278</t>
  </si>
  <si>
    <t>myskill0279</t>
  </si>
  <si>
    <t>myskill0280</t>
  </si>
  <si>
    <t>myskill0281</t>
  </si>
  <si>
    <t>myskill0282</t>
  </si>
  <si>
    <t>myskill0283</t>
  </si>
  <si>
    <t>myskill0284</t>
  </si>
  <si>
    <t>myskill0285</t>
  </si>
  <si>
    <t>myskill0286</t>
  </si>
  <si>
    <t>myskill0287</t>
  </si>
  <si>
    <t>myskill0288</t>
  </si>
  <si>
    <t>myskill0289</t>
  </si>
  <si>
    <t>myskill0290</t>
  </si>
  <si>
    <t>myskill0291</t>
  </si>
  <si>
    <t>myskill0292</t>
  </si>
  <si>
    <t>myskill0293</t>
  </si>
  <si>
    <t>myskill0294</t>
  </si>
  <si>
    <t>myskill0295</t>
  </si>
  <si>
    <t>myskill0296</t>
  </si>
  <si>
    <t>myskill0297</t>
  </si>
  <si>
    <t>myskill0298</t>
  </si>
  <si>
    <t>myskill0299</t>
  </si>
  <si>
    <t>myskill0300</t>
  </si>
  <si>
    <t>myskill0301</t>
  </si>
  <si>
    <t>myskill0302</t>
  </si>
  <si>
    <t>myskill0303</t>
  </si>
  <si>
    <t>myskill0304</t>
  </si>
  <si>
    <t>myskill0305</t>
  </si>
  <si>
    <t>myskill0306</t>
  </si>
  <si>
    <t>myskill0307</t>
  </si>
  <si>
    <t>myskill0308</t>
  </si>
  <si>
    <t>myskill0309</t>
  </si>
  <si>
    <t>myskill0310</t>
  </si>
  <si>
    <t>myskill0311</t>
  </si>
  <si>
    <t>myskill0312</t>
  </si>
  <si>
    <t>myskill0313</t>
  </si>
  <si>
    <t>myskill0314</t>
  </si>
  <si>
    <t>myskill0315</t>
  </si>
  <si>
    <t>myskill0316</t>
  </si>
  <si>
    <t>myskill0317</t>
  </si>
  <si>
    <t>myskill0318</t>
  </si>
  <si>
    <t>myskill0319</t>
  </si>
  <si>
    <t>myskill0320</t>
  </si>
  <si>
    <t>myskill0321</t>
  </si>
  <si>
    <t>myskill0322</t>
  </si>
  <si>
    <t>myskill0323</t>
  </si>
  <si>
    <t>myskill0324</t>
  </si>
  <si>
    <t>myskill0325</t>
  </si>
  <si>
    <t>myskill0326</t>
  </si>
  <si>
    <t>myskill0327</t>
  </si>
  <si>
    <t>myskill0328</t>
  </si>
  <si>
    <t>myskill0329</t>
  </si>
  <si>
    <t>myskill0330</t>
  </si>
  <si>
    <t>myskill0331</t>
  </si>
  <si>
    <t>myskill0332</t>
  </si>
  <si>
    <t>myskill0333</t>
  </si>
  <si>
    <t>myskill0334</t>
  </si>
  <si>
    <t>myskill0335</t>
  </si>
  <si>
    <t>myskill0336</t>
  </si>
  <si>
    <t>myskill0337</t>
  </si>
  <si>
    <t>myskill0338</t>
  </si>
  <si>
    <t>myskill0339</t>
  </si>
  <si>
    <t>myskill0340</t>
  </si>
  <si>
    <t>myskill0341</t>
  </si>
  <si>
    <t>myskill0342</t>
  </si>
  <si>
    <t>myskill0343</t>
  </si>
  <si>
    <t>myskill0344</t>
  </si>
  <si>
    <t>myskill0345</t>
  </si>
  <si>
    <t>myskill0346</t>
  </si>
  <si>
    <t>myskill0347</t>
  </si>
  <si>
    <t>myskill0348</t>
  </si>
  <si>
    <t>myskill0349</t>
  </si>
  <si>
    <t>myskill0350</t>
  </si>
  <si>
    <t>myskill0351</t>
  </si>
  <si>
    <t>myskill0352</t>
  </si>
  <si>
    <t>myskill0353</t>
  </si>
  <si>
    <t>myskill0354</t>
  </si>
  <si>
    <t>myskill0355</t>
  </si>
  <si>
    <t>myskill0356</t>
  </si>
  <si>
    <t>myskill0357</t>
  </si>
  <si>
    <t>myskill0358</t>
  </si>
  <si>
    <t>myskill0359</t>
  </si>
  <si>
    <t>myskill0360</t>
  </si>
  <si>
    <t>myskill0361</t>
  </si>
  <si>
    <t>myskill0362</t>
  </si>
  <si>
    <t>myskill0363</t>
  </si>
  <si>
    <t>myskill0364</t>
  </si>
  <si>
    <t>myskill0365</t>
  </si>
  <si>
    <t>myskill0366</t>
  </si>
  <si>
    <t>myskill0367</t>
  </si>
  <si>
    <t>myskill0368</t>
  </si>
  <si>
    <t>myskill0369</t>
  </si>
  <si>
    <t>myskill0370</t>
  </si>
  <si>
    <t>myskill0371</t>
  </si>
  <si>
    <t>myskill0372</t>
  </si>
  <si>
    <t>myskill0373</t>
  </si>
  <si>
    <t>myskill0374</t>
  </si>
  <si>
    <t>myskill0375</t>
  </si>
  <si>
    <t>myskill0376</t>
  </si>
  <si>
    <t>myskill0377</t>
  </si>
  <si>
    <t>myskill0378</t>
  </si>
  <si>
    <t>myskill0379</t>
  </si>
  <si>
    <t>myskill0380</t>
  </si>
  <si>
    <t>myskill0381</t>
  </si>
  <si>
    <t>myskill0382</t>
  </si>
  <si>
    <t>myskill0383</t>
  </si>
  <si>
    <t>myskill0384</t>
  </si>
  <si>
    <t>myskill0385</t>
  </si>
  <si>
    <t>myskill0386</t>
  </si>
  <si>
    <t>myskill0387</t>
  </si>
  <si>
    <t>myskill0388</t>
  </si>
  <si>
    <t>myskill0389</t>
  </si>
  <si>
    <t>myskill0390</t>
  </si>
  <si>
    <t>myskill0391</t>
  </si>
  <si>
    <t>myskill0392</t>
  </si>
  <si>
    <t>myskill0393</t>
  </si>
  <si>
    <t>myskill0394</t>
  </si>
  <si>
    <t>myskill0395</t>
  </si>
  <si>
    <t>myskill0396</t>
  </si>
  <si>
    <t>myskill0397</t>
  </si>
  <si>
    <t>myskill0398</t>
  </si>
  <si>
    <t>myskill0399</t>
  </si>
  <si>
    <t>myskill0400</t>
  </si>
  <si>
    <t>myskill0401</t>
  </si>
  <si>
    <t>myskill0402</t>
  </si>
  <si>
    <t>myskill0403</t>
  </si>
  <si>
    <t>myskill0404</t>
  </si>
  <si>
    <t>myskill0405</t>
  </si>
  <si>
    <t>myskill0406</t>
  </si>
  <si>
    <t>myskill0407</t>
  </si>
  <si>
    <t>myskill0408</t>
  </si>
  <si>
    <t>myskill0409</t>
  </si>
  <si>
    <t>myskill0410</t>
  </si>
  <si>
    <t>myskill0411</t>
  </si>
  <si>
    <t>myskill0412</t>
  </si>
  <si>
    <t>myskill0413</t>
  </si>
  <si>
    <t>myskill0414</t>
  </si>
  <si>
    <t>myskill0415</t>
  </si>
  <si>
    <t>myskill0416</t>
  </si>
  <si>
    <t>myskill0417</t>
  </si>
  <si>
    <t>myskill0418</t>
  </si>
  <si>
    <t>myskill0419</t>
  </si>
  <si>
    <t>myskill0420</t>
  </si>
  <si>
    <t>myskill0421</t>
  </si>
  <si>
    <t>myskill0422</t>
  </si>
  <si>
    <t>myskill0423</t>
  </si>
  <si>
    <t>myskill0424</t>
  </si>
  <si>
    <t>myskill0425</t>
  </si>
  <si>
    <t>myskill0426</t>
  </si>
  <si>
    <t>myskill0427</t>
  </si>
  <si>
    <t>myskill0428</t>
  </si>
  <si>
    <t>myskill0429</t>
  </si>
  <si>
    <t>myskill0430</t>
  </si>
  <si>
    <t>myskill0431</t>
  </si>
  <si>
    <t>myskill0432</t>
  </si>
  <si>
    <t>myskill0433</t>
  </si>
  <si>
    <t>myskill0434</t>
  </si>
  <si>
    <t>myskill0435</t>
  </si>
  <si>
    <t>myskill0436</t>
  </si>
  <si>
    <t>myskill0437</t>
  </si>
  <si>
    <t>myskill0438</t>
  </si>
  <si>
    <t>myskill0439</t>
  </si>
  <si>
    <t>myskill0440</t>
  </si>
  <si>
    <t>myskill0441</t>
  </si>
  <si>
    <t>myskill0442</t>
  </si>
  <si>
    <t>myskill0443</t>
  </si>
  <si>
    <t>myskill0444</t>
  </si>
  <si>
    <t>myskill0445</t>
  </si>
  <si>
    <t>myskill0446</t>
  </si>
  <si>
    <t>myskill0447</t>
  </si>
  <si>
    <t>myskill0448</t>
  </si>
  <si>
    <t>myskill0449</t>
  </si>
  <si>
    <t>myskill0450</t>
  </si>
  <si>
    <t>myskill0451</t>
  </si>
  <si>
    <t>myskill0452</t>
  </si>
  <si>
    <t>myskill0453</t>
  </si>
  <si>
    <t>myskill0454</t>
  </si>
  <si>
    <t>myskill0455</t>
  </si>
  <si>
    <t>myskill0456</t>
  </si>
  <si>
    <t>myskill0457</t>
  </si>
  <si>
    <t>myskill0458</t>
  </si>
  <si>
    <t>myskill0459</t>
  </si>
  <si>
    <t>myskill0460</t>
  </si>
  <si>
    <t>myskill0461</t>
  </si>
  <si>
    <t>myskill0462</t>
  </si>
  <si>
    <t>myskill0463</t>
  </si>
  <si>
    <t>myskill0464</t>
  </si>
  <si>
    <t>myskill0465</t>
  </si>
  <si>
    <t>myskill0466</t>
  </si>
  <si>
    <t>myskill0467</t>
  </si>
  <si>
    <t>myskill0468</t>
  </si>
  <si>
    <t>myskill0469</t>
  </si>
  <si>
    <t>myskill0470</t>
  </si>
  <si>
    <t>myskill0471</t>
  </si>
  <si>
    <t>myskill0472</t>
  </si>
  <si>
    <t>myskill0473</t>
  </si>
  <si>
    <t>myskill0474</t>
  </si>
  <si>
    <t>myskill0475</t>
  </si>
  <si>
    <t>myskill0476</t>
  </si>
  <si>
    <t>myskill0477</t>
  </si>
  <si>
    <t>myskill0478</t>
  </si>
  <si>
    <t>myskill0479</t>
  </si>
  <si>
    <t>myskill0480</t>
  </si>
  <si>
    <t>myskill0481</t>
  </si>
  <si>
    <t>myskill0482</t>
  </si>
  <si>
    <t>myskill0483</t>
  </si>
  <si>
    <t>myskill0484</t>
  </si>
  <si>
    <t>myskill0485</t>
  </si>
  <si>
    <t>myskill0486</t>
  </si>
  <si>
    <t>myskill0487</t>
  </si>
  <si>
    <t>myskill0488</t>
  </si>
  <si>
    <t>myskill0489</t>
  </si>
  <si>
    <t>myskill0490</t>
  </si>
  <si>
    <t>myskill0491</t>
  </si>
  <si>
    <t>myskill0492</t>
  </si>
  <si>
    <t>myskill0493</t>
  </si>
  <si>
    <t>myskill0494</t>
  </si>
  <si>
    <t>myskill0495</t>
  </si>
  <si>
    <t>myskill0496</t>
  </si>
  <si>
    <t>myskill0497</t>
  </si>
  <si>
    <t>myskill0498</t>
  </si>
  <si>
    <t>myskill0499</t>
  </si>
  <si>
    <t>myskill0500</t>
  </si>
  <si>
    <t>myskill0501</t>
  </si>
  <si>
    <t>myskill0502</t>
  </si>
  <si>
    <t>myskill0503</t>
  </si>
  <si>
    <t>myskill0504</t>
  </si>
  <si>
    <t>myskill0505</t>
  </si>
  <si>
    <t>skill009</t>
  </si>
  <si>
    <t>skill055</t>
  </si>
  <si>
    <t>skill026</t>
  </si>
  <si>
    <t>skill006</t>
  </si>
  <si>
    <t>skill005</t>
  </si>
  <si>
    <t>skill027</t>
  </si>
  <si>
    <t>skill056</t>
  </si>
  <si>
    <t>skill028</t>
  </si>
  <si>
    <t>skill010</t>
  </si>
  <si>
    <t>skill013</t>
  </si>
  <si>
    <t>skill049</t>
  </si>
  <si>
    <t>skill020</t>
  </si>
  <si>
    <t>skill043</t>
  </si>
  <si>
    <t>skill007</t>
  </si>
  <si>
    <t>skill021</t>
  </si>
  <si>
    <t>skill011</t>
  </si>
  <si>
    <t>skill032</t>
  </si>
  <si>
    <t>skill033</t>
  </si>
  <si>
    <t>skill057</t>
  </si>
  <si>
    <t>skill034</t>
  </si>
  <si>
    <t>skill036</t>
  </si>
  <si>
    <t>skill004</t>
  </si>
  <si>
    <t>skill047</t>
  </si>
  <si>
    <t>skill048</t>
  </si>
  <si>
    <t>skill001</t>
  </si>
  <si>
    <t>skill002</t>
  </si>
  <si>
    <t>skill017</t>
  </si>
  <si>
    <t>skill023</t>
  </si>
  <si>
    <t>skill018</t>
  </si>
  <si>
    <t>skill024</t>
  </si>
  <si>
    <t>skill025</t>
  </si>
  <si>
    <t>skill014</t>
  </si>
  <si>
    <t>skill012</t>
  </si>
  <si>
    <t>skill015</t>
  </si>
  <si>
    <t>skill040</t>
  </si>
  <si>
    <t>skill016</t>
  </si>
  <si>
    <t>skill035</t>
  </si>
  <si>
    <t>skill044</t>
  </si>
  <si>
    <t>skill019</t>
  </si>
  <si>
    <t>skill022</t>
  </si>
  <si>
    <t>skill038</t>
  </si>
  <si>
    <t>skill045</t>
  </si>
  <si>
    <t>skill046</t>
  </si>
  <si>
    <t>skill008</t>
  </si>
  <si>
    <t>skill041</t>
  </si>
  <si>
    <t>skill039</t>
  </si>
  <si>
    <t>skill029</t>
  </si>
  <si>
    <t>skill030</t>
  </si>
  <si>
    <t>skill003</t>
  </si>
  <si>
    <t>skill042</t>
  </si>
  <si>
    <t>skill031</t>
  </si>
  <si>
    <t>skill037</t>
  </si>
  <si>
    <t>skill058</t>
  </si>
  <si>
    <t>skill059</t>
  </si>
  <si>
    <t>skill066</t>
  </si>
  <si>
    <t>skill060</t>
  </si>
  <si>
    <t>skill069</t>
  </si>
  <si>
    <t>skill062</t>
  </si>
  <si>
    <t>skill063</t>
  </si>
  <si>
    <t>skill061</t>
  </si>
  <si>
    <t>skill064</t>
  </si>
  <si>
    <t>skill065</t>
  </si>
  <si>
    <t>skill068</t>
  </si>
  <si>
    <t>skill067</t>
  </si>
  <si>
    <t>skill050</t>
  </si>
  <si>
    <t>skill051</t>
  </si>
  <si>
    <t>skill052</t>
  </si>
  <si>
    <t>skill053</t>
  </si>
  <si>
    <t>skill054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</si>
  <si>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</si>
  <si>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</si>
  <si>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</si>
  <si>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</si>
  <si>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</si>
  <si>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</si>
  <si>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</si>
  <si>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</si>
  <si>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</si>
  <si>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</si>
  <si>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</si>
  <si>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</si>
  <si>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</si>
  <si>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skill033</t>
    <phoneticPr fontId="2"/>
  </si>
  <si>
    <t>設定分類</t>
    <rPh sb="0" eb="2">
      <t>セッテイ</t>
    </rPh>
    <rPh sb="2" eb="4">
      <t>ブンルイ</t>
    </rPh>
    <phoneticPr fontId="2"/>
  </si>
  <si>
    <t>モンスターステータス</t>
    <phoneticPr fontId="2"/>
  </si>
  <si>
    <t>使用モンスター</t>
    <rPh sb="0" eb="2">
      <t>シヨウ</t>
    </rPh>
    <phoneticPr fontId="2"/>
  </si>
  <si>
    <t>使用戦闘背景</t>
    <rPh sb="0" eb="2">
      <t>シヨウ</t>
    </rPh>
    <rPh sb="2" eb="4">
      <t>セントウ</t>
    </rPh>
    <rPh sb="4" eb="6">
      <t>ハイケイ</t>
    </rPh>
    <phoneticPr fontId="2"/>
  </si>
  <si>
    <t>ユーザー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</si>
  <si>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</si>
  <si>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</si>
  <si>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</si>
  <si>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</si>
  <si>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モンスタースキル</t>
    <phoneticPr fontId="2"/>
  </si>
  <si>
    <t>E</t>
    <phoneticPr fontId="2"/>
  </si>
  <si>
    <t>※A,Bには初期化テーブル（データ）</t>
    <rPh sb="6" eb="9">
      <t>ショキカ</t>
    </rPh>
    <phoneticPr fontId="2"/>
  </si>
  <si>
    <t>　初期化ボタンを用意。</t>
    <rPh sb="1" eb="4">
      <t>ショキカ</t>
    </rPh>
    <rPh sb="8" eb="10">
      <t>ヨウイ</t>
    </rPh>
    <phoneticPr fontId="2"/>
  </si>
  <si>
    <t>変更項目</t>
    <rPh sb="0" eb="2">
      <t>ヘンコウ</t>
    </rPh>
    <rPh sb="2" eb="4">
      <t>コウモク</t>
    </rPh>
    <phoneticPr fontId="2"/>
  </si>
  <si>
    <t>各モンスター毎に、モンスター名、モンスター種、HP、攻撃力、早さ、弱点</t>
    <rPh sb="0" eb="1">
      <t>カク</t>
    </rPh>
    <rPh sb="6" eb="7">
      <t>ゴト</t>
    </rPh>
    <rPh sb="14" eb="15">
      <t>メイ</t>
    </rPh>
    <phoneticPr fontId="2"/>
  </si>
  <si>
    <t>各モンスタ－毎に、スキルの割り当て</t>
    <rPh sb="0" eb="1">
      <t>カク</t>
    </rPh>
    <rPh sb="6" eb="7">
      <t>ゴト</t>
    </rPh>
    <rPh sb="13" eb="14">
      <t>ワ</t>
    </rPh>
    <rPh sb="15" eb="16">
      <t>ア</t>
    </rPh>
    <phoneticPr fontId="2"/>
  </si>
  <si>
    <t>個々のモンスターを出場不可とするか否か（デフォルトは全出場）</t>
    <rPh sb="0" eb="2">
      <t>ココ</t>
    </rPh>
    <rPh sb="9" eb="11">
      <t>シュツジョウ</t>
    </rPh>
    <rPh sb="11" eb="13">
      <t>フカ</t>
    </rPh>
    <rPh sb="17" eb="18">
      <t>イナ</t>
    </rPh>
    <rPh sb="26" eb="29">
      <t>ゼンシュツジョウ</t>
    </rPh>
    <phoneticPr fontId="2"/>
  </si>
  <si>
    <t>個々の戦闘用背景を使用不可とするか否か（デファルトは全使用）</t>
    <rPh sb="0" eb="2">
      <t>ココ</t>
    </rPh>
    <rPh sb="3" eb="5">
      <t>セントウ</t>
    </rPh>
    <rPh sb="5" eb="6">
      <t>ヨウ</t>
    </rPh>
    <rPh sb="6" eb="8">
      <t>ハイケイ</t>
    </rPh>
    <rPh sb="9" eb="11">
      <t>シヨウ</t>
    </rPh>
    <rPh sb="11" eb="13">
      <t>フカ</t>
    </rPh>
    <rPh sb="17" eb="18">
      <t>イナ</t>
    </rPh>
    <rPh sb="26" eb="29">
      <t>ゼンシヨウ</t>
    </rPh>
    <phoneticPr fontId="2"/>
  </si>
  <si>
    <t>ログインユーザーのログインID、パスワード、表示名、簡易表示名、ロール、ユーザイメージ</t>
    <rPh sb="22" eb="25">
      <t>ヒョウジメイ</t>
    </rPh>
    <rPh sb="26" eb="28">
      <t>カンイ</t>
    </rPh>
    <rPh sb="28" eb="30">
      <t>ヒョウジ</t>
    </rPh>
    <rPh sb="30" eb="31">
      <t>メイ</t>
    </rPh>
    <phoneticPr fontId="2"/>
  </si>
  <si>
    <t>code008</t>
    <phoneticPr fontId="2"/>
  </si>
  <si>
    <t>モンスター能力値</t>
    <phoneticPr fontId="2"/>
  </si>
  <si>
    <t>使用モンスター</t>
    <phoneticPr fontId="2"/>
  </si>
  <si>
    <t>即死：単体での確立 = １００％ - (現HP /  MAXHP)、
最低５％でヒット。</t>
    <rPh sb="0" eb="2">
      <t>ソクシ</t>
    </rPh>
    <rPh sb="3" eb="5">
      <t>タンタイ</t>
    </rPh>
    <rPh sb="7" eb="9">
      <t>カクリツ</t>
    </rPh>
    <rPh sb="20" eb="21">
      <t>ゲン</t>
    </rPh>
    <rPh sb="35" eb="37">
      <t>サイテイ</t>
    </rPh>
    <phoneticPr fontId="2"/>
  </si>
  <si>
    <t>skill044</t>
    <phoneticPr fontId="2"/>
  </si>
  <si>
    <t>猛毒</t>
    <rPh sb="0" eb="2">
      <t>モウドク</t>
    </rPh>
    <phoneticPr fontId="2"/>
  </si>
  <si>
    <t>自動回復</t>
    <rPh sb="0" eb="2">
      <t>ジドウ</t>
    </rPh>
    <rPh sb="2" eb="4">
      <t>カイフク</t>
    </rPh>
    <phoneticPr fontId="2"/>
  </si>
  <si>
    <t>会心UP</t>
    <rPh sb="0" eb="2">
      <t>カイシン</t>
    </rPh>
    <phoneticPr fontId="2"/>
  </si>
  <si>
    <t>略名</t>
    <rPh sb="0" eb="2">
      <t>リャクメイ</t>
    </rPh>
    <phoneticPr fontId="2"/>
  </si>
  <si>
    <t>眠</t>
    <rPh sb="0" eb="1">
      <t>ネム</t>
    </rPh>
    <phoneticPr fontId="2"/>
  </si>
  <si>
    <t>魅</t>
    <rPh sb="0" eb="1">
      <t>ミ</t>
    </rPh>
    <phoneticPr fontId="2"/>
  </si>
  <si>
    <t>遅</t>
    <rPh sb="0" eb="1">
      <t>オソ</t>
    </rPh>
    <phoneticPr fontId="2"/>
  </si>
  <si>
    <t>攻↑</t>
    <rPh sb="0" eb="1">
      <t>コウ</t>
    </rPh>
    <phoneticPr fontId="2"/>
  </si>
  <si>
    <t>回↑</t>
    <rPh sb="0" eb="1">
      <t>カイ</t>
    </rPh>
    <phoneticPr fontId="2"/>
  </si>
  <si>
    <t>癒</t>
    <rPh sb="0" eb="1">
      <t>イ</t>
    </rPh>
    <phoneticPr fontId="2"/>
  </si>
  <si>
    <t>猛</t>
    <rPh sb="0" eb="1">
      <t>タケル</t>
    </rPh>
    <phoneticPr fontId="2"/>
  </si>
  <si>
    <t>会UP</t>
    <rPh sb="0" eb="1">
      <t>カイ</t>
    </rPh>
    <phoneticPr fontId="2"/>
  </si>
  <si>
    <t>打</t>
    <rPh sb="0" eb="1">
      <t>ダ</t>
    </rPh>
    <phoneticPr fontId="2"/>
  </si>
  <si>
    <t>斬</t>
    <rPh sb="0" eb="1">
      <t>ザン</t>
    </rPh>
    <phoneticPr fontId="2"/>
  </si>
  <si>
    <t>攻魔</t>
    <rPh sb="0" eb="1">
      <t>コウ</t>
    </rPh>
    <rPh sb="1" eb="2">
      <t>マ</t>
    </rPh>
    <phoneticPr fontId="2"/>
  </si>
  <si>
    <t>割合</t>
    <rPh sb="0" eb="1">
      <t>ワリ</t>
    </rPh>
    <rPh sb="1" eb="2">
      <t>アイ</t>
    </rPh>
    <phoneticPr fontId="2"/>
  </si>
  <si>
    <t>即死</t>
    <rPh sb="0" eb="2">
      <t>ソクシ</t>
    </rPh>
    <phoneticPr fontId="2"/>
  </si>
  <si>
    <t>休</t>
    <rPh sb="0" eb="1">
      <t>ヤス</t>
    </rPh>
    <phoneticPr fontId="2"/>
  </si>
  <si>
    <t>一</t>
    <rPh sb="0" eb="1">
      <t>イチ</t>
    </rPh>
    <phoneticPr fontId="2"/>
  </si>
  <si>
    <t>優</t>
    <rPh sb="0" eb="1">
      <t>ユウ</t>
    </rPh>
    <phoneticPr fontId="2"/>
  </si>
  <si>
    <t>カ</t>
    <phoneticPr fontId="2"/>
  </si>
  <si>
    <t>要</t>
    <rPh sb="0" eb="1">
      <t>ヨウ</t>
    </rPh>
    <phoneticPr fontId="2"/>
  </si>
  <si>
    <t>ブ</t>
    <phoneticPr fontId="2"/>
  </si>
  <si>
    <t>管</t>
    <rPh sb="0" eb="1">
      <t>カン</t>
    </rPh>
    <phoneticPr fontId="2"/>
  </si>
  <si>
    <t>統</t>
    <rPh sb="0" eb="1">
      <t>トウ</t>
    </rPh>
    <phoneticPr fontId="2"/>
  </si>
  <si>
    <t>0.8</t>
    <phoneticPr fontId="2"/>
  </si>
  <si>
    <t>1.0</t>
    <phoneticPr fontId="2"/>
  </si>
  <si>
    <t>0.5</t>
    <phoneticPr fontId="2"/>
  </si>
  <si>
    <t>0.2</t>
    <phoneticPr fontId="2"/>
  </si>
  <si>
    <t>param3: 解除確立　0.0 → 0%, 1.0 → 100%</t>
    <rPh sb="7" eb="9">
      <t>カイジョ</t>
    </rPh>
    <rPh sb="9" eb="11">
      <t>カクリツ</t>
    </rPh>
    <phoneticPr fontId="2"/>
  </si>
  <si>
    <t>自然属性名</t>
    <rPh sb="0" eb="2">
      <t>シゼン</t>
    </rPh>
    <rPh sb="2" eb="4">
      <t>ゾクセイ</t>
    </rPh>
    <rPh sb="4" eb="5">
      <t>メイ</t>
    </rPh>
    <phoneticPr fontId="2"/>
  </si>
  <si>
    <t>状態名</t>
    <rPh sb="0" eb="2">
      <t>ジョウタイ</t>
    </rPh>
    <rPh sb="2" eb="3">
      <t>メイ</t>
    </rPh>
    <phoneticPr fontId="2"/>
  </si>
  <si>
    <t>ターゲットタイプ名</t>
    <phoneticPr fontId="2"/>
  </si>
  <si>
    <t>スキルタイプ名</t>
    <phoneticPr fontId="2"/>
  </si>
  <si>
    <t>システム補正率名</t>
    <rPh sb="4" eb="6">
      <t>ホセイ</t>
    </rPh>
    <rPh sb="6" eb="7">
      <t>リツ</t>
    </rPh>
    <phoneticPr fontId="2"/>
  </si>
  <si>
    <t>モンスタータイプ名</t>
    <phoneticPr fontId="2"/>
  </si>
  <si>
    <t>ロールタイプ名</t>
    <phoneticPr fontId="2"/>
  </si>
  <si>
    <t>設定種類名</t>
    <rPh sb="0" eb="2">
      <t>セッテイ</t>
    </rPh>
    <rPh sb="2" eb="4">
      <t>シュルイ</t>
    </rPh>
    <phoneticPr fontId="2"/>
  </si>
  <si>
    <t>水</t>
    <rPh sb="0" eb="1">
      <t>ミズ</t>
    </rPh>
    <phoneticPr fontId="2"/>
  </si>
  <si>
    <t>雷</t>
    <rPh sb="0" eb="1">
      <t>カミナリ</t>
    </rPh>
    <phoneticPr fontId="2"/>
  </si>
  <si>
    <t>土</t>
    <rPh sb="0" eb="1">
      <t>ツチ</t>
    </rPh>
    <phoneticPr fontId="2"/>
  </si>
  <si>
    <t>光</t>
    <rPh sb="0" eb="1">
      <t>ヒカリ</t>
    </rPh>
    <phoneticPr fontId="2"/>
  </si>
  <si>
    <t>闇</t>
    <rPh sb="0" eb="1">
      <t>ヤミ</t>
    </rPh>
    <phoneticPr fontId="2"/>
  </si>
  <si>
    <t>無</t>
    <rPh sb="0" eb="1">
      <t>ム</t>
    </rPh>
    <phoneticPr fontId="2"/>
  </si>
  <si>
    <t>敵全体</t>
    <rPh sb="0" eb="1">
      <t>テキ</t>
    </rPh>
    <rPh sb="1" eb="3">
      <t>ゼンタイ</t>
    </rPh>
    <phoneticPr fontId="2"/>
  </si>
  <si>
    <t>命中率</t>
    <rPh sb="0" eb="3">
      <t>メイチュウリツ</t>
    </rPh>
    <phoneticPr fontId="2"/>
  </si>
  <si>
    <t>skill052</t>
    <phoneticPr fontId="2"/>
  </si>
  <si>
    <t>0.25</t>
    <phoneticPr fontId="2"/>
  </si>
  <si>
    <t>skill054</t>
    <phoneticPr fontId="2"/>
  </si>
  <si>
    <t>skill026</t>
    <phoneticPr fontId="2"/>
  </si>
  <si>
    <t>skill042</t>
    <phoneticPr fontId="2"/>
  </si>
  <si>
    <t>skill045</t>
    <phoneticPr fontId="2"/>
  </si>
  <si>
    <t>skill046</t>
    <phoneticPr fontId="2"/>
  </si>
  <si>
    <t>dodge</t>
    <phoneticPr fontId="2"/>
  </si>
  <si>
    <t>0.3</t>
    <phoneticPr fontId="2"/>
  </si>
  <si>
    <t>skill050</t>
    <phoneticPr fontId="2"/>
  </si>
  <si>
    <t>skill051</t>
    <phoneticPr fontId="2"/>
  </si>
  <si>
    <t>0.35</t>
    <phoneticPr fontId="2"/>
  </si>
  <si>
    <t>skill053</t>
    <phoneticPr fontId="2"/>
  </si>
  <si>
    <t>skill043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</si>
</sst>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Yu Gothic"/>
      <family val="2"/>
      <scheme val="minor"/>
    </font>
    <font>
      <sz val="11"/>
      <color theme="1"/>
      <name val="BIZ UD明朝 Medium"/>
      <family val="1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indexed="8"/>
      <name val="BIZ UD明朝 Medium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49" fontId="1" fillId="2" borderId="1" xfId="0" applyNumberFormat="1" applyFont="1" applyFill="1" applyBorder="1"/>
    <xf numFmtId="176" fontId="1" fillId="0" borderId="0" xfId="0" applyNumberFormat="1" applyFont="1"/>
    <xf numFmtId="176" fontId="1" fillId="0" borderId="0" xfId="0" applyNumberFormat="1" applyFont="1" applyAlignment="1">
      <alignment horizontal="right"/>
    </xf>
    <xf numFmtId="0" fontId="4" fillId="0" borderId="0" xfId="0" applyFont="1"/>
    <xf numFmtId="49" fontId="4" fillId="2" borderId="1" xfId="0" applyNumberFormat="1" applyFont="1" applyFill="1" applyBorder="1"/>
    <xf numFmtId="0" fontId="4" fillId="2" borderId="1" xfId="0" applyFont="1" applyFill="1" applyBorder="1"/>
    <xf numFmtId="0" fontId="4" fillId="0" borderId="1" xfId="0" applyFont="1" applyBorder="1"/>
    <xf numFmtId="49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1" xfId="0" quotePrefix="1" applyNumberFormat="1" applyFont="1" applyBorder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14" fontId="4" fillId="2" borderId="0" xfId="0" applyNumberFormat="1" applyFont="1" applyFill="1"/>
    <xf numFmtId="21" fontId="4" fillId="2" borderId="0" xfId="0" applyNumberFormat="1" applyFont="1" applyFill="1"/>
    <xf numFmtId="0" fontId="4" fillId="2" borderId="0" xfId="0" applyFont="1" applyFill="1"/>
    <xf numFmtId="14" fontId="4" fillId="3" borderId="0" xfId="0" applyNumberFormat="1" applyFont="1" applyFill="1"/>
    <xf numFmtId="21" fontId="4" fillId="3" borderId="0" xfId="0" applyNumberFormat="1" applyFont="1" applyFill="1"/>
    <xf numFmtId="0" fontId="4" fillId="3" borderId="0" xfId="0" applyFont="1" applyFill="1"/>
    <xf numFmtId="0" fontId="4" fillId="0" borderId="2" xfId="0" applyFont="1" applyBorder="1"/>
    <xf numFmtId="9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4" borderId="0" xfId="0" applyFont="1" applyFill="1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/>
    <xf numFmtId="0" fontId="4" fillId="0" borderId="1" xfId="0" quotePrefix="1" applyFont="1" applyBorder="1"/>
    <xf numFmtId="0" fontId="1" fillId="0" borderId="1" xfId="0" quotePrefix="1" applyFont="1" applyBorder="1"/>
    <xf numFmtId="0" fontId="1" fillId="0" borderId="0" xfId="0" quotePrefix="1" applyFont="1"/>
    <xf numFmtId="0" fontId="1" fillId="5" borderId="0" xfId="0" applyFont="1" applyFill="1"/>
    <xf numFmtId="0" fontId="4" fillId="0" borderId="1" xfId="0" quotePrefix="1" applyFont="1" applyBorder="1" applyAlignment="1">
      <alignment vertical="center"/>
    </xf>
    <xf numFmtId="0" fontId="4" fillId="0" borderId="5" xfId="0" quotePrefix="1" applyFont="1" applyBorder="1"/>
    <xf numFmtId="0" fontId="4" fillId="0" borderId="5" xfId="0" applyFont="1" applyBorder="1"/>
    <xf numFmtId="49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258229</xdr:colOff>
      <xdr:row>12</xdr:row>
      <xdr:rowOff>5188</xdr:rowOff>
    </xdr:from>
    <xdr:to>
      <xdr:col>6</xdr:col>
      <xdr:colOff>582920</xdr:colOff>
      <xdr:row>16</xdr:row>
      <xdr:rowOff>82973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71B07F40-46DC-4FC0-438B-609A14C7BFDD}"/>
            </a:ext>
          </a:extLst>
        </xdr:cNvPr>
        <xdr:cNvCxnSpPr>
          <a:cxnSpLocks/>
          <a:stCxn id="16" idx="1"/>
        </xdr:cNvCxnSpPr>
      </xdr:nvCxnSpPr>
      <xdr:spPr>
        <a:xfrm flipH="1">
          <a:off x="1637086" y="2073474"/>
          <a:ext cx="3082405" cy="767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243968</xdr:colOff>
      <xdr:row>15</xdr:row>
      <xdr:rowOff>67550</xdr:rowOff>
    </xdr:from>
    <xdr:to>
      <xdr:col>4</xdr:col>
      <xdr:colOff>165902</xdr:colOff>
      <xdr:row>56</xdr:row>
      <xdr:rowOff>54428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2E2A7BF-70C6-4456-AA37-C8A823893662}"/>
            </a:ext>
          </a:extLst>
        </xdr:cNvPr>
        <xdr:cNvSpPr/>
      </xdr:nvSpPr>
      <xdr:spPr>
        <a:xfrm>
          <a:off x="924325" y="2720943"/>
          <a:ext cx="1963006" cy="7239485"/>
        </a:xfrm>
        <a:prstGeom prst="rect">
          <a:avLst/>
        </a:prstGeom>
        <a:solidFill>
          <a:schemeClr val="bg1">
            <a:lumMod val="6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ユーザ</a:t>
          </a:r>
          <a:endParaRPr kumimoji="1" lang="en-US" altLang="ja-JP" sz="1100"/>
        </a:p>
        <a:p>
          <a:pPr algn="l"/>
          <a:r>
            <a:rPr kumimoji="1" lang="en-US" altLang="ja-JP" sz="1100"/>
            <a:t>===================</a:t>
          </a:r>
        </a:p>
        <a:p>
          <a:pPr algn="l"/>
          <a:r>
            <a:rPr kumimoji="1" lang="ja-JP" altLang="en-US" sz="1100"/>
            <a:t>サムネ</a:t>
          </a:r>
          <a:endParaRPr kumimoji="1" lang="en-US" altLang="ja-JP" sz="1100"/>
        </a:p>
        <a:p>
          <a:pPr algn="l"/>
          <a:r>
            <a:rPr kumimoji="1" lang="ja-JP" altLang="en-US" sz="1100"/>
            <a:t>ユーザー名（表示用）</a:t>
          </a:r>
          <a:endParaRPr kumimoji="1" lang="en-US" altLang="ja-JP" sz="1100"/>
        </a:p>
        <a:p>
          <a:pPr algn="l"/>
          <a:r>
            <a:rPr kumimoji="1" lang="ja-JP" altLang="en-US" sz="1100"/>
            <a:t>役割</a:t>
          </a:r>
          <a:endParaRPr kumimoji="1" lang="en-US" altLang="ja-JP" sz="1100"/>
        </a:p>
        <a:p>
          <a:pPr algn="l"/>
          <a:r>
            <a:rPr kumimoji="1" lang="ja-JP" altLang="en-US" sz="1100"/>
            <a:t>ログイン</a:t>
          </a:r>
          <a:r>
            <a:rPr kumimoji="1" lang="en-US" altLang="ja-JP" sz="1100"/>
            <a:t>ID</a:t>
          </a:r>
        </a:p>
        <a:p>
          <a:pPr algn="l"/>
          <a:r>
            <a:rPr kumimoji="1" lang="ja-JP" altLang="en-US" sz="1100"/>
            <a:t>ログインパス</a:t>
          </a:r>
          <a:endParaRPr kumimoji="1" lang="en-US" altLang="ja-JP" sz="1100"/>
        </a:p>
        <a:p>
          <a:pPr algn="l"/>
          <a:r>
            <a:rPr kumimoji="1" lang="ja-JP" altLang="en-US" sz="1100"/>
            <a:t>ログイン失敗回数</a:t>
          </a:r>
          <a:endParaRPr kumimoji="1" lang="en-US" altLang="ja-JP" sz="1100"/>
        </a:p>
        <a:p>
          <a:pPr algn="l"/>
          <a:r>
            <a:rPr kumimoji="1" lang="ja-JP" altLang="en-US" sz="1100"/>
            <a:t>ログイン非許容</a:t>
          </a:r>
          <a:endParaRPr kumimoji="1" lang="en-US" altLang="ja-JP" sz="1100"/>
        </a:p>
        <a:p>
          <a:pPr algn="l"/>
          <a:r>
            <a:rPr kumimoji="1" lang="ja-JP" altLang="en-US" sz="1100"/>
            <a:t>所持金</a:t>
          </a:r>
          <a:endParaRPr kumimoji="1" lang="en-US" altLang="ja-JP" sz="1100"/>
        </a:p>
        <a:p>
          <a:pPr algn="l"/>
          <a:r>
            <a:rPr kumimoji="1" lang="ja-JP" altLang="en-US" sz="1100"/>
            <a:t>自己破産回数</a:t>
          </a:r>
          <a:endParaRPr kumimoji="1" lang="en-US" altLang="ja-JP" sz="1100"/>
        </a:p>
        <a:p>
          <a:pPr algn="l"/>
          <a:r>
            <a:rPr kumimoji="1" lang="ja-JP" altLang="en-US" sz="1100"/>
            <a:t>勝ち星</a:t>
          </a:r>
          <a:endParaRPr kumimoji="1" lang="en-US" altLang="ja-JP" sz="1100"/>
        </a:p>
        <a:p>
          <a:pPr algn="l"/>
          <a:r>
            <a:rPr kumimoji="1" lang="ja-JP" altLang="en-US" sz="1100"/>
            <a:t>勝ち星金額</a:t>
          </a:r>
          <a:endParaRPr kumimoji="1" lang="en-US" altLang="ja-JP" sz="1100"/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負け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星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負け星金額</a:t>
          </a:r>
          <a:endParaRPr kumimoji="1" lang="en-US" altLang="ja-JP" sz="1100"/>
        </a:p>
        <a:p>
          <a:pPr algn="l"/>
          <a:r>
            <a:rPr kumimoji="1" lang="ja-JP" altLang="en-US" sz="1100"/>
            <a:t>使用可モンスタータイプ </a:t>
          </a:r>
          <a:r>
            <a:rPr kumimoji="1" lang="en-US" altLang="ja-JP" sz="1100"/>
            <a:t>[ ]</a:t>
          </a:r>
        </a:p>
        <a:p>
          <a:pPr algn="l"/>
          <a:r>
            <a:rPr kumimoji="1" lang="ja-JP" altLang="en-US" sz="1100"/>
            <a:t>購入履歴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[ ]</a:t>
          </a:r>
          <a:endParaRPr kumimoji="1" lang="en-US" altLang="ja-JP" sz="1100"/>
        </a:p>
        <a:p>
          <a:pPr algn="l"/>
          <a:r>
            <a:rPr kumimoji="1" lang="ja-JP" altLang="en-US" sz="1100"/>
            <a:t>アイテム </a:t>
          </a:r>
          <a:r>
            <a:rPr kumimoji="1" lang="en-US" altLang="ja-JP" sz="1100"/>
            <a:t>[  ]</a:t>
          </a:r>
        </a:p>
        <a:p>
          <a:pPr algn="l"/>
          <a:r>
            <a:rPr kumimoji="1" lang="en-US" altLang="ja-JP" sz="1100"/>
            <a:t>...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===================</a:t>
          </a:r>
          <a:endParaRPr lang="ja-JP" altLang="ja-JP" b="0">
            <a:effectLst/>
          </a:endParaRPr>
        </a:p>
        <a:p>
          <a:pPr algn="l"/>
          <a:r>
            <a:rPr kumimoji="1" lang="ja-JP" altLang="en-US" sz="1100"/>
            <a:t>ログイン</a:t>
          </a:r>
          <a:endParaRPr kumimoji="1" lang="en-US" altLang="ja-JP" sz="1100"/>
        </a:p>
        <a:p>
          <a:pPr algn="l"/>
          <a:r>
            <a:rPr kumimoji="1" lang="ja-JP" altLang="en-US" sz="1100"/>
            <a:t>賭ける</a:t>
          </a:r>
          <a:endParaRPr kumimoji="1" lang="en-US" altLang="ja-JP" sz="1100"/>
        </a:p>
        <a:p>
          <a:pPr algn="l"/>
          <a:r>
            <a:rPr kumimoji="1" lang="ja-JP" altLang="en-US" sz="1100"/>
            <a:t>買う</a:t>
          </a:r>
          <a:endParaRPr kumimoji="1" lang="en-US" altLang="ja-JP" sz="1100"/>
        </a:p>
        <a:p>
          <a:pPr algn="l"/>
          <a:r>
            <a:rPr kumimoji="1" lang="ja-JP" altLang="en-US" sz="1100"/>
            <a:t>売る</a:t>
          </a:r>
          <a:endParaRPr kumimoji="1" lang="en-US" altLang="ja-JP" sz="1100"/>
        </a:p>
        <a:p>
          <a:pPr algn="l"/>
          <a:r>
            <a:rPr kumimoji="1" lang="ja-JP" altLang="en-US" sz="1100"/>
            <a:t>ユーザ登録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ユーザ設定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モンスター設定</a:t>
          </a:r>
          <a:endParaRPr kumimoji="1" lang="en-US" altLang="ja-JP" sz="1100"/>
        </a:p>
      </xdr:txBody>
    </xdr:sp>
    <xdr:clientData/>
  </xdr:twoCellAnchor>
  <xdr:twoCellAnchor>
    <xdr:from>
      <xdr:col>9</xdr:col>
      <xdr:colOff>306659</xdr:colOff>
      <xdr:row>11</xdr:row>
      <xdr:rowOff>60502</xdr:rowOff>
    </xdr:from>
    <xdr:to>
      <xdr:col>11</xdr:col>
      <xdr:colOff>392824</xdr:colOff>
      <xdr:row>19</xdr:row>
      <xdr:rowOff>138818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3F499D79-8F3F-45BC-BAFA-C701AD2CD352}"/>
            </a:ext>
          </a:extLst>
        </xdr:cNvPr>
        <xdr:cNvCxnSpPr>
          <a:stCxn id="2" idx="3"/>
          <a:endCxn id="30" idx="1"/>
        </xdr:cNvCxnSpPr>
      </xdr:nvCxnSpPr>
      <xdr:spPr>
        <a:xfrm flipV="1">
          <a:off x="6511516" y="1956431"/>
          <a:ext cx="1465022" cy="14571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392824</xdr:colOff>
      <xdr:row>9</xdr:row>
      <xdr:rowOff>15555</xdr:rowOff>
    </xdr:from>
    <xdr:to>
      <xdr:col>14</xdr:col>
      <xdr:colOff>142475</xdr:colOff>
      <xdr:row>16</xdr:row>
      <xdr:rowOff>53655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1383A435-8AAE-ED20-DE63-FC67B314E03E}"/>
            </a:ext>
          </a:extLst>
        </xdr:cNvPr>
        <xdr:cNvGrpSpPr/>
      </xdr:nvGrpSpPr>
      <xdr:grpSpPr>
        <a:xfrm>
          <a:off x="7911971" y="1528349"/>
          <a:ext cx="1800328" cy="1214718"/>
          <a:chOff x="8992083" y="208776"/>
          <a:chExt cx="1814762" cy="1244600"/>
        </a:xfrm>
      </xdr:grpSpPr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8C8DBB27-D85C-44FD-AC75-BE60AF356190}"/>
              </a:ext>
            </a:extLst>
          </xdr:cNvPr>
          <xdr:cNvSpPr/>
        </xdr:nvSpPr>
        <xdr:spPr>
          <a:xfrm>
            <a:off x="9091438" y="208776"/>
            <a:ext cx="1715407" cy="1244600"/>
          </a:xfrm>
          <a:prstGeom prst="rect">
            <a:avLst/>
          </a:prstGeom>
          <a:solidFill>
            <a:schemeClr val="bg1">
              <a:lumMod val="65000"/>
            </a:schemeClr>
          </a:solidFill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eaLnBrk="1" fontAlgn="auto" latinLnBrk="0" hangingPunct="1"/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バトルスキル</a:t>
            </a:r>
            <a:endParaRPr kumimoji="0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===================</a:t>
            </a:r>
          </a:p>
          <a:p>
            <a:pPr eaLnBrk="1" fontAlgn="auto" latinLnBrk="0" hangingPunct="1"/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追加攻撃力</a:t>
            </a:r>
            <a:endPara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....</a:t>
            </a:r>
          </a:p>
          <a:p>
            <a:pPr eaLnBrk="1" fontAlgn="auto" latinLnBrk="0" hangingPunct="1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===================</a:t>
            </a:r>
          </a:p>
          <a:p>
            <a:pPr eaLnBrk="1" fontAlgn="auto" latinLnBrk="0" hangingPunct="1"/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特殊能力</a:t>
            </a:r>
            <a:endPara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" name="ひし形 29">
            <a:extLst>
              <a:ext uri="{FF2B5EF4-FFF2-40B4-BE49-F238E27FC236}">
                <a16:creationId xmlns:a16="http://schemas.microsoft.com/office/drawing/2014/main" id="{5A7B5307-711B-4E8E-805A-EE861A581F85}"/>
              </a:ext>
            </a:extLst>
          </xdr:cNvPr>
          <xdr:cNvSpPr/>
        </xdr:nvSpPr>
        <xdr:spPr>
          <a:xfrm>
            <a:off x="8992083" y="475724"/>
            <a:ext cx="229630" cy="245427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165902</xdr:colOff>
      <xdr:row>35</xdr:row>
      <xdr:rowOff>149436</xdr:rowOff>
    </xdr:from>
    <xdr:to>
      <xdr:col>15</xdr:col>
      <xdr:colOff>586889</xdr:colOff>
      <xdr:row>44</xdr:row>
      <xdr:rowOff>149577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81A50A00-9129-4CD1-93CE-B5BC7C32AD06}"/>
            </a:ext>
          </a:extLst>
        </xdr:cNvPr>
        <xdr:cNvCxnSpPr>
          <a:cxnSpLocks/>
          <a:stCxn id="20" idx="1"/>
          <a:endCxn id="10" idx="3"/>
        </xdr:cNvCxnSpPr>
      </xdr:nvCxnSpPr>
      <xdr:spPr>
        <a:xfrm flipH="1" flipV="1">
          <a:off x="2887331" y="6340686"/>
          <a:ext cx="7904915" cy="15921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238579</xdr:colOff>
      <xdr:row>18</xdr:row>
      <xdr:rowOff>34017</xdr:rowOff>
    </xdr:from>
    <xdr:to>
      <xdr:col>19</xdr:col>
      <xdr:colOff>10432</xdr:colOff>
      <xdr:row>29</xdr:row>
      <xdr:rowOff>148774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7E8DA4D4-E2AB-1EA0-965E-1731FB505180}"/>
            </a:ext>
          </a:extLst>
        </xdr:cNvPr>
        <xdr:cNvGrpSpPr/>
      </xdr:nvGrpSpPr>
      <xdr:grpSpPr>
        <a:xfrm>
          <a:off x="11175520" y="3059605"/>
          <a:ext cx="1822530" cy="1963728"/>
          <a:chOff x="8549484" y="3956874"/>
          <a:chExt cx="1810288" cy="143736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CE0171AB-56EA-4080-8B21-37AF126865BB}"/>
              </a:ext>
            </a:extLst>
          </xdr:cNvPr>
          <xdr:cNvSpPr/>
        </xdr:nvSpPr>
        <xdr:spPr>
          <a:xfrm>
            <a:off x="8654798" y="3956874"/>
            <a:ext cx="1704974" cy="1437363"/>
          </a:xfrm>
          <a:prstGeom prst="rect">
            <a:avLst/>
          </a:prstGeom>
          <a:solidFill>
            <a:schemeClr val="bg1">
              <a:lumMod val="65000"/>
            </a:schemeClr>
          </a:solidFill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ショップ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================</a:t>
            </a:r>
          </a:p>
          <a:p>
            <a:pPr algn="l"/>
            <a:r>
              <a:rPr kumimoji="1" lang="ja-JP" altLang="en-US" sz="1100"/>
              <a:t>ショップ</a:t>
            </a:r>
            <a:r>
              <a:rPr kumimoji="1" lang="en-US" altLang="ja-JP" sz="1100"/>
              <a:t>ID</a:t>
            </a:r>
          </a:p>
          <a:p>
            <a:pPr algn="l"/>
            <a:r>
              <a:rPr kumimoji="1" lang="ja-JP" altLang="en-US" sz="1100"/>
              <a:t>ショップ名</a:t>
            </a:r>
            <a:r>
              <a:rPr kumimoji="1" lang="en-US" altLang="ja-JP" sz="1100" baseline="0"/>
              <a:t> </a:t>
            </a:r>
          </a:p>
          <a:p>
            <a:pPr algn="l"/>
            <a:r>
              <a:rPr kumimoji="1" lang="en-US" altLang="ja-JP" sz="1100" baseline="0"/>
              <a:t>....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================</a:t>
            </a:r>
          </a:p>
          <a:p>
            <a:pPr algn="l"/>
            <a:r>
              <a:rPr kumimoji="1" lang="ja-JP" altLang="en-US" sz="1100"/>
              <a:t>販売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商品設定</a:t>
            </a:r>
          </a:p>
        </xdr:txBody>
      </xdr:sp>
      <xdr:sp macro="" textlink="">
        <xdr:nvSpPr>
          <xdr:cNvPr id="57" name="ひし形 56">
            <a:extLst>
              <a:ext uri="{FF2B5EF4-FFF2-40B4-BE49-F238E27FC236}">
                <a16:creationId xmlns:a16="http://schemas.microsoft.com/office/drawing/2014/main" id="{2F18F33A-7616-46CC-84D1-EB5F8832A08E}"/>
              </a:ext>
            </a:extLst>
          </xdr:cNvPr>
          <xdr:cNvSpPr/>
        </xdr:nvSpPr>
        <xdr:spPr>
          <a:xfrm>
            <a:off x="8549484" y="4154299"/>
            <a:ext cx="209188" cy="169362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665303</xdr:colOff>
      <xdr:row>16</xdr:row>
      <xdr:rowOff>53655</xdr:rowOff>
    </xdr:from>
    <xdr:to>
      <xdr:col>16</xdr:col>
      <xdr:colOff>238579</xdr:colOff>
      <xdr:row>20</xdr:row>
      <xdr:rowOff>83933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68BA74B8-4F9A-4AC6-AC6D-E84E4AE733F7}"/>
            </a:ext>
          </a:extLst>
        </xdr:cNvPr>
        <xdr:cNvCxnSpPr>
          <a:stCxn id="57" idx="1"/>
          <a:endCxn id="9" idx="2"/>
        </xdr:cNvCxnSpPr>
      </xdr:nvCxnSpPr>
      <xdr:spPr>
        <a:xfrm flipH="1" flipV="1">
          <a:off x="8938446" y="2811369"/>
          <a:ext cx="2330990" cy="7197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10432</xdr:colOff>
      <xdr:row>24</xdr:row>
      <xdr:rowOff>5218</xdr:rowOff>
    </xdr:from>
    <xdr:to>
      <xdr:col>23</xdr:col>
      <xdr:colOff>230261</xdr:colOff>
      <xdr:row>28</xdr:row>
      <xdr:rowOff>109765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A8D9532A-DAC9-4DBC-81D8-E017D4247905}"/>
            </a:ext>
          </a:extLst>
        </xdr:cNvPr>
        <xdr:cNvCxnSpPr>
          <a:stCxn id="56" idx="3"/>
          <a:endCxn id="111" idx="0"/>
        </xdr:cNvCxnSpPr>
      </xdr:nvCxnSpPr>
      <xdr:spPr>
        <a:xfrm>
          <a:off x="13109575" y="4141789"/>
          <a:ext cx="2977543" cy="7939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306659</xdr:colOff>
      <xdr:row>19</xdr:row>
      <xdr:rowOff>138818</xdr:rowOff>
    </xdr:from>
    <xdr:to>
      <xdr:col>16</xdr:col>
      <xdr:colOff>238579</xdr:colOff>
      <xdr:row>20</xdr:row>
      <xdr:rowOff>83933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B4DFA3AD-AB18-4A4A-8343-7F1AEF19CB85}"/>
            </a:ext>
          </a:extLst>
        </xdr:cNvPr>
        <xdr:cNvCxnSpPr>
          <a:stCxn id="57" idx="1"/>
          <a:endCxn id="2" idx="3"/>
        </xdr:cNvCxnSpPr>
      </xdr:nvCxnSpPr>
      <xdr:spPr>
        <a:xfrm flipH="1" flipV="1">
          <a:off x="6511516" y="3413604"/>
          <a:ext cx="4757920" cy="117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106614</xdr:colOff>
      <xdr:row>43</xdr:row>
      <xdr:rowOff>21799</xdr:rowOff>
    </xdr:from>
    <xdr:to>
      <xdr:col>22</xdr:col>
      <xdr:colOff>170087</xdr:colOff>
      <xdr:row>58</xdr:row>
      <xdr:rowOff>24043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2E4BF438-45EF-40BF-818B-4BA81DADEC6A}"/>
            </a:ext>
          </a:extLst>
        </xdr:cNvPr>
        <xdr:cNvSpPr/>
      </xdr:nvSpPr>
      <xdr:spPr>
        <a:xfrm>
          <a:off x="13205757" y="7433156"/>
          <a:ext cx="2131759" cy="2587601"/>
        </a:xfrm>
        <a:prstGeom prst="rect">
          <a:avLst/>
        </a:prstGeom>
        <a:solidFill>
          <a:schemeClr val="bg1">
            <a:lumMod val="6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アイテム・モンスター使用権</a:t>
          </a:r>
          <a:r>
            <a:rPr kumimoji="1" lang="en-US" altLang="ja-JP" sz="1100"/>
            <a:t>================</a:t>
          </a:r>
        </a:p>
        <a:p>
          <a:pPr algn="l"/>
          <a:r>
            <a:rPr kumimoji="1" lang="ja-JP" altLang="en-US" sz="1100"/>
            <a:t>アイテム</a:t>
          </a:r>
          <a:r>
            <a:rPr kumimoji="1" lang="en-US" altLang="ja-JP" sz="1100"/>
            <a:t>ID</a:t>
          </a:r>
        </a:p>
        <a:p>
          <a:pPr algn="l"/>
          <a:r>
            <a:rPr kumimoji="1" lang="ja-JP" altLang="en-US" sz="1100"/>
            <a:t>名称</a:t>
          </a:r>
          <a:endParaRPr kumimoji="1" lang="en-US" altLang="ja-JP" sz="1100"/>
        </a:p>
        <a:p>
          <a:pPr algn="l"/>
          <a:r>
            <a:rPr kumimoji="1" lang="ja-JP" altLang="en-US" sz="1100"/>
            <a:t>売価</a:t>
          </a:r>
          <a:endParaRPr kumimoji="1" lang="en-US" altLang="ja-JP" sz="1100"/>
        </a:p>
        <a:p>
          <a:pPr algn="l"/>
          <a:r>
            <a:rPr kumimoji="1" lang="ja-JP" altLang="en-US" sz="1100"/>
            <a:t>画像イメージ</a:t>
          </a:r>
          <a:endParaRPr kumimoji="1" lang="en-US" altLang="ja-JP" sz="1100"/>
        </a:p>
        <a:p>
          <a:pPr algn="l"/>
          <a:r>
            <a:rPr kumimoji="1" lang="en-US" altLang="ja-JP" sz="1100"/>
            <a:t>...</a:t>
          </a:r>
        </a:p>
        <a:p>
          <a:pPr algn="l"/>
          <a:r>
            <a:rPr kumimoji="1" lang="en-US" altLang="ja-JP" sz="1100"/>
            <a:t>=================</a:t>
          </a:r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399022</xdr:colOff>
      <xdr:row>21</xdr:row>
      <xdr:rowOff>106196</xdr:rowOff>
    </xdr:from>
    <xdr:to>
      <xdr:col>20</xdr:col>
      <xdr:colOff>484653</xdr:colOff>
      <xdr:row>43</xdr:row>
      <xdr:rowOff>21799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8D33283-A2C9-45DF-8997-42F3C4E575C2}"/>
            </a:ext>
          </a:extLst>
        </xdr:cNvPr>
        <xdr:cNvCxnSpPr>
          <a:stCxn id="42" idx="0"/>
          <a:endCxn id="46" idx="3"/>
        </xdr:cNvCxnSpPr>
      </xdr:nvCxnSpPr>
      <xdr:spPr>
        <a:xfrm flipH="1" flipV="1">
          <a:off x="6603879" y="3725696"/>
          <a:ext cx="7669345" cy="3707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579745</xdr:colOff>
      <xdr:row>9</xdr:row>
      <xdr:rowOff>145167</xdr:rowOff>
    </xdr:from>
    <xdr:to>
      <xdr:col>9</xdr:col>
      <xdr:colOff>399022</xdr:colOff>
      <xdr:row>29</xdr:row>
      <xdr:rowOff>126119</xdr:rowOff>
    </xdr:to>
    <xdr:grpSp>
      <xdr:nvGrpSpPr>
        <xdr:cNvPr id="83" name="グループ化 82">
          <a:extLst>
            <a:ext uri="{FF2B5EF4-FFF2-40B4-BE49-F238E27FC236}">
              <a16:creationId xmlns:a16="http://schemas.microsoft.com/office/drawing/2014/main" id="{D431D826-82F1-B428-1F06-DA0EC0A56D52}"/>
            </a:ext>
          </a:extLst>
        </xdr:cNvPr>
        <xdr:cNvGrpSpPr/>
      </xdr:nvGrpSpPr>
      <xdr:grpSpPr>
        <a:xfrm>
          <a:off x="4681098" y="1657961"/>
          <a:ext cx="1869953" cy="3342717"/>
          <a:chOff x="5970441" y="628674"/>
          <a:chExt cx="1893913" cy="3428095"/>
        </a:xfrm>
      </xdr:grpSpPr>
      <xdr:grpSp>
        <xdr:nvGrpSpPr>
          <xdr:cNvPr id="73" name="グループ化 72">
            <a:extLst>
              <a:ext uri="{FF2B5EF4-FFF2-40B4-BE49-F238E27FC236}">
                <a16:creationId xmlns:a16="http://schemas.microsoft.com/office/drawing/2014/main" id="{BCC561A1-309C-94CD-0406-618D8960A081}"/>
              </a:ext>
            </a:extLst>
          </xdr:cNvPr>
          <xdr:cNvGrpSpPr/>
        </xdr:nvGrpSpPr>
        <xdr:grpSpPr>
          <a:xfrm>
            <a:off x="5970441" y="628674"/>
            <a:ext cx="1801083" cy="3428095"/>
            <a:chOff x="5957741" y="622780"/>
            <a:chExt cx="1810608" cy="3421918"/>
          </a:xfrm>
        </xdr:grpSpPr>
        <xdr:sp macro="" textlink="">
          <xdr:nvSpPr>
            <xdr:cNvPr id="2" name="正方形/長方形 1">
              <a:extLst>
                <a:ext uri="{FF2B5EF4-FFF2-40B4-BE49-F238E27FC236}">
                  <a16:creationId xmlns:a16="http://schemas.microsoft.com/office/drawing/2014/main" id="{D8316DB4-0E77-2171-DFE5-5A2A6D2D14C5}"/>
                </a:ext>
              </a:extLst>
            </xdr:cNvPr>
            <xdr:cNvSpPr/>
          </xdr:nvSpPr>
          <xdr:spPr>
            <a:xfrm>
              <a:off x="6047014" y="622780"/>
              <a:ext cx="1721335" cy="3421918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285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/>
                <a:t>モンスタ－</a:t>
              </a:r>
              <a:endParaRPr kumimoji="1" lang="en-US" altLang="ja-JP" sz="1100"/>
            </a:p>
            <a:p>
              <a:pPr algn="l"/>
              <a:r>
                <a:rPr kumimoji="1" lang="en-US" altLang="ja-JP" sz="1100"/>
                <a:t>==================</a:t>
              </a:r>
            </a:p>
            <a:p>
              <a:pPr algn="l"/>
              <a:r>
                <a:rPr kumimoji="1" lang="en-US" altLang="ja-JP" sz="1100"/>
                <a:t>HP</a:t>
              </a:r>
            </a:p>
            <a:p>
              <a:pPr algn="l"/>
              <a:r>
                <a:rPr kumimoji="1" lang="ja-JP" altLang="en-US" sz="1100"/>
                <a:t>攻撃力</a:t>
              </a:r>
              <a:endParaRPr kumimoji="1" lang="en-US" altLang="ja-JP" sz="1100"/>
            </a:p>
            <a:p>
              <a:pPr algn="l"/>
              <a:r>
                <a:rPr kumimoji="1" lang="ja-JP" altLang="en-US" sz="1100"/>
                <a:t>クリティカル率</a:t>
              </a:r>
              <a:endParaRPr kumimoji="1" lang="en-US" altLang="ja-JP" sz="1100"/>
            </a:p>
            <a:p>
              <a:pPr algn="l"/>
              <a:r>
                <a:rPr kumimoji="1" lang="ja-JP" altLang="en-US" sz="1100"/>
                <a:t>速さ</a:t>
              </a:r>
              <a:endParaRPr kumimoji="1" lang="en-US" altLang="ja-JP" sz="1100"/>
            </a:p>
            <a:p>
              <a:pPr algn="l"/>
              <a:r>
                <a:rPr kumimoji="1" lang="ja-JP" altLang="en-US" sz="1100"/>
                <a:t>自然属性</a:t>
              </a:r>
              <a:endParaRPr kumimoji="1" lang="en-US" altLang="ja-JP" sz="1100"/>
            </a:p>
            <a:p>
              <a:pPr algn="l"/>
              <a:r>
                <a:rPr kumimoji="1" lang="ja-JP" altLang="en-US" sz="1100"/>
                <a:t>状態異常 </a:t>
              </a:r>
              <a:r>
                <a:rPr kumimoji="1" lang="en-US" altLang="ja-JP" sz="1100"/>
                <a:t>[ ]</a:t>
              </a:r>
            </a:p>
            <a:p>
              <a:pPr algn="l"/>
              <a:r>
                <a:rPr kumimoji="1" lang="ja-JP" altLang="en-US" sz="1100"/>
                <a:t>有効無効</a:t>
              </a:r>
              <a:endParaRPr kumimoji="1" lang="en-US" altLang="ja-JP" sz="1100"/>
            </a:p>
            <a:p>
              <a:pPr algn="l"/>
              <a:r>
                <a:rPr kumimoji="1" lang="en-US" altLang="ja-JP" sz="1100"/>
                <a:t>...</a:t>
              </a:r>
            </a:p>
            <a:p>
              <a:pPr algn="l"/>
              <a:r>
                <a:rPr kumimoji="1" lang="en-US" altLang="ja-JP" sz="1100"/>
                <a:t>==================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攻撃する</a:t>
              </a:r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攻撃を受けるｇ</a:t>
              </a:r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行動順を決める</a:t>
              </a:r>
              <a:endPara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バトルスキル</a:t>
              </a:r>
              <a:r>
                <a:rPr kumimoji="1" lang="ja-JP" altLang="en-US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設定</a:t>
              </a:r>
              <a:endParaRPr lang="ja-JP" altLang="ja-JP">
                <a:effectLst/>
              </a:endParaRPr>
            </a:p>
            <a:p>
              <a:pPr algn="l"/>
              <a:endParaRPr kumimoji="1" lang="en-US" altLang="ja-JP" sz="1100"/>
            </a:p>
          </xdr:txBody>
        </xdr:sp>
        <xdr:sp macro="" textlink="">
          <xdr:nvSpPr>
            <xdr:cNvPr id="16" name="ひし形 15">
              <a:extLst>
                <a:ext uri="{FF2B5EF4-FFF2-40B4-BE49-F238E27FC236}">
                  <a16:creationId xmlns:a16="http://schemas.microsoft.com/office/drawing/2014/main" id="{02A97EA9-AB8A-415C-A8AA-89283858446F}"/>
                </a:ext>
              </a:extLst>
            </xdr:cNvPr>
            <xdr:cNvSpPr/>
          </xdr:nvSpPr>
          <xdr:spPr>
            <a:xfrm>
              <a:off x="5957741" y="875267"/>
              <a:ext cx="227306" cy="247853"/>
            </a:xfrm>
            <a:prstGeom prst="diamond">
              <a:avLst/>
            </a:prstGeom>
            <a:solidFill>
              <a:schemeClr val="bg1"/>
            </a:solidFill>
            <a:ln w="19050">
              <a:solidFill>
                <a:schemeClr val="accent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" name="ひし形 45">
            <a:extLst>
              <a:ext uri="{FF2B5EF4-FFF2-40B4-BE49-F238E27FC236}">
                <a16:creationId xmlns:a16="http://schemas.microsoft.com/office/drawing/2014/main" id="{955771A7-0BF1-43EA-89BC-4E0C71FCB856}"/>
              </a:ext>
            </a:extLst>
          </xdr:cNvPr>
          <xdr:cNvSpPr/>
        </xdr:nvSpPr>
        <xdr:spPr>
          <a:xfrm>
            <a:off x="7634354" y="2531434"/>
            <a:ext cx="230000" cy="246760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586889</xdr:colOff>
      <xdr:row>43</xdr:row>
      <xdr:rowOff>30856</xdr:rowOff>
    </xdr:from>
    <xdr:to>
      <xdr:col>19</xdr:col>
      <xdr:colOff>45960</xdr:colOff>
      <xdr:row>58</xdr:row>
      <xdr:rowOff>32954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7363C588-91CD-BE92-ECFA-22EB8943632B}"/>
            </a:ext>
          </a:extLst>
        </xdr:cNvPr>
        <xdr:cNvGrpSpPr/>
      </xdr:nvGrpSpPr>
      <xdr:grpSpPr>
        <a:xfrm>
          <a:off x="10840271" y="7258650"/>
          <a:ext cx="2193307" cy="2523422"/>
          <a:chOff x="12007370" y="5957071"/>
          <a:chExt cx="2223130" cy="2581251"/>
        </a:xfrm>
      </xdr:grpSpPr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FB8B9E45-254B-D76E-36EA-A16F8EFD146F}"/>
              </a:ext>
            </a:extLst>
          </xdr:cNvPr>
          <xdr:cNvSpPr/>
        </xdr:nvSpPr>
        <xdr:spPr>
          <a:xfrm>
            <a:off x="12115533" y="5957071"/>
            <a:ext cx="2114967" cy="2581251"/>
          </a:xfrm>
          <a:prstGeom prst="rect">
            <a:avLst/>
          </a:prstGeom>
          <a:solidFill>
            <a:schemeClr val="bg1">
              <a:lumMod val="65000"/>
            </a:schemeClr>
          </a:solidFill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アイテム・戦闘背景</a:t>
            </a:r>
            <a:r>
              <a:rPr kumimoji="1" lang="en-US" altLang="ja-JP" sz="1100"/>
              <a:t>=================</a:t>
            </a:r>
          </a:p>
          <a:p>
            <a:pPr algn="l"/>
            <a:r>
              <a:rPr kumimoji="1" lang="ja-JP" altLang="en-US" sz="1100"/>
              <a:t>アイテム</a:t>
            </a:r>
            <a:r>
              <a:rPr kumimoji="1" lang="en-US" altLang="ja-JP" sz="1100"/>
              <a:t>ID</a:t>
            </a:r>
          </a:p>
          <a:p>
            <a:pPr algn="l"/>
            <a:r>
              <a:rPr kumimoji="1" lang="ja-JP" altLang="en-US" sz="1100"/>
              <a:t>名称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売価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画像イメージ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...</a:t>
            </a:r>
          </a:p>
          <a:p>
            <a:pPr algn="l"/>
            <a:r>
              <a:rPr kumimoji="1" lang="en-US" altLang="ja-JP" sz="1100"/>
              <a:t>=================</a:t>
            </a:r>
          </a:p>
          <a:p>
            <a:pPr algn="l"/>
            <a:endParaRPr kumimoji="1" lang="en-US" altLang="ja-JP" sz="1100"/>
          </a:p>
          <a:p>
            <a:pPr algn="l"/>
            <a:endParaRPr kumimoji="1" lang="ja-JP" altLang="en-US" sz="1100"/>
          </a:p>
        </xdr:txBody>
      </xdr:sp>
      <xdr:sp macro="" textlink="">
        <xdr:nvSpPr>
          <xdr:cNvPr id="20" name="ひし形 19">
            <a:extLst>
              <a:ext uri="{FF2B5EF4-FFF2-40B4-BE49-F238E27FC236}">
                <a16:creationId xmlns:a16="http://schemas.microsoft.com/office/drawing/2014/main" id="{3F14A486-36A9-4BE2-9E6C-B15280F83FDB}"/>
              </a:ext>
            </a:extLst>
          </xdr:cNvPr>
          <xdr:cNvSpPr/>
        </xdr:nvSpPr>
        <xdr:spPr>
          <a:xfrm>
            <a:off x="12007370" y="6122628"/>
            <a:ext cx="236350" cy="243583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663057</xdr:colOff>
      <xdr:row>28</xdr:row>
      <xdr:rowOff>109765</xdr:rowOff>
    </xdr:from>
    <xdr:to>
      <xdr:col>24</xdr:col>
      <xdr:colOff>148857</xdr:colOff>
      <xdr:row>38</xdr:row>
      <xdr:rowOff>149226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2256CFEF-76BB-5373-C21F-B2102586D712}"/>
            </a:ext>
          </a:extLst>
        </xdr:cNvPr>
        <xdr:cNvGrpSpPr/>
      </xdr:nvGrpSpPr>
      <xdr:grpSpPr>
        <a:xfrm>
          <a:off x="14334233" y="4816236"/>
          <a:ext cx="2220036" cy="1720343"/>
          <a:chOff x="15050343" y="4729843"/>
          <a:chExt cx="2243515" cy="1763032"/>
        </a:xfrm>
      </xdr:grpSpPr>
      <xdr:grpSp>
        <xdr:nvGrpSpPr>
          <xdr:cNvPr id="115" name="グループ化 114">
            <a:extLst>
              <a:ext uri="{FF2B5EF4-FFF2-40B4-BE49-F238E27FC236}">
                <a16:creationId xmlns:a16="http://schemas.microsoft.com/office/drawing/2014/main" id="{C706BCD6-CAC4-4473-877F-2C3DD57B53D3}"/>
              </a:ext>
            </a:extLst>
          </xdr:cNvPr>
          <xdr:cNvGrpSpPr/>
        </xdr:nvGrpSpPr>
        <xdr:grpSpPr>
          <a:xfrm>
            <a:off x="15168789" y="4729843"/>
            <a:ext cx="2125069" cy="1763032"/>
            <a:chOff x="15026368" y="4917168"/>
            <a:chExt cx="2125069" cy="1763032"/>
          </a:xfrm>
        </xdr:grpSpPr>
        <xdr:sp macro="" textlink="">
          <xdr:nvSpPr>
            <xdr:cNvPr id="102" name="正方形/長方形 101">
              <a:extLst>
                <a:ext uri="{FF2B5EF4-FFF2-40B4-BE49-F238E27FC236}">
                  <a16:creationId xmlns:a16="http://schemas.microsoft.com/office/drawing/2014/main" id="{3E33FD19-AA4E-480F-8E5C-938EE9522452}"/>
                </a:ext>
              </a:extLst>
            </xdr:cNvPr>
            <xdr:cNvSpPr/>
          </xdr:nvSpPr>
          <xdr:spPr>
            <a:xfrm>
              <a:off x="15026368" y="5032375"/>
              <a:ext cx="2125069" cy="1647825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285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/>
                <a:t>ショップアイテム</a:t>
              </a:r>
              <a:endParaRPr kumimoji="1" lang="en-US" altLang="ja-JP" sz="1100"/>
            </a:p>
            <a:p>
              <a:pPr algn="l"/>
              <a:r>
                <a:rPr kumimoji="1" lang="en-US" altLang="ja-JP" sz="1100"/>
                <a:t>================</a:t>
              </a:r>
            </a:p>
            <a:p>
              <a:pPr algn="l"/>
              <a:r>
                <a:rPr kumimoji="1" lang="ja-JP" altLang="en-US" sz="1100"/>
                <a:t>ショップ</a:t>
              </a:r>
              <a:r>
                <a:rPr kumimoji="1" lang="en-US" altLang="ja-JP" sz="1100"/>
                <a:t>ID</a:t>
              </a:r>
            </a:p>
            <a:p>
              <a:pPr algn="l"/>
              <a:r>
                <a:rPr kumimoji="1" lang="ja-JP" altLang="en-US" sz="1100"/>
                <a:t>アイテム</a:t>
              </a:r>
              <a:r>
                <a:rPr kumimoji="1" lang="en-US" altLang="ja-JP" sz="1100"/>
                <a:t>ID</a:t>
              </a:r>
            </a:p>
            <a:p>
              <a:pPr algn="l"/>
              <a:r>
                <a:rPr kumimoji="1" lang="en-US" altLang="ja-JP" sz="1100"/>
                <a:t>...</a:t>
              </a:r>
            </a:p>
            <a:p>
              <a:pPr algn="l"/>
              <a:r>
                <a:rPr kumimoji="1" lang="en-US" altLang="ja-JP" sz="1100"/>
                <a:t>=================</a:t>
              </a:r>
            </a:p>
            <a:p>
              <a:pPr algn="l"/>
              <a:endParaRPr kumimoji="1" lang="en-US" altLang="ja-JP" sz="1100"/>
            </a:p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1" name="ひし形 110">
              <a:extLst>
                <a:ext uri="{FF2B5EF4-FFF2-40B4-BE49-F238E27FC236}">
                  <a16:creationId xmlns:a16="http://schemas.microsoft.com/office/drawing/2014/main" id="{A8D13A98-DE07-4977-83BB-B86612D6BEBF}"/>
                </a:ext>
              </a:extLst>
            </xdr:cNvPr>
            <xdr:cNvSpPr/>
          </xdr:nvSpPr>
          <xdr:spPr>
            <a:xfrm>
              <a:off x="16428754" y="4917168"/>
              <a:ext cx="229315" cy="246758"/>
            </a:xfrm>
            <a:prstGeom prst="diamond">
              <a:avLst/>
            </a:prstGeom>
            <a:solidFill>
              <a:schemeClr val="bg1"/>
            </a:solidFill>
            <a:ln w="19050">
              <a:solidFill>
                <a:schemeClr val="accent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7" name="ひし形 116">
            <a:extLst>
              <a:ext uri="{FF2B5EF4-FFF2-40B4-BE49-F238E27FC236}">
                <a16:creationId xmlns:a16="http://schemas.microsoft.com/office/drawing/2014/main" id="{423463EA-C5C7-4834-9B4A-63140F23548A}"/>
              </a:ext>
            </a:extLst>
          </xdr:cNvPr>
          <xdr:cNvSpPr/>
        </xdr:nvSpPr>
        <xdr:spPr>
          <a:xfrm>
            <a:off x="15050343" y="6014357"/>
            <a:ext cx="232842" cy="243869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370352</xdr:colOff>
      <xdr:row>36</xdr:row>
      <xdr:rowOff>137357</xdr:rowOff>
    </xdr:from>
    <xdr:to>
      <xdr:col>20</xdr:col>
      <xdr:colOff>663057</xdr:colOff>
      <xdr:row>43</xdr:row>
      <xdr:rowOff>30856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E2C6D88D-8559-45B5-B84D-1D9B353C88BB}"/>
            </a:ext>
          </a:extLst>
        </xdr:cNvPr>
        <xdr:cNvCxnSpPr>
          <a:stCxn id="117" idx="1"/>
          <a:endCxn id="37" idx="0"/>
        </xdr:cNvCxnSpPr>
      </xdr:nvCxnSpPr>
      <xdr:spPr>
        <a:xfrm flipH="1">
          <a:off x="12090638" y="6342214"/>
          <a:ext cx="2360990" cy="1099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165902</xdr:colOff>
      <xdr:row>35</xdr:row>
      <xdr:rowOff>145034</xdr:rowOff>
    </xdr:from>
    <xdr:to>
      <xdr:col>5</xdr:col>
      <xdr:colOff>308885</xdr:colOff>
      <xdr:row>48</xdr:row>
      <xdr:rowOff>99108</xdr:rowOff>
    </xdr:to>
    <xdr:cxnSp macro="">
      <xdr:nvCxnSpPr>
        <xdr:cNvPr id="129" name="直線コネクタ 128">
          <a:extLst>
            <a:ext uri="{FF2B5EF4-FFF2-40B4-BE49-F238E27FC236}">
              <a16:creationId xmlns:a16="http://schemas.microsoft.com/office/drawing/2014/main" id="{90C47177-E02E-4F46-AB34-9C10B40E5980}"/>
            </a:ext>
          </a:extLst>
        </xdr:cNvPr>
        <xdr:cNvCxnSpPr>
          <a:stCxn id="126" idx="1"/>
          <a:endCxn id="10" idx="3"/>
        </xdr:cNvCxnSpPr>
      </xdr:nvCxnSpPr>
      <xdr:spPr>
        <a:xfrm flipH="1" flipV="1">
          <a:off x="2900137" y="6028122"/>
          <a:ext cx="826542" cy="2139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165902</xdr:colOff>
      <xdr:row>32</xdr:row>
      <xdr:rowOff>166848</xdr:rowOff>
    </xdr:from>
    <xdr:to>
      <xdr:col>10</xdr:col>
      <xdr:colOff>11206</xdr:colOff>
      <xdr:row>35</xdr:row>
      <xdr:rowOff>145034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F325A091-E416-4008-BD2C-AE36C1C2A342}"/>
            </a:ext>
          </a:extLst>
        </xdr:cNvPr>
        <xdr:cNvCxnSpPr>
          <a:stCxn id="12" idx="1"/>
          <a:endCxn id="10" idx="3"/>
        </xdr:cNvCxnSpPr>
      </xdr:nvCxnSpPr>
      <xdr:spPr>
        <a:xfrm flipH="1">
          <a:off x="2900137" y="5545672"/>
          <a:ext cx="3946657" cy="48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</xdr:colOff>
      <xdr:row>31</xdr:row>
      <xdr:rowOff>0</xdr:rowOff>
    </xdr:from>
    <xdr:to>
      <xdr:col>12</xdr:col>
      <xdr:colOff>425823</xdr:colOff>
      <xdr:row>38</xdr:row>
      <xdr:rowOff>134471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D8FC1ADC-15FC-DF5E-AD1C-651A6FBAD653}"/>
            </a:ext>
          </a:extLst>
        </xdr:cNvPr>
        <xdr:cNvGrpSpPr/>
      </xdr:nvGrpSpPr>
      <xdr:grpSpPr>
        <a:xfrm>
          <a:off x="6846794" y="5210735"/>
          <a:ext cx="1781735" cy="1311089"/>
          <a:chOff x="6846794" y="5210735"/>
          <a:chExt cx="2341399" cy="1311089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FB5720DA-ED11-4FA5-ACDE-E30E17E7DFBF}"/>
              </a:ext>
            </a:extLst>
          </xdr:cNvPr>
          <xdr:cNvGrpSpPr/>
        </xdr:nvGrpSpPr>
        <xdr:grpSpPr>
          <a:xfrm>
            <a:off x="6846794" y="5210735"/>
            <a:ext cx="2238566" cy="1311089"/>
            <a:chOff x="3595464" y="7579840"/>
            <a:chExt cx="2256175" cy="1641481"/>
          </a:xfrm>
        </xdr:grpSpPr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C1EBF794-BECC-1D3A-06A8-952B681E23D0}"/>
                </a:ext>
              </a:extLst>
            </xdr:cNvPr>
            <xdr:cNvSpPr/>
          </xdr:nvSpPr>
          <xdr:spPr>
            <a:xfrm>
              <a:off x="3705886" y="7579840"/>
              <a:ext cx="2145753" cy="1641481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285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/>
                <a:t>利用可能店舗</a:t>
              </a:r>
              <a:endParaRPr kumimoji="1" lang="en-US" altLang="ja-JP" sz="1100"/>
            </a:p>
            <a:p>
              <a:pPr algn="l"/>
              <a:r>
                <a:rPr kumimoji="1" lang="en-US" altLang="ja-JP" sz="1100"/>
                <a:t>===============</a:t>
              </a:r>
            </a:p>
            <a:p>
              <a:pPr algn="l"/>
              <a:r>
                <a:rPr kumimoji="1" lang="ja-JP" altLang="en-US" sz="1100"/>
                <a:t>ログイン</a:t>
              </a:r>
              <a:r>
                <a:rPr kumimoji="1" lang="en-US" altLang="ja-JP" sz="1100"/>
                <a:t>ID</a:t>
              </a:r>
            </a:p>
            <a:p>
              <a:pPr algn="l"/>
              <a:r>
                <a:rPr kumimoji="1" lang="ja-JP" altLang="en-US" sz="1100"/>
                <a:t>ショップ</a:t>
              </a:r>
              <a:r>
                <a:rPr kumimoji="1" lang="en-US" altLang="ja-JP" sz="1100"/>
                <a:t>ID</a:t>
              </a:r>
            </a:p>
            <a:p>
              <a:pPr algn="l"/>
              <a:r>
                <a:rPr kumimoji="1" lang="en-US" altLang="ja-JP" sz="1100"/>
                <a:t>...</a:t>
              </a:r>
            </a:p>
            <a:p>
              <a:pPr algn="l"/>
              <a:r>
                <a:rPr kumimoji="1" lang="en-US" altLang="ja-JP" sz="1100"/>
                <a:t>=================</a:t>
              </a:r>
            </a:p>
            <a:p>
              <a:pPr algn="l"/>
              <a:endParaRPr kumimoji="1" lang="en-US" altLang="ja-JP" sz="1100"/>
            </a:p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" name="ひし形 11">
              <a:extLst>
                <a:ext uri="{FF2B5EF4-FFF2-40B4-BE49-F238E27FC236}">
                  <a16:creationId xmlns:a16="http://schemas.microsoft.com/office/drawing/2014/main" id="{2491992D-EC87-105E-8C2D-A1835A32DA97}"/>
                </a:ext>
              </a:extLst>
            </xdr:cNvPr>
            <xdr:cNvSpPr/>
          </xdr:nvSpPr>
          <xdr:spPr>
            <a:xfrm>
              <a:off x="3595464" y="7878976"/>
              <a:ext cx="247833" cy="240408"/>
            </a:xfrm>
            <a:prstGeom prst="diamond">
              <a:avLst/>
            </a:prstGeom>
            <a:solidFill>
              <a:schemeClr val="bg1"/>
            </a:solidFill>
            <a:ln w="19050">
              <a:solidFill>
                <a:schemeClr val="accent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" name="ひし形 16">
            <a:extLst>
              <a:ext uri="{FF2B5EF4-FFF2-40B4-BE49-F238E27FC236}">
                <a16:creationId xmlns:a16="http://schemas.microsoft.com/office/drawing/2014/main" id="{96668046-94D6-4A8F-A89E-F46239B83F7C}"/>
              </a:ext>
            </a:extLst>
          </xdr:cNvPr>
          <xdr:cNvSpPr/>
        </xdr:nvSpPr>
        <xdr:spPr>
          <a:xfrm>
            <a:off x="8942294" y="5345206"/>
            <a:ext cx="245899" cy="192019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425823</xdr:colOff>
      <xdr:row>24</xdr:row>
      <xdr:rowOff>7351</xdr:rowOff>
    </xdr:from>
    <xdr:to>
      <xdr:col>16</xdr:col>
      <xdr:colOff>344605</xdr:colOff>
      <xdr:row>32</xdr:row>
      <xdr:rowOff>62392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F887C88-EE3B-41B8-8679-4A72EE0F90FC}"/>
            </a:ext>
          </a:extLst>
        </xdr:cNvPr>
        <xdr:cNvCxnSpPr>
          <a:stCxn id="56" idx="1"/>
          <a:endCxn id="17" idx="3"/>
        </xdr:cNvCxnSpPr>
      </xdr:nvCxnSpPr>
      <xdr:spPr>
        <a:xfrm flipH="1">
          <a:off x="8628529" y="4041469"/>
          <a:ext cx="2653017" cy="13997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593280</xdr:colOff>
      <xdr:row>47</xdr:row>
      <xdr:rowOff>165311</xdr:rowOff>
    </xdr:from>
    <xdr:to>
      <xdr:col>16</xdr:col>
      <xdr:colOff>10042</xdr:colOff>
      <xdr:row>50</xdr:row>
      <xdr:rowOff>115949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A4FC1DD-8F86-4CAB-A236-D5414E0CD0B0}"/>
            </a:ext>
          </a:extLst>
        </xdr:cNvPr>
        <xdr:cNvCxnSpPr>
          <a:stCxn id="37" idx="1"/>
          <a:endCxn id="27" idx="3"/>
        </xdr:cNvCxnSpPr>
      </xdr:nvCxnSpPr>
      <xdr:spPr>
        <a:xfrm flipH="1" flipV="1">
          <a:off x="6061751" y="8065458"/>
          <a:ext cx="4885232" cy="454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308885</xdr:colOff>
      <xdr:row>45</xdr:row>
      <xdr:rowOff>78919</xdr:rowOff>
    </xdr:from>
    <xdr:to>
      <xdr:col>8</xdr:col>
      <xdr:colOff>593280</xdr:colOff>
      <xdr:row>56</xdr:row>
      <xdr:rowOff>112056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B2BD7EB6-6F1D-7407-99A1-546515853FB5}"/>
            </a:ext>
          </a:extLst>
        </xdr:cNvPr>
        <xdr:cNvGrpSpPr/>
      </xdr:nvGrpSpPr>
      <xdr:grpSpPr>
        <a:xfrm>
          <a:off x="3726679" y="7642890"/>
          <a:ext cx="2335072" cy="1882107"/>
          <a:chOff x="3726679" y="7642891"/>
          <a:chExt cx="2335072" cy="1468663"/>
        </a:xfrm>
      </xdr:grpSpPr>
      <xdr:grpSp>
        <xdr:nvGrpSpPr>
          <xdr:cNvPr id="128" name="グループ化 127">
            <a:extLst>
              <a:ext uri="{FF2B5EF4-FFF2-40B4-BE49-F238E27FC236}">
                <a16:creationId xmlns:a16="http://schemas.microsoft.com/office/drawing/2014/main" id="{1D54C2ED-7E4D-7DEB-7953-CBA163118923}"/>
              </a:ext>
            </a:extLst>
          </xdr:cNvPr>
          <xdr:cNvGrpSpPr/>
        </xdr:nvGrpSpPr>
        <xdr:grpSpPr>
          <a:xfrm>
            <a:off x="3726679" y="7642891"/>
            <a:ext cx="2238566" cy="1468663"/>
            <a:chOff x="3595464" y="7579840"/>
            <a:chExt cx="2256175" cy="1504896"/>
          </a:xfrm>
        </xdr:grpSpPr>
        <xdr:sp macro="" textlink="">
          <xdr:nvSpPr>
            <xdr:cNvPr id="125" name="正方形/長方形 124">
              <a:extLst>
                <a:ext uri="{FF2B5EF4-FFF2-40B4-BE49-F238E27FC236}">
                  <a16:creationId xmlns:a16="http://schemas.microsoft.com/office/drawing/2014/main" id="{43A6B964-20D8-4E10-2DF9-AF0639421DF3}"/>
                </a:ext>
              </a:extLst>
            </xdr:cNvPr>
            <xdr:cNvSpPr/>
          </xdr:nvSpPr>
          <xdr:spPr>
            <a:xfrm>
              <a:off x="3705886" y="7579840"/>
              <a:ext cx="2145753" cy="1504896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285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/>
                <a:t>所持アイテム</a:t>
              </a:r>
              <a:endParaRPr kumimoji="1" lang="en-US" altLang="ja-JP" sz="1100"/>
            </a:p>
            <a:p>
              <a:pPr algn="l"/>
              <a:r>
                <a:rPr kumimoji="1" lang="en-US" altLang="ja-JP" sz="1100"/>
                <a:t>===============</a:t>
              </a:r>
            </a:p>
            <a:p>
              <a:pPr algn="l"/>
              <a:r>
                <a:rPr kumimoji="1" lang="ja-JP" altLang="en-US" sz="1100"/>
                <a:t>ログイン</a:t>
              </a:r>
              <a:r>
                <a:rPr kumimoji="1" lang="en-US" altLang="ja-JP" sz="1100"/>
                <a:t>ID</a:t>
              </a:r>
            </a:p>
            <a:p>
              <a:pPr algn="l"/>
              <a:r>
                <a:rPr kumimoji="1" lang="ja-JP" altLang="en-US" sz="1100"/>
                <a:t>アイテム</a:t>
              </a:r>
              <a:r>
                <a:rPr kumimoji="1" lang="en-US" altLang="ja-JP" sz="1100"/>
                <a:t>ID [ ] </a:t>
              </a:r>
            </a:p>
            <a:p>
              <a:pPr algn="l"/>
              <a:r>
                <a:rPr kumimoji="1" lang="ja-JP" altLang="en-US" sz="1100"/>
                <a:t>個数</a:t>
              </a:r>
              <a:endParaRPr kumimoji="1" lang="en-US" altLang="ja-JP" sz="1100"/>
            </a:p>
            <a:p>
              <a:pPr algn="l"/>
              <a:r>
                <a:rPr kumimoji="1" lang="ja-JP" altLang="en-US" sz="1100"/>
                <a:t>有効無効</a:t>
              </a:r>
              <a:endParaRPr kumimoji="1" lang="en-US" altLang="ja-JP" sz="1100"/>
            </a:p>
            <a:p>
              <a:pPr algn="l"/>
              <a:r>
                <a:rPr kumimoji="1" lang="en-US" altLang="ja-JP" sz="1100"/>
                <a:t>...</a:t>
              </a:r>
            </a:p>
            <a:p>
              <a:pPr algn="l"/>
              <a:r>
                <a:rPr kumimoji="1" lang="en-US" altLang="ja-JP" sz="1100"/>
                <a:t>=================</a:t>
              </a:r>
            </a:p>
            <a:p>
              <a:pPr algn="l"/>
              <a:endParaRPr kumimoji="1" lang="en-US" altLang="ja-JP" sz="1100"/>
            </a:p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6" name="ひし形 125">
              <a:extLst>
                <a:ext uri="{FF2B5EF4-FFF2-40B4-BE49-F238E27FC236}">
                  <a16:creationId xmlns:a16="http://schemas.microsoft.com/office/drawing/2014/main" id="{4A05C25B-F6CA-8D99-477C-468FA0B4212F}"/>
                </a:ext>
              </a:extLst>
            </xdr:cNvPr>
            <xdr:cNvSpPr/>
          </xdr:nvSpPr>
          <xdr:spPr>
            <a:xfrm>
              <a:off x="3595464" y="7878976"/>
              <a:ext cx="247833" cy="240408"/>
            </a:xfrm>
            <a:prstGeom prst="diamond">
              <a:avLst/>
            </a:prstGeom>
            <a:solidFill>
              <a:schemeClr val="bg1"/>
            </a:solidFill>
            <a:ln w="19050">
              <a:solidFill>
                <a:schemeClr val="accent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" name="ひし形 26">
            <a:extLst>
              <a:ext uri="{FF2B5EF4-FFF2-40B4-BE49-F238E27FC236}">
                <a16:creationId xmlns:a16="http://schemas.microsoft.com/office/drawing/2014/main" id="{C2F855DE-9C15-4193-B2D2-23BC641B43F9}"/>
              </a:ext>
            </a:extLst>
          </xdr:cNvPr>
          <xdr:cNvSpPr/>
        </xdr:nvSpPr>
        <xdr:spPr>
          <a:xfrm>
            <a:off x="5815852" y="7855323"/>
            <a:ext cx="245899" cy="234620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57150</xdr:rowOff>
    </xdr:from>
    <xdr:to>
      <xdr:col>6</xdr:col>
      <xdr:colOff>619125</xdr:colOff>
      <xdr:row>5</xdr:row>
      <xdr:rowOff>114300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1330A982-564E-4B5B-EF80-1B4E19F74287}"/>
            </a:ext>
          </a:extLst>
        </xdr:cNvPr>
        <xdr:cNvSpPr/>
      </xdr:nvSpPr>
      <xdr:spPr>
        <a:xfrm>
          <a:off x="4362450" y="228600"/>
          <a:ext cx="514350" cy="571500"/>
        </a:xfrm>
        <a:prstGeom prst="rightBrace">
          <a:avLst>
            <a:gd name="adj1" fmla="val 8333"/>
            <a:gd name="adj2" fmla="val 4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6</xdr:col>
      <xdr:colOff>114300</xdr:colOff>
      <xdr:row>6</xdr:row>
      <xdr:rowOff>0</xdr:rowOff>
    </xdr:from>
    <xdr:to>
      <xdr:col>6</xdr:col>
      <xdr:colOff>628650</xdr:colOff>
      <xdr:row>8</xdr:row>
      <xdr:rowOff>152400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8D4151CD-EDFD-4378-8E09-EE7788D5AF9C}"/>
            </a:ext>
          </a:extLst>
        </xdr:cNvPr>
        <xdr:cNvSpPr/>
      </xdr:nvSpPr>
      <xdr:spPr>
        <a:xfrm>
          <a:off x="4371975" y="857250"/>
          <a:ext cx="514350" cy="495300"/>
        </a:xfrm>
        <a:prstGeom prst="rightBrace">
          <a:avLst>
            <a:gd name="adj1" fmla="val 8333"/>
            <a:gd name="adj2" fmla="val 51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0" zoomScale="85" zoomScaleNormal="85" workbookViewId="0">
      <selection activeCell="O53" sqref="O53"/>
    </sheetView>
  </sheetViews>
  <sheetFormatPr defaultRowHeight="13.5"/>
  <cols>
    <col min="1" max="16384" width="9" style="5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88A-503C-4F44-AC4A-B26683FC9B4C}">
  <dimension ref="B4:O34"/>
  <sheetViews>
    <sheetView workbookViewId="0"/>
  </sheetViews>
  <sheetFormatPr defaultRowHeight="13.5"/>
  <cols>
    <col min="1" max="16384" width="9" style="5"/>
  </cols>
  <sheetData>
    <row r="4" spans="2:15">
      <c r="B4" s="5" t="s">
        <v>2</v>
      </c>
      <c r="N4" s="5" t="s">
        <v>18</v>
      </c>
      <c r="O4" s="5" t="s">
        <v>20</v>
      </c>
    </row>
    <row r="5" spans="2:15">
      <c r="N5" s="5" t="s">
        <v>19</v>
      </c>
      <c r="O5" s="5" t="s">
        <v>21</v>
      </c>
    </row>
    <row r="6" spans="2:15">
      <c r="B6" s="5" t="s">
        <v>6</v>
      </c>
    </row>
    <row r="7" spans="2:15">
      <c r="C7" s="5" t="s">
        <v>8</v>
      </c>
    </row>
    <row r="8" spans="2:15">
      <c r="C8" s="5" t="s">
        <v>9</v>
      </c>
    </row>
    <row r="9" spans="2:15">
      <c r="B9" s="5" t="s">
        <v>7</v>
      </c>
    </row>
    <row r="10" spans="2:15">
      <c r="B10" s="5" t="s">
        <v>3</v>
      </c>
    </row>
    <row r="11" spans="2:15">
      <c r="C11" s="5" t="s">
        <v>10</v>
      </c>
    </row>
    <row r="13" spans="2:15">
      <c r="B13" s="5" t="s">
        <v>0</v>
      </c>
    </row>
    <row r="14" spans="2:15">
      <c r="C14" s="5" t="s">
        <v>1</v>
      </c>
    </row>
    <row r="16" spans="2:15">
      <c r="B16" s="5" t="s">
        <v>4</v>
      </c>
    </row>
    <row r="17" spans="2:12">
      <c r="C17" s="5" t="s">
        <v>5</v>
      </c>
    </row>
    <row r="18" spans="2:12">
      <c r="C18" s="5" t="s">
        <v>22</v>
      </c>
    </row>
    <row r="20" spans="2:12">
      <c r="B20" s="5" t="s">
        <v>11</v>
      </c>
    </row>
    <row r="21" spans="2:12">
      <c r="C21" s="5" t="s">
        <v>12</v>
      </c>
    </row>
    <row r="22" spans="2:12">
      <c r="C22" s="5" t="s">
        <v>13</v>
      </c>
    </row>
    <row r="23" spans="2:12">
      <c r="L23" s="5" t="s">
        <v>190</v>
      </c>
    </row>
    <row r="24" spans="2:12">
      <c r="B24" s="5" t="s">
        <v>134</v>
      </c>
    </row>
    <row r="25" spans="2:12">
      <c r="C25" s="5" t="s">
        <v>135</v>
      </c>
    </row>
    <row r="27" spans="2:12">
      <c r="B27" s="5" t="s">
        <v>14</v>
      </c>
    </row>
    <row r="28" spans="2:12">
      <c r="C28" s="5" t="s">
        <v>17</v>
      </c>
    </row>
    <row r="30" spans="2:12">
      <c r="B30" s="5" t="s">
        <v>15</v>
      </c>
    </row>
    <row r="31" spans="2:12">
      <c r="C31" s="5" t="s">
        <v>16</v>
      </c>
    </row>
    <row r="33" spans="2:5">
      <c r="B33" s="5" t="s">
        <v>187</v>
      </c>
    </row>
    <row r="34" spans="2:5">
      <c r="C34" s="5" t="s">
        <v>188</v>
      </c>
      <c r="E34" s="5" t="s">
        <v>189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6FE-6CF0-4EAE-97A5-1587F7EEF1C8}">
  <dimension ref="B3:P98"/>
  <sheetViews>
    <sheetView topLeftCell="A44" zoomScaleNormal="100" workbookViewId="0">
      <selection activeCell="K98" sqref="K98"/>
    </sheetView>
  </sheetViews>
  <sheetFormatPr defaultRowHeight="13.5"/>
  <cols>
    <col min="1" max="1" width="9" style="5"/>
    <col min="2" max="2" width="9" style="5" customWidth="1"/>
    <col min="3" max="3" width="18" style="5" customWidth="1"/>
    <col min="4" max="4" width="17" style="5" customWidth="1"/>
    <col min="5" max="8" width="9" style="5"/>
    <col min="9" max="9" width="45.625" style="5" customWidth="1"/>
    <col min="10" max="22" width="9" style="5"/>
    <col min="23" max="23" width="8" style="5" customWidth="1"/>
    <col min="24" max="16384" width="9" style="5"/>
  </cols>
  <sheetData>
    <row r="3" spans="2:12">
      <c r="L3" s="5" t="s">
        <v>417</v>
      </c>
    </row>
    <row r="4" spans="2:12">
      <c r="B4" s="6" t="s">
        <v>153</v>
      </c>
      <c r="C4" s="6" t="s">
        <v>1154</v>
      </c>
      <c r="D4" s="6" t="s">
        <v>1127</v>
      </c>
      <c r="E4" s="7" t="s">
        <v>123</v>
      </c>
      <c r="F4" s="6" t="s">
        <v>120</v>
      </c>
      <c r="G4" s="6" t="s">
        <v>121</v>
      </c>
      <c r="H4" s="6" t="s">
        <v>122</v>
      </c>
      <c r="I4" s="6" t="s">
        <v>133</v>
      </c>
      <c r="J4" s="18"/>
    </row>
    <row r="5" spans="2:12">
      <c r="B5" s="43" t="s">
        <v>505</v>
      </c>
      <c r="C5" s="9" t="s">
        <v>128</v>
      </c>
      <c r="D5" s="19"/>
      <c r="E5" s="8">
        <v>0</v>
      </c>
      <c r="F5" s="19"/>
      <c r="G5" s="9">
        <v>0</v>
      </c>
      <c r="H5" s="9" t="s">
        <v>125</v>
      </c>
      <c r="I5" s="19"/>
      <c r="J5" s="18"/>
      <c r="K5" s="5" t="str">
        <f t="shared" ref="K5:K11" si="0">"INSERT INTO m_code VALUES ("&amp;"'"&amp;B5&amp;"'"&amp;","&amp;E5&amp;","&amp;"'"&amp;C5&amp;"'"&amp;","&amp;"'"&amp;D5&amp;"'"&amp;","&amp;"'"&amp;F5&amp;"'"&amp;","&amp;G5&amp;","&amp;H5&amp;","&amp;"'"&amp;I5&amp;"'"&amp;");"</f>
        <v>INSERT INTO m_code VALUES ('code001',0,'無','','',0,0.0,'');</v>
      </c>
    </row>
    <row r="6" spans="2:12">
      <c r="B6" s="43" t="s">
        <v>505</v>
      </c>
      <c r="C6" s="9" t="s">
        <v>150</v>
      </c>
      <c r="D6" s="19"/>
      <c r="E6" s="8">
        <f t="shared" ref="E6:E11" si="1">E5+1</f>
        <v>1</v>
      </c>
      <c r="F6" s="19"/>
      <c r="G6" s="9">
        <v>0</v>
      </c>
      <c r="H6" s="9" t="s">
        <v>125</v>
      </c>
      <c r="I6" s="19"/>
      <c r="J6" s="18"/>
      <c r="K6" s="5" t="str">
        <f t="shared" si="0"/>
        <v>INSERT INTO m_code VALUES ('code001',1,'火','','',0,0.0,'');</v>
      </c>
    </row>
    <row r="7" spans="2:12">
      <c r="B7" s="43" t="s">
        <v>505</v>
      </c>
      <c r="C7" s="9" t="s">
        <v>34</v>
      </c>
      <c r="D7" s="19"/>
      <c r="E7" s="8">
        <f t="shared" si="1"/>
        <v>2</v>
      </c>
      <c r="F7" s="19"/>
      <c r="G7" s="9">
        <v>0</v>
      </c>
      <c r="H7" s="9" t="s">
        <v>125</v>
      </c>
      <c r="I7" s="19"/>
      <c r="J7" s="18"/>
      <c r="K7" s="5" t="str">
        <f t="shared" si="0"/>
        <v>INSERT INTO m_code VALUES ('code001',2,'雷','','',0,0.0,'');</v>
      </c>
    </row>
    <row r="8" spans="2:12">
      <c r="B8" s="43" t="s">
        <v>505</v>
      </c>
      <c r="C8" s="9" t="s">
        <v>151</v>
      </c>
      <c r="D8" s="19"/>
      <c r="E8" s="8">
        <f t="shared" si="1"/>
        <v>3</v>
      </c>
      <c r="F8" s="19"/>
      <c r="G8" s="9">
        <v>0</v>
      </c>
      <c r="H8" s="9" t="s">
        <v>125</v>
      </c>
      <c r="I8" s="19"/>
      <c r="J8" s="18"/>
      <c r="K8" s="5" t="str">
        <f t="shared" si="0"/>
        <v>INSERT INTO m_code VALUES ('code001',3,'水','','',0,0.0,'');</v>
      </c>
    </row>
    <row r="9" spans="2:12">
      <c r="B9" s="43" t="s">
        <v>505</v>
      </c>
      <c r="C9" s="9" t="s">
        <v>35</v>
      </c>
      <c r="D9" s="19"/>
      <c r="E9" s="8">
        <f t="shared" si="1"/>
        <v>4</v>
      </c>
      <c r="F9" s="19"/>
      <c r="G9" s="9">
        <v>0</v>
      </c>
      <c r="H9" s="9" t="s">
        <v>125</v>
      </c>
      <c r="I9" s="19"/>
      <c r="J9" s="18"/>
      <c r="K9" s="5" t="str">
        <f t="shared" si="0"/>
        <v>INSERT INTO m_code VALUES ('code001',4,'土','','',0,0.0,'');</v>
      </c>
    </row>
    <row r="10" spans="2:12">
      <c r="B10" s="43" t="s">
        <v>505</v>
      </c>
      <c r="C10" s="9" t="s">
        <v>36</v>
      </c>
      <c r="D10" s="19"/>
      <c r="E10" s="8">
        <f t="shared" si="1"/>
        <v>5</v>
      </c>
      <c r="F10" s="19"/>
      <c r="G10" s="9">
        <v>0</v>
      </c>
      <c r="H10" s="9" t="s">
        <v>125</v>
      </c>
      <c r="I10" s="19"/>
      <c r="J10" s="18"/>
      <c r="K10" s="5" t="str">
        <f t="shared" si="0"/>
        <v>INSERT INTO m_code VALUES ('code001',5,'光','','',0,0.0,'');</v>
      </c>
    </row>
    <row r="11" spans="2:12">
      <c r="B11" s="43" t="s">
        <v>505</v>
      </c>
      <c r="C11" s="9" t="s">
        <v>37</v>
      </c>
      <c r="D11" s="19"/>
      <c r="E11" s="8">
        <f t="shared" si="1"/>
        <v>6</v>
      </c>
      <c r="F11" s="19"/>
      <c r="G11" s="9">
        <v>0</v>
      </c>
      <c r="H11" s="9" t="s">
        <v>125</v>
      </c>
      <c r="I11" s="19"/>
      <c r="J11" s="18"/>
      <c r="K11" s="5" t="str">
        <f t="shared" si="0"/>
        <v>INSERT INTO m_code VALUES ('code001',6,'闇','','',0,0.0,'');</v>
      </c>
    </row>
    <row r="12" spans="2:12">
      <c r="B12" s="6" t="s">
        <v>153</v>
      </c>
      <c r="C12" s="6" t="s">
        <v>1155</v>
      </c>
      <c r="D12" s="6" t="s">
        <v>1127</v>
      </c>
      <c r="E12" s="7" t="s">
        <v>123</v>
      </c>
      <c r="F12" s="6" t="s">
        <v>120</v>
      </c>
      <c r="G12" s="6" t="s">
        <v>121</v>
      </c>
      <c r="H12" s="6" t="s">
        <v>122</v>
      </c>
      <c r="I12" s="6" t="s">
        <v>120</v>
      </c>
      <c r="K12" s="18"/>
    </row>
    <row r="13" spans="2:12">
      <c r="B13" s="43" t="s">
        <v>506</v>
      </c>
      <c r="C13" s="9" t="s">
        <v>128</v>
      </c>
      <c r="D13" s="9" t="s">
        <v>128</v>
      </c>
      <c r="E13" s="8">
        <v>0</v>
      </c>
      <c r="F13" s="19"/>
      <c r="G13" s="9" t="s">
        <v>132</v>
      </c>
      <c r="H13" s="9" t="s">
        <v>125</v>
      </c>
      <c r="I13" s="19" t="s">
        <v>1153</v>
      </c>
      <c r="K13" s="5" t="str">
        <f t="shared" ref="K13:K22" si="2">"INSERT INTO m_code VALUES ("&amp;"'"&amp;B13&amp;"'"&amp;","&amp;E13&amp;","&amp;"'"&amp;C13&amp;"'"&amp;","&amp;"'"&amp;D13&amp;"'"&amp;","&amp;"'"&amp;F13&amp;"'"&amp;","&amp;G13&amp;","&amp;H13&amp;","&amp;"'"&amp;I13&amp;"'"&amp;");"</f>
        <v>INSERT INTO m_code VALUES ('code002',0,'無','無','',0,0.0,'param3: 解除確立　0.0 → 0%, 1.0 → 100%');</v>
      </c>
    </row>
    <row r="14" spans="2:12">
      <c r="B14" s="43" t="s">
        <v>506</v>
      </c>
      <c r="C14" s="9" t="s">
        <v>58</v>
      </c>
      <c r="D14" s="9" t="s">
        <v>58</v>
      </c>
      <c r="E14" s="8">
        <f>E13+1</f>
        <v>1</v>
      </c>
      <c r="F14" s="19"/>
      <c r="G14" s="9" t="s">
        <v>132</v>
      </c>
      <c r="H14" s="9" t="s">
        <v>1171</v>
      </c>
      <c r="I14" s="19" t="s">
        <v>1153</v>
      </c>
      <c r="K14" s="5" t="str">
        <f t="shared" si="2"/>
        <v>INSERT INTO m_code VALUES ('code002',1,'毒','毒','',0,0.25,'param3: 解除確立　0.0 → 0%, 1.0 → 100%');</v>
      </c>
    </row>
    <row r="15" spans="2:12">
      <c r="B15" s="43" t="s">
        <v>506</v>
      </c>
      <c r="C15" s="9" t="s">
        <v>77</v>
      </c>
      <c r="D15" s="9" t="s">
        <v>1128</v>
      </c>
      <c r="E15" s="8">
        <f t="shared" ref="E15:E20" si="3">E14+1</f>
        <v>2</v>
      </c>
      <c r="F15" s="19"/>
      <c r="G15" s="9" t="s">
        <v>132</v>
      </c>
      <c r="H15" s="9" t="s">
        <v>1149</v>
      </c>
      <c r="I15" s="19" t="s">
        <v>1153</v>
      </c>
      <c r="K15" s="5" t="str">
        <f t="shared" si="2"/>
        <v>INSERT INTO m_code VALUES ('code002',2,'睡眠','眠','',0,0.8,'param3: 解除確立　0.0 → 0%, 1.0 → 100%');</v>
      </c>
    </row>
    <row r="16" spans="2:12">
      <c r="B16" s="43" t="s">
        <v>506</v>
      </c>
      <c r="C16" s="9" t="s">
        <v>59</v>
      </c>
      <c r="D16" s="9" t="s">
        <v>1129</v>
      </c>
      <c r="E16" s="8">
        <f t="shared" si="3"/>
        <v>3</v>
      </c>
      <c r="F16" s="19"/>
      <c r="G16" s="9" t="s">
        <v>132</v>
      </c>
      <c r="H16" s="9" t="s">
        <v>1150</v>
      </c>
      <c r="I16" s="19" t="s">
        <v>1153</v>
      </c>
      <c r="K16" s="5" t="str">
        <f t="shared" si="2"/>
        <v>INSERT INTO m_code VALUES ('code002',3,'魅了','魅','',0,1.0,'param3: 解除確立　0.0 → 0%, 1.0 → 100%');</v>
      </c>
    </row>
    <row r="17" spans="2:11">
      <c r="B17" s="43" t="s">
        <v>506</v>
      </c>
      <c r="C17" s="9" t="s">
        <v>63</v>
      </c>
      <c r="D17" s="9" t="s">
        <v>1130</v>
      </c>
      <c r="E17" s="8">
        <f t="shared" si="3"/>
        <v>4</v>
      </c>
      <c r="F17" s="19"/>
      <c r="G17" s="9" t="s">
        <v>132</v>
      </c>
      <c r="H17" s="9" t="s">
        <v>1178</v>
      </c>
      <c r="I17" s="19" t="s">
        <v>1153</v>
      </c>
      <c r="K17" s="5" t="str">
        <f t="shared" si="2"/>
        <v>INSERT INTO m_code VALUES ('code002',4,'スロー','遅','',0,0.3,'param3: 解除確立　0.0 → 0%, 1.0 → 100%');</v>
      </c>
    </row>
    <row r="18" spans="2:11">
      <c r="B18" s="43" t="s">
        <v>506</v>
      </c>
      <c r="C18" s="9" t="s">
        <v>147</v>
      </c>
      <c r="D18" s="9" t="s">
        <v>1131</v>
      </c>
      <c r="E18" s="8">
        <f t="shared" si="3"/>
        <v>5</v>
      </c>
      <c r="F18" s="19"/>
      <c r="G18" s="9" t="s">
        <v>132</v>
      </c>
      <c r="H18" s="9" t="s">
        <v>1152</v>
      </c>
      <c r="I18" s="19" t="s">
        <v>1153</v>
      </c>
      <c r="K18" s="5" t="str">
        <f t="shared" si="2"/>
        <v>INSERT INTO m_code VALUES ('code002',5,'攻撃力UP','攻↑','',0,0.2,'param3: 解除確立　0.0 → 0%, 1.0 → 100%');</v>
      </c>
    </row>
    <row r="19" spans="2:11">
      <c r="B19" s="43" t="s">
        <v>506</v>
      </c>
      <c r="C19" s="9" t="s">
        <v>148</v>
      </c>
      <c r="D19" s="9" t="s">
        <v>1132</v>
      </c>
      <c r="E19" s="8">
        <f t="shared" si="3"/>
        <v>6</v>
      </c>
      <c r="F19" s="19"/>
      <c r="G19" s="9" t="s">
        <v>132</v>
      </c>
      <c r="H19" s="9" t="s">
        <v>1181</v>
      </c>
      <c r="I19" s="19" t="s">
        <v>1153</v>
      </c>
      <c r="K19" s="5" t="str">
        <f t="shared" si="2"/>
        <v>INSERT INTO m_code VALUES ('code002',6,'回避力UP','回↑','',0,0.35,'param3: 解除確立　0.0 → 0%, 1.0 → 100%');</v>
      </c>
    </row>
    <row r="20" spans="2:11">
      <c r="B20" s="43" t="s">
        <v>506</v>
      </c>
      <c r="C20" s="9" t="s">
        <v>1126</v>
      </c>
      <c r="D20" s="9" t="s">
        <v>1135</v>
      </c>
      <c r="E20" s="8">
        <f t="shared" si="3"/>
        <v>7</v>
      </c>
      <c r="F20" s="19"/>
      <c r="G20" s="9" t="s">
        <v>132</v>
      </c>
      <c r="H20" s="9" t="s">
        <v>1152</v>
      </c>
      <c r="I20" s="19" t="s">
        <v>1153</v>
      </c>
      <c r="K20" s="5" t="str">
        <f t="shared" si="2"/>
        <v>INSERT INTO m_code VALUES ('code002',7,'会心UP','会UP','',0,0.2,'param3: 解除確立　0.0 → 0%, 1.0 → 100%');</v>
      </c>
    </row>
    <row r="21" spans="2:11">
      <c r="B21" s="43" t="s">
        <v>506</v>
      </c>
      <c r="C21" s="9" t="s">
        <v>1125</v>
      </c>
      <c r="D21" s="9" t="s">
        <v>1133</v>
      </c>
      <c r="E21" s="8">
        <f>E20+1</f>
        <v>8</v>
      </c>
      <c r="F21" s="19"/>
      <c r="G21" s="9" t="s">
        <v>132</v>
      </c>
      <c r="H21" s="9" t="s">
        <v>1152</v>
      </c>
      <c r="I21" s="19" t="s">
        <v>1153</v>
      </c>
      <c r="K21" s="5" t="str">
        <f t="shared" si="2"/>
        <v>INSERT INTO m_code VALUES ('code002',8,'自動回復','癒','',0,0.2,'param3: 解除確立　0.0 → 0%, 1.0 → 100%');</v>
      </c>
    </row>
    <row r="22" spans="2:11">
      <c r="B22" s="43" t="s">
        <v>506</v>
      </c>
      <c r="C22" s="9" t="s">
        <v>1124</v>
      </c>
      <c r="D22" s="9" t="s">
        <v>1134</v>
      </c>
      <c r="E22" s="8">
        <f>E21+1</f>
        <v>9</v>
      </c>
      <c r="F22" s="19"/>
      <c r="G22" s="9" t="s">
        <v>132</v>
      </c>
      <c r="H22" s="9" t="s">
        <v>1151</v>
      </c>
      <c r="I22" s="19" t="s">
        <v>1153</v>
      </c>
      <c r="K22" s="5" t="str">
        <f t="shared" si="2"/>
        <v>INSERT INTO m_code VALUES ('code002',9,'猛毒','猛','',0,0.5,'param3: 解除確立　0.0 → 0%, 1.0 → 100%');</v>
      </c>
    </row>
    <row r="23" spans="2:11">
      <c r="B23" s="6" t="s">
        <v>153</v>
      </c>
      <c r="C23" s="6" t="s">
        <v>1156</v>
      </c>
      <c r="D23" s="6" t="s">
        <v>1127</v>
      </c>
      <c r="E23" s="7" t="s">
        <v>123</v>
      </c>
      <c r="F23" s="6" t="s">
        <v>120</v>
      </c>
      <c r="G23" s="6" t="s">
        <v>121</v>
      </c>
      <c r="H23" s="6" t="s">
        <v>122</v>
      </c>
      <c r="I23" s="6" t="s">
        <v>120</v>
      </c>
      <c r="J23" s="18"/>
    </row>
    <row r="24" spans="2:11">
      <c r="B24" s="43" t="s">
        <v>507</v>
      </c>
      <c r="C24" s="9" t="s">
        <v>127</v>
      </c>
      <c r="D24" s="9"/>
      <c r="E24" s="8">
        <v>0</v>
      </c>
      <c r="F24" s="19"/>
      <c r="G24" s="9">
        <v>0</v>
      </c>
      <c r="H24" s="9" t="s">
        <v>125</v>
      </c>
      <c r="I24" s="19"/>
      <c r="J24" s="18"/>
      <c r="K24" s="5" t="str">
        <f t="shared" ref="K24:K32" si="4">"INSERT INTO m_code VALUES ("&amp;"'"&amp;B24&amp;"'"&amp;","&amp;E24&amp;","&amp;"'"&amp;C24&amp;"'"&amp;","&amp;"'"&amp;D24&amp;"'"&amp;","&amp;"'"&amp;F24&amp;"'"&amp;","&amp;G24&amp;","&amp;H24&amp;","&amp;"'"&amp;I24&amp;"'"&amp;");"</f>
        <v>INSERT INTO m_code VALUES ('code003',0,'無','','',0,0.0,'');</v>
      </c>
    </row>
    <row r="25" spans="2:11">
      <c r="B25" s="43" t="s">
        <v>507</v>
      </c>
      <c r="C25" s="13" t="s">
        <v>27</v>
      </c>
      <c r="D25" s="13"/>
      <c r="E25" s="8">
        <f>E24+1</f>
        <v>1</v>
      </c>
      <c r="F25" s="19"/>
      <c r="G25" s="9">
        <v>0</v>
      </c>
      <c r="H25" s="9" t="s">
        <v>125</v>
      </c>
      <c r="I25" s="19"/>
      <c r="J25" s="18"/>
      <c r="K25" s="5" t="str">
        <f t="shared" si="4"/>
        <v>INSERT INTO m_code VALUES ('code003',1,'敵ランダム','','',0,0.0,'');</v>
      </c>
    </row>
    <row r="26" spans="2:11">
      <c r="B26" s="43" t="s">
        <v>507</v>
      </c>
      <c r="C26" s="9" t="s">
        <v>32</v>
      </c>
      <c r="D26" s="9"/>
      <c r="E26" s="8">
        <f t="shared" ref="E26:E32" si="5">E25+1</f>
        <v>2</v>
      </c>
      <c r="F26" s="19"/>
      <c r="G26" s="9">
        <v>0</v>
      </c>
      <c r="H26" s="9" t="s">
        <v>125</v>
      </c>
      <c r="I26" s="19"/>
      <c r="J26" s="18"/>
      <c r="K26" s="5" t="str">
        <f t="shared" si="4"/>
        <v>INSERT INTO m_code VALUES ('code003',2,'敵全体','','',0,0.0,'');</v>
      </c>
    </row>
    <row r="27" spans="2:11">
      <c r="B27" s="43" t="s">
        <v>507</v>
      </c>
      <c r="C27" s="9" t="s">
        <v>112</v>
      </c>
      <c r="D27" s="9"/>
      <c r="E27" s="8">
        <f t="shared" si="5"/>
        <v>3</v>
      </c>
      <c r="F27" s="19"/>
      <c r="G27" s="9">
        <v>0</v>
      </c>
      <c r="H27" s="9" t="s">
        <v>125</v>
      </c>
      <c r="I27" s="19"/>
      <c r="J27" s="18"/>
      <c r="K27" s="5" t="str">
        <f t="shared" si="4"/>
        <v>INSERT INTO m_code VALUES ('code003',3,'敵ランダム・敵全体','','',0,0.0,'');</v>
      </c>
    </row>
    <row r="28" spans="2:11">
      <c r="B28" s="43" t="s">
        <v>507</v>
      </c>
      <c r="C28" s="9" t="s">
        <v>111</v>
      </c>
      <c r="D28" s="9"/>
      <c r="E28" s="8">
        <f t="shared" si="5"/>
        <v>4</v>
      </c>
      <c r="F28" s="19"/>
      <c r="G28" s="9">
        <v>0</v>
      </c>
      <c r="H28" s="9" t="s">
        <v>125</v>
      </c>
      <c r="I28" s="19"/>
      <c r="J28" s="18"/>
      <c r="K28" s="5" t="str">
        <f t="shared" si="4"/>
        <v>INSERT INTO m_code VALUES ('code003',4,'敵ランダム・複数回','','',0,0.0,'');</v>
      </c>
    </row>
    <row r="29" spans="2:11">
      <c r="B29" s="43" t="s">
        <v>507</v>
      </c>
      <c r="C29" s="9" t="s">
        <v>110</v>
      </c>
      <c r="D29" s="9"/>
      <c r="E29" s="8">
        <f t="shared" si="5"/>
        <v>5</v>
      </c>
      <c r="F29" s="19"/>
      <c r="G29" s="9">
        <v>0</v>
      </c>
      <c r="H29" s="9" t="s">
        <v>125</v>
      </c>
      <c r="I29" s="19"/>
      <c r="J29" s="18"/>
      <c r="K29" s="5" t="str">
        <f t="shared" si="4"/>
        <v>INSERT INTO m_code VALUES ('code003',5,'自身','','',0,0.0,'');</v>
      </c>
    </row>
    <row r="30" spans="2:11">
      <c r="B30" s="43" t="s">
        <v>507</v>
      </c>
      <c r="C30" s="9" t="s">
        <v>73</v>
      </c>
      <c r="D30" s="9"/>
      <c r="E30" s="8">
        <f t="shared" si="5"/>
        <v>6</v>
      </c>
      <c r="F30" s="19"/>
      <c r="G30" s="9">
        <v>0</v>
      </c>
      <c r="H30" s="9" t="s">
        <v>125</v>
      </c>
      <c r="I30" s="19"/>
      <c r="J30" s="18"/>
      <c r="K30" s="5" t="str">
        <f t="shared" si="4"/>
        <v>INSERT INTO m_code VALUES ('code003',6,'味方ランダム','','',0,0.0,'');</v>
      </c>
    </row>
    <row r="31" spans="2:11">
      <c r="B31" s="43" t="s">
        <v>507</v>
      </c>
      <c r="C31" s="9" t="s">
        <v>71</v>
      </c>
      <c r="D31" s="9"/>
      <c r="E31" s="8">
        <f t="shared" si="5"/>
        <v>7</v>
      </c>
      <c r="F31" s="19"/>
      <c r="G31" s="9">
        <v>0</v>
      </c>
      <c r="H31" s="9" t="s">
        <v>125</v>
      </c>
      <c r="I31" s="19"/>
      <c r="J31" s="18"/>
      <c r="K31" s="5" t="str">
        <f t="shared" si="4"/>
        <v>INSERT INTO m_code VALUES ('code003',7,'味方全体','','',0,0.0,'');</v>
      </c>
    </row>
    <row r="32" spans="2:11">
      <c r="B32" s="43" t="s">
        <v>507</v>
      </c>
      <c r="C32" s="9" t="s">
        <v>113</v>
      </c>
      <c r="D32" s="9"/>
      <c r="E32" s="8">
        <f t="shared" si="5"/>
        <v>8</v>
      </c>
      <c r="F32" s="19"/>
      <c r="G32" s="9">
        <v>0</v>
      </c>
      <c r="H32" s="9" t="s">
        <v>125</v>
      </c>
      <c r="I32" s="19"/>
      <c r="J32" s="18"/>
      <c r="K32" s="5" t="str">
        <f t="shared" si="4"/>
        <v>INSERT INTO m_code VALUES ('code003',8,'味方ランダム・味方全体','','',0,0.0,'');</v>
      </c>
    </row>
    <row r="33" spans="2:11">
      <c r="B33" s="6" t="s">
        <v>153</v>
      </c>
      <c r="C33" s="6" t="s">
        <v>1157</v>
      </c>
      <c r="D33" s="6" t="s">
        <v>1127</v>
      </c>
      <c r="E33" s="7" t="s">
        <v>123</v>
      </c>
      <c r="F33" s="6" t="s">
        <v>120</v>
      </c>
      <c r="G33" s="6" t="s">
        <v>121</v>
      </c>
      <c r="H33" s="6" t="s">
        <v>122</v>
      </c>
      <c r="I33" s="6" t="s">
        <v>120</v>
      </c>
      <c r="J33" s="18"/>
    </row>
    <row r="34" spans="2:11">
      <c r="B34" s="43" t="s">
        <v>508</v>
      </c>
      <c r="C34" s="13" t="s">
        <v>127</v>
      </c>
      <c r="D34" s="13" t="s">
        <v>127</v>
      </c>
      <c r="E34" s="8">
        <v>0</v>
      </c>
      <c r="F34" s="19"/>
      <c r="G34" s="9">
        <v>0</v>
      </c>
      <c r="H34" s="9" t="s">
        <v>125</v>
      </c>
      <c r="I34" s="19"/>
      <c r="J34" s="18"/>
      <c r="K34" s="5" t="str">
        <f t="shared" ref="K34:K42" si="6">"INSERT INTO m_code VALUES ("&amp;"'"&amp;B34&amp;"'"&amp;","&amp;E34&amp;","&amp;"'"&amp;C34&amp;"'"&amp;","&amp;"'"&amp;D34&amp;"'"&amp;","&amp;"'"&amp;F34&amp;"'"&amp;","&amp;G34&amp;","&amp;H34&amp;","&amp;"'"&amp;I34&amp;"'"&amp;");"</f>
        <v>INSERT INTO m_code VALUES ('code004',0,'無','無','',0,0.0,'');</v>
      </c>
    </row>
    <row r="35" spans="2:11">
      <c r="B35" s="43" t="s">
        <v>508</v>
      </c>
      <c r="C35" s="13" t="s">
        <v>90</v>
      </c>
      <c r="D35" s="13" t="s">
        <v>1136</v>
      </c>
      <c r="E35" s="8">
        <f>E34+1</f>
        <v>1</v>
      </c>
      <c r="F35" s="19"/>
      <c r="G35" s="9">
        <v>0</v>
      </c>
      <c r="H35" s="9" t="s">
        <v>125</v>
      </c>
      <c r="I35" s="19"/>
      <c r="J35" s="18"/>
      <c r="K35" s="5" t="str">
        <f t="shared" si="6"/>
        <v>INSERT INTO m_code VALUES ('code004',1,'打撃攻撃','打','',0,0.0,'');</v>
      </c>
    </row>
    <row r="36" spans="2:11">
      <c r="B36" s="43" t="s">
        <v>508</v>
      </c>
      <c r="C36" s="13" t="s">
        <v>91</v>
      </c>
      <c r="D36" s="13" t="s">
        <v>1137</v>
      </c>
      <c r="E36" s="8">
        <f t="shared" ref="E36:E42" si="7">E35+1</f>
        <v>2</v>
      </c>
      <c r="F36" s="19"/>
      <c r="G36" s="9">
        <v>0</v>
      </c>
      <c r="H36" s="9" t="s">
        <v>125</v>
      </c>
      <c r="I36" s="19"/>
      <c r="J36" s="18"/>
      <c r="K36" s="5" t="str">
        <f t="shared" si="6"/>
        <v>INSERT INTO m_code VALUES ('code004',2,'斬撃攻撃','斬','',0,0.0,'');</v>
      </c>
    </row>
    <row r="37" spans="2:11">
      <c r="B37" s="43" t="s">
        <v>508</v>
      </c>
      <c r="C37" s="13" t="s">
        <v>89</v>
      </c>
      <c r="D37" s="13" t="s">
        <v>1138</v>
      </c>
      <c r="E37" s="8">
        <f t="shared" si="7"/>
        <v>3</v>
      </c>
      <c r="F37" s="19"/>
      <c r="G37" s="9">
        <v>0</v>
      </c>
      <c r="H37" s="9" t="s">
        <v>125</v>
      </c>
      <c r="I37" s="19"/>
      <c r="J37" s="18"/>
      <c r="K37" s="5" t="str">
        <f t="shared" si="6"/>
        <v>INSERT INTO m_code VALUES ('code004',3,'攻撃魔法','攻魔','',0,0.0,'');</v>
      </c>
    </row>
    <row r="38" spans="2:11">
      <c r="B38" s="43" t="s">
        <v>508</v>
      </c>
      <c r="C38" s="9" t="s">
        <v>140</v>
      </c>
      <c r="D38" s="9" t="s">
        <v>1139</v>
      </c>
      <c r="E38" s="8">
        <f t="shared" si="7"/>
        <v>4</v>
      </c>
      <c r="F38" s="19"/>
      <c r="G38" s="9">
        <v>0</v>
      </c>
      <c r="H38" s="9" t="s">
        <v>125</v>
      </c>
      <c r="I38" s="19"/>
      <c r="J38" s="18"/>
      <c r="K38" s="5" t="str">
        <f t="shared" si="6"/>
        <v>INSERT INTO m_code VALUES ('code004',4,'割合攻撃','割合','',0,0.0,'');</v>
      </c>
    </row>
    <row r="39" spans="2:11">
      <c r="B39" s="43" t="s">
        <v>508</v>
      </c>
      <c r="C39" s="9" t="s">
        <v>145</v>
      </c>
      <c r="D39" s="9" t="s">
        <v>1140</v>
      </c>
      <c r="E39" s="8">
        <f t="shared" si="7"/>
        <v>5</v>
      </c>
      <c r="F39" s="19"/>
      <c r="G39" s="9">
        <v>0</v>
      </c>
      <c r="H39" s="9" t="s">
        <v>125</v>
      </c>
      <c r="I39" s="19"/>
      <c r="J39" s="18"/>
      <c r="K39" s="5" t="str">
        <f t="shared" si="6"/>
        <v>INSERT INTO m_code VALUES ('code004',5,'即死攻撃','即死','',0,0.0,'');</v>
      </c>
    </row>
    <row r="40" spans="2:11">
      <c r="B40" s="43" t="s">
        <v>508</v>
      </c>
      <c r="C40" s="9" t="s">
        <v>69</v>
      </c>
      <c r="D40" s="9" t="s">
        <v>69</v>
      </c>
      <c r="E40" s="8">
        <f t="shared" si="7"/>
        <v>6</v>
      </c>
      <c r="F40" s="19"/>
      <c r="G40" s="9">
        <v>0</v>
      </c>
      <c r="H40" s="9" t="s">
        <v>125</v>
      </c>
      <c r="I40" s="19"/>
      <c r="J40" s="18"/>
      <c r="K40" s="5" t="str">
        <f t="shared" si="6"/>
        <v>INSERT INTO m_code VALUES ('code004',6,'回復','回復','',0,0.0,'');</v>
      </c>
    </row>
    <row r="41" spans="2:11">
      <c r="B41" s="43" t="s">
        <v>508</v>
      </c>
      <c r="C41" s="9" t="s">
        <v>57</v>
      </c>
      <c r="D41" s="9" t="s">
        <v>57</v>
      </c>
      <c r="E41" s="8">
        <f t="shared" si="7"/>
        <v>7</v>
      </c>
      <c r="F41" s="19"/>
      <c r="G41" s="9">
        <v>0</v>
      </c>
      <c r="H41" s="9" t="s">
        <v>125</v>
      </c>
      <c r="I41" s="19"/>
      <c r="J41" s="18"/>
      <c r="K41" s="5" t="str">
        <f t="shared" si="6"/>
        <v>INSERT INTO m_code VALUES ('code004',7,'状態','状態','',0,0.0,'');</v>
      </c>
    </row>
    <row r="42" spans="2:11">
      <c r="B42" s="43" t="s">
        <v>508</v>
      </c>
      <c r="C42" s="9" t="s">
        <v>86</v>
      </c>
      <c r="D42" s="9" t="s">
        <v>1141</v>
      </c>
      <c r="E42" s="8">
        <f t="shared" si="7"/>
        <v>8</v>
      </c>
      <c r="F42" s="19"/>
      <c r="G42" s="9">
        <v>0</v>
      </c>
      <c r="H42" s="9" t="s">
        <v>125</v>
      </c>
      <c r="I42" s="19"/>
      <c r="J42" s="18"/>
      <c r="K42" s="5" t="str">
        <f t="shared" si="6"/>
        <v>INSERT INTO m_code VALUES ('code004',8,'休み','休','',0,0.0,'');</v>
      </c>
    </row>
    <row r="43" spans="2:11">
      <c r="B43" s="6" t="s">
        <v>153</v>
      </c>
      <c r="C43" s="6" t="s">
        <v>1158</v>
      </c>
      <c r="D43" s="6" t="s">
        <v>1127</v>
      </c>
      <c r="E43" s="7" t="s">
        <v>123</v>
      </c>
      <c r="F43" s="6" t="s">
        <v>120</v>
      </c>
      <c r="G43" s="6" t="s">
        <v>121</v>
      </c>
      <c r="H43" s="6" t="s">
        <v>122</v>
      </c>
      <c r="I43" s="6" t="s">
        <v>120</v>
      </c>
      <c r="J43" s="18"/>
    </row>
    <row r="44" spans="2:11">
      <c r="B44" s="43" t="s">
        <v>509</v>
      </c>
      <c r="C44" s="9" t="s">
        <v>117</v>
      </c>
      <c r="D44" s="19"/>
      <c r="E44" s="8">
        <v>1</v>
      </c>
      <c r="F44" s="19"/>
      <c r="G44" s="9">
        <v>0</v>
      </c>
      <c r="H44" s="9">
        <v>0.25</v>
      </c>
      <c r="I44" s="19"/>
      <c r="J44" s="18"/>
      <c r="K44" s="5" t="str">
        <f>"INSERT INTO m_code VALUES ("&amp;"'"&amp;B44&amp;"'"&amp;","&amp;E44&amp;","&amp;"'"&amp;C44&amp;"'"&amp;","&amp;"'"&amp;D44&amp;"'"&amp;","&amp;"'"&amp;F44&amp;"'"&amp;","&amp;G44&amp;","&amp;H44&amp;","&amp;"'"&amp;I44&amp;"'"&amp;");"</f>
        <v>INSERT INTO m_code VALUES ('code005',1,'クリティカルダメージ補正','','',0,0.25,'');</v>
      </c>
    </row>
    <row r="45" spans="2:11">
      <c r="B45" s="43" t="s">
        <v>509</v>
      </c>
      <c r="C45" s="9" t="s">
        <v>118</v>
      </c>
      <c r="D45" s="19"/>
      <c r="E45" s="8">
        <f>E44+1</f>
        <v>2</v>
      </c>
      <c r="F45" s="19"/>
      <c r="G45" s="9">
        <v>0</v>
      </c>
      <c r="H45" s="9">
        <v>0.3</v>
      </c>
      <c r="I45" s="19"/>
      <c r="J45" s="18"/>
      <c r="K45" s="5" t="str">
        <f>"INSERT INTO m_code VALUES ("&amp;"'"&amp;B45&amp;"'"&amp;","&amp;E45&amp;","&amp;"'"&amp;C45&amp;"'"&amp;","&amp;"'"&amp;D45&amp;"'"&amp;","&amp;"'"&amp;F45&amp;"'"&amp;","&amp;G45&amp;","&amp;H45&amp;","&amp;"'"&amp;I45&amp;"'"&amp;");"</f>
        <v>INSERT INTO m_code VALUES ('code005',2,'行動スピード補正','','',0,0.3,'');</v>
      </c>
    </row>
    <row r="46" spans="2:11">
      <c r="B46" s="43" t="s">
        <v>509</v>
      </c>
      <c r="C46" s="9" t="s">
        <v>119</v>
      </c>
      <c r="D46" s="19"/>
      <c r="E46" s="8">
        <f>E45+1</f>
        <v>3</v>
      </c>
      <c r="F46" s="19"/>
      <c r="G46" s="9">
        <v>0</v>
      </c>
      <c r="H46" s="9">
        <v>0.15</v>
      </c>
      <c r="I46" s="19"/>
      <c r="J46" s="18"/>
      <c r="K46" s="5" t="str">
        <f>"INSERT INTO m_code VALUES ("&amp;"'"&amp;B46&amp;"'"&amp;","&amp;E46&amp;","&amp;"'"&amp;C46&amp;"'"&amp;","&amp;"'"&amp;D46&amp;"'"&amp;","&amp;"'"&amp;F46&amp;"'"&amp;","&amp;G46&amp;","&amp;H46&amp;","&amp;"'"&amp;I46&amp;"'"&amp;");"</f>
        <v>INSERT INTO m_code VALUES ('code005',3,'弱点ダメージ補正','','',0,0.15,'');</v>
      </c>
    </row>
    <row r="47" spans="2:11">
      <c r="B47" s="6" t="s">
        <v>153</v>
      </c>
      <c r="C47" s="6" t="s">
        <v>1159</v>
      </c>
      <c r="D47" s="6" t="s">
        <v>1127</v>
      </c>
      <c r="E47" s="7" t="s">
        <v>123</v>
      </c>
      <c r="F47" s="6" t="s">
        <v>120</v>
      </c>
      <c r="G47" s="6" t="s">
        <v>121</v>
      </c>
      <c r="H47" s="6" t="s">
        <v>122</v>
      </c>
      <c r="I47" s="6" t="s">
        <v>120</v>
      </c>
      <c r="J47" s="18"/>
    </row>
    <row r="48" spans="2:11">
      <c r="B48" s="43" t="s">
        <v>510</v>
      </c>
      <c r="C48" s="9" t="s">
        <v>196</v>
      </c>
      <c r="D48" s="19"/>
      <c r="E48" s="8">
        <v>1</v>
      </c>
      <c r="F48" s="19"/>
      <c r="G48" s="9">
        <v>0</v>
      </c>
      <c r="H48" s="9" t="s">
        <v>125</v>
      </c>
      <c r="I48" s="19"/>
      <c r="J48" s="18"/>
      <c r="K48" s="5" t="str">
        <f t="shared" ref="K48:K79" si="8">"INSERT INTO m_code VALUES ("&amp;"'"&amp;B48&amp;"'"&amp;","&amp;E48&amp;","&amp;"'"&amp;C48&amp;"'"&amp;","&amp;"'"&amp;D48&amp;"'"&amp;","&amp;"'"&amp;F48&amp;"'"&amp;","&amp;G48&amp;","&amp;H48&amp;","&amp;"'"&amp;I48&amp;"'"&amp;");"</f>
        <v>INSERT INTO m_code VALUES ('code006',1,'キラービー','','',0,0.0,'');</v>
      </c>
    </row>
    <row r="49" spans="2:11">
      <c r="B49" s="43" t="s">
        <v>510</v>
      </c>
      <c r="C49" s="9" t="s">
        <v>164</v>
      </c>
      <c r="D49" s="19"/>
      <c r="E49" s="8">
        <f>E48+1</f>
        <v>2</v>
      </c>
      <c r="F49" s="19"/>
      <c r="G49" s="9">
        <v>0</v>
      </c>
      <c r="H49" s="9" t="s">
        <v>125</v>
      </c>
      <c r="I49" s="19"/>
      <c r="J49" s="18"/>
      <c r="K49" s="5" t="str">
        <f t="shared" si="8"/>
        <v>INSERT INTO m_code VALUES ('code006',2,'カーミラ','','',0,0.0,'');</v>
      </c>
    </row>
    <row r="50" spans="2:11">
      <c r="B50" s="43" t="s">
        <v>510</v>
      </c>
      <c r="C50" s="9" t="s">
        <v>165</v>
      </c>
      <c r="D50" s="19"/>
      <c r="E50" s="8">
        <f t="shared" ref="E50:E79" si="9">E49+1</f>
        <v>3</v>
      </c>
      <c r="F50" s="19"/>
      <c r="G50" s="9">
        <v>0</v>
      </c>
      <c r="H50" s="9" t="s">
        <v>125</v>
      </c>
      <c r="I50" s="19"/>
      <c r="J50" s="18"/>
      <c r="K50" s="5" t="str">
        <f t="shared" si="8"/>
        <v>INSERT INTO m_code VALUES ('code006',3,'デーモン','','',0,0.0,'');</v>
      </c>
    </row>
    <row r="51" spans="2:11">
      <c r="B51" s="43" t="s">
        <v>510</v>
      </c>
      <c r="C51" s="9" t="s">
        <v>99</v>
      </c>
      <c r="D51" s="19"/>
      <c r="E51" s="8">
        <f t="shared" si="9"/>
        <v>4</v>
      </c>
      <c r="F51" s="19"/>
      <c r="G51" s="9">
        <v>0</v>
      </c>
      <c r="H51" s="9" t="s">
        <v>125</v>
      </c>
      <c r="I51" s="19"/>
      <c r="J51" s="18"/>
      <c r="K51" s="5" t="str">
        <f t="shared" si="8"/>
        <v>INSERT INTO m_code VALUES ('code006',4,'ゴブリン','','',0,0.0,'');</v>
      </c>
    </row>
    <row r="52" spans="2:11">
      <c r="B52" s="43" t="s">
        <v>510</v>
      </c>
      <c r="C52" s="9" t="s">
        <v>192</v>
      </c>
      <c r="D52" s="19"/>
      <c r="E52" s="8">
        <f t="shared" si="9"/>
        <v>5</v>
      </c>
      <c r="F52" s="19"/>
      <c r="G52" s="9">
        <v>0</v>
      </c>
      <c r="H52" s="9" t="s">
        <v>125</v>
      </c>
      <c r="I52" s="19"/>
      <c r="J52" s="18"/>
      <c r="K52" s="5" t="str">
        <f t="shared" si="8"/>
        <v>INSERT INTO m_code VALUES ('code006',5,'マシンゴーレム','','',0,0.0,'');</v>
      </c>
    </row>
    <row r="53" spans="2:11">
      <c r="B53" s="43" t="s">
        <v>510</v>
      </c>
      <c r="C53" s="9" t="s">
        <v>166</v>
      </c>
      <c r="D53" s="19"/>
      <c r="E53" s="8">
        <f t="shared" si="9"/>
        <v>6</v>
      </c>
      <c r="F53" s="19"/>
      <c r="G53" s="9">
        <v>0</v>
      </c>
      <c r="H53" s="9" t="s">
        <v>125</v>
      </c>
      <c r="I53" s="19"/>
      <c r="J53" s="18"/>
      <c r="K53" s="5" t="str">
        <f t="shared" si="8"/>
        <v>INSERT INTO m_code VALUES ('code006',6,'ハーピー','','',0,0.0,'');</v>
      </c>
    </row>
    <row r="54" spans="2:11">
      <c r="B54" s="43" t="s">
        <v>510</v>
      </c>
      <c r="C54" s="9" t="s">
        <v>195</v>
      </c>
      <c r="D54" s="19"/>
      <c r="E54" s="8">
        <f t="shared" si="9"/>
        <v>7</v>
      </c>
      <c r="F54" s="19"/>
      <c r="G54" s="9">
        <v>0</v>
      </c>
      <c r="H54" s="9" t="s">
        <v>125</v>
      </c>
      <c r="I54" s="19"/>
      <c r="J54" s="18"/>
      <c r="K54" s="5" t="str">
        <f t="shared" si="8"/>
        <v>INSERT INTO m_code VALUES ('code006',7,'アーマーナイト','','',0,0.0,'');</v>
      </c>
    </row>
    <row r="55" spans="2:11">
      <c r="B55" s="43" t="s">
        <v>510</v>
      </c>
      <c r="C55" s="9" t="s">
        <v>100</v>
      </c>
      <c r="D55" s="19"/>
      <c r="E55" s="8">
        <f t="shared" si="9"/>
        <v>8</v>
      </c>
      <c r="F55" s="19"/>
      <c r="G55" s="9">
        <v>0</v>
      </c>
      <c r="H55" s="9" t="s">
        <v>125</v>
      </c>
      <c r="I55" s="19"/>
      <c r="J55" s="18"/>
      <c r="K55" s="5" t="str">
        <f t="shared" si="8"/>
        <v>INSERT INTO m_code VALUES ('code006',8,'マジシャン','','',0,0.0,'');</v>
      </c>
    </row>
    <row r="56" spans="2:11">
      <c r="B56" s="43" t="s">
        <v>510</v>
      </c>
      <c r="C56" s="9" t="s">
        <v>193</v>
      </c>
      <c r="D56" s="19"/>
      <c r="E56" s="8">
        <f t="shared" si="9"/>
        <v>9</v>
      </c>
      <c r="F56" s="19"/>
      <c r="G56" s="9">
        <v>0</v>
      </c>
      <c r="H56" s="9" t="s">
        <v>125</v>
      </c>
      <c r="I56" s="19"/>
      <c r="J56" s="18"/>
      <c r="K56" s="5" t="str">
        <f t="shared" si="8"/>
        <v>INSERT INTO m_code VALUES ('code006',9,'マイコニド','','',0,0.0,'');</v>
      </c>
    </row>
    <row r="57" spans="2:11">
      <c r="B57" s="43" t="s">
        <v>510</v>
      </c>
      <c r="C57" s="9" t="s">
        <v>167</v>
      </c>
      <c r="D57" s="19"/>
      <c r="E57" s="8">
        <f t="shared" si="9"/>
        <v>10</v>
      </c>
      <c r="F57" s="19"/>
      <c r="G57" s="9">
        <v>0</v>
      </c>
      <c r="H57" s="9" t="s">
        <v>125</v>
      </c>
      <c r="I57" s="19"/>
      <c r="J57" s="18"/>
      <c r="K57" s="5" t="str">
        <f t="shared" si="8"/>
        <v>INSERT INTO m_code VALUES ('code006',10,'ニードルバード','','',0,0.0,'');</v>
      </c>
    </row>
    <row r="58" spans="2:11">
      <c r="B58" s="43" t="s">
        <v>510</v>
      </c>
      <c r="C58" s="9" t="s">
        <v>168</v>
      </c>
      <c r="D58" s="19"/>
      <c r="E58" s="8">
        <f t="shared" si="9"/>
        <v>11</v>
      </c>
      <c r="F58" s="19"/>
      <c r="G58" s="9">
        <v>0</v>
      </c>
      <c r="H58" s="9" t="s">
        <v>125</v>
      </c>
      <c r="I58" s="19"/>
      <c r="J58" s="18"/>
      <c r="K58" s="5" t="str">
        <f t="shared" si="8"/>
        <v>INSERT INTO m_code VALUES ('code006',11,'プチドラゴン','','',0,0.0,'');</v>
      </c>
    </row>
    <row r="59" spans="2:11">
      <c r="B59" s="43" t="s">
        <v>510</v>
      </c>
      <c r="C59" s="9" t="s">
        <v>169</v>
      </c>
      <c r="D59" s="19"/>
      <c r="E59" s="8">
        <f t="shared" si="9"/>
        <v>12</v>
      </c>
      <c r="F59" s="19"/>
      <c r="G59" s="9">
        <v>0</v>
      </c>
      <c r="H59" s="9" t="s">
        <v>125</v>
      </c>
      <c r="I59" s="19"/>
      <c r="J59" s="18"/>
      <c r="K59" s="5" t="str">
        <f t="shared" si="8"/>
        <v>INSERT INTO m_code VALUES ('code006',12,'ポト','','',0,0.0,'');</v>
      </c>
    </row>
    <row r="60" spans="2:11">
      <c r="B60" s="43" t="s">
        <v>510</v>
      </c>
      <c r="C60" s="9" t="s">
        <v>170</v>
      </c>
      <c r="D60" s="19"/>
      <c r="E60" s="8">
        <f t="shared" si="9"/>
        <v>13</v>
      </c>
      <c r="F60" s="19"/>
      <c r="G60" s="9">
        <v>0</v>
      </c>
      <c r="H60" s="9" t="s">
        <v>125</v>
      </c>
      <c r="I60" s="19"/>
      <c r="J60" s="18"/>
      <c r="K60" s="5" t="str">
        <f t="shared" si="8"/>
        <v>INSERT INTO m_code VALUES ('code006',13,'プリースト','','',0,0.0,'');</v>
      </c>
    </row>
    <row r="61" spans="2:11">
      <c r="B61" s="43" t="s">
        <v>510</v>
      </c>
      <c r="C61" s="9" t="s">
        <v>172</v>
      </c>
      <c r="D61" s="19"/>
      <c r="E61" s="8">
        <f t="shared" si="9"/>
        <v>14</v>
      </c>
      <c r="F61" s="19"/>
      <c r="G61" s="9">
        <v>0</v>
      </c>
      <c r="H61" s="9" t="s">
        <v>125</v>
      </c>
      <c r="I61" s="19"/>
      <c r="J61" s="18"/>
      <c r="K61" s="5" t="str">
        <f t="shared" si="8"/>
        <v>INSERT INTO m_code VALUES ('code006',14,'ラビ','','',0,0.0,'');</v>
      </c>
    </row>
    <row r="62" spans="2:11">
      <c r="B62" s="43" t="s">
        <v>510</v>
      </c>
      <c r="C62" s="9" t="s">
        <v>194</v>
      </c>
      <c r="D62" s="19"/>
      <c r="E62" s="8">
        <f t="shared" si="9"/>
        <v>15</v>
      </c>
      <c r="F62" s="19"/>
      <c r="G62" s="9">
        <v>0</v>
      </c>
      <c r="H62" s="9" t="s">
        <v>125</v>
      </c>
      <c r="I62" s="19"/>
      <c r="J62" s="18"/>
      <c r="K62" s="5" t="str">
        <f t="shared" si="8"/>
        <v>INSERT INTO m_code VALUES ('code006',15,'グリーンスライム','','',0,0.0,'');</v>
      </c>
    </row>
    <row r="63" spans="2:11">
      <c r="B63" s="43" t="s">
        <v>510</v>
      </c>
      <c r="C63" s="9" t="s">
        <v>186</v>
      </c>
      <c r="D63" s="19"/>
      <c r="E63" s="8">
        <f t="shared" si="9"/>
        <v>16</v>
      </c>
      <c r="F63" s="19"/>
      <c r="G63" s="9">
        <v>0</v>
      </c>
      <c r="H63" s="9" t="s">
        <v>125</v>
      </c>
      <c r="I63" s="19"/>
      <c r="J63" s="18"/>
      <c r="K63" s="5" t="str">
        <f t="shared" si="8"/>
        <v>INSERT INTO m_code VALUES ('code006',16,'イビルソード','','',0,0.0,'');</v>
      </c>
    </row>
    <row r="64" spans="2:11">
      <c r="B64" s="43" t="s">
        <v>510</v>
      </c>
      <c r="C64" s="8" t="s">
        <v>268</v>
      </c>
      <c r="D64" s="19"/>
      <c r="E64" s="8">
        <f t="shared" si="9"/>
        <v>17</v>
      </c>
      <c r="F64" s="19"/>
      <c r="G64" s="9">
        <v>0</v>
      </c>
      <c r="H64" s="9" t="s">
        <v>125</v>
      </c>
      <c r="I64" s="19"/>
      <c r="K64" s="5" t="str">
        <f t="shared" si="8"/>
        <v>INSERT INTO m_code VALUES ('code006',17,'ウルフ','','',0,0.0,'');</v>
      </c>
    </row>
    <row r="65" spans="2:11">
      <c r="B65" s="43" t="s">
        <v>510</v>
      </c>
      <c r="C65" s="8" t="s">
        <v>272</v>
      </c>
      <c r="D65" s="19"/>
      <c r="E65" s="8">
        <f t="shared" si="9"/>
        <v>18</v>
      </c>
      <c r="F65" s="19"/>
      <c r="G65" s="9">
        <v>0</v>
      </c>
      <c r="H65" s="9" t="s">
        <v>125</v>
      </c>
      <c r="I65" s="19"/>
      <c r="K65" s="5" t="str">
        <f t="shared" si="8"/>
        <v>INSERT INTO m_code VALUES ('code006',18,'ダック','','',0,0.0,'');</v>
      </c>
    </row>
    <row r="66" spans="2:11">
      <c r="B66" s="43" t="s">
        <v>510</v>
      </c>
      <c r="C66" s="8" t="s">
        <v>236</v>
      </c>
      <c r="D66" s="19"/>
      <c r="E66" s="8">
        <f t="shared" si="9"/>
        <v>19</v>
      </c>
      <c r="F66" s="19"/>
      <c r="G66" s="9">
        <v>0</v>
      </c>
      <c r="H66" s="9" t="s">
        <v>125</v>
      </c>
      <c r="I66" s="19"/>
      <c r="K66" s="5" t="str">
        <f t="shared" si="8"/>
        <v>INSERT INTO m_code VALUES ('code006',19,'モールベア','','',0,0.0,'');</v>
      </c>
    </row>
    <row r="67" spans="2:11">
      <c r="B67" s="43" t="s">
        <v>510</v>
      </c>
      <c r="C67" s="8" t="s">
        <v>197</v>
      </c>
      <c r="D67" s="19"/>
      <c r="E67" s="8">
        <f t="shared" si="9"/>
        <v>20</v>
      </c>
      <c r="F67" s="19"/>
      <c r="G67" s="9">
        <v>0</v>
      </c>
      <c r="H67" s="9" t="s">
        <v>125</v>
      </c>
      <c r="I67" s="19"/>
      <c r="K67" s="5" t="str">
        <f t="shared" si="8"/>
        <v>INSERT INTO m_code VALUES ('code006',20,'ギャルビー','','',0,0.0,'');</v>
      </c>
    </row>
    <row r="68" spans="2:11">
      <c r="B68" s="43" t="s">
        <v>510</v>
      </c>
      <c r="C68" s="8" t="s">
        <v>240</v>
      </c>
      <c r="D68" s="19"/>
      <c r="E68" s="8">
        <f t="shared" si="9"/>
        <v>21</v>
      </c>
      <c r="F68" s="19"/>
      <c r="G68" s="9">
        <v>0</v>
      </c>
      <c r="H68" s="9" t="s">
        <v>125</v>
      </c>
      <c r="I68" s="19"/>
      <c r="K68" s="5" t="str">
        <f t="shared" si="8"/>
        <v>INSERT INTO m_code VALUES ('code006',21,'サハギン','','',0,0.0,'');</v>
      </c>
    </row>
    <row r="69" spans="2:11">
      <c r="B69" s="43" t="s">
        <v>510</v>
      </c>
      <c r="C69" s="8" t="s">
        <v>198</v>
      </c>
      <c r="D69" s="19"/>
      <c r="E69" s="8">
        <f t="shared" si="9"/>
        <v>22</v>
      </c>
      <c r="F69" s="19"/>
      <c r="G69" s="9">
        <v>0</v>
      </c>
      <c r="H69" s="9" t="s">
        <v>125</v>
      </c>
      <c r="I69" s="19"/>
      <c r="K69" s="5" t="str">
        <f t="shared" si="8"/>
        <v>INSERT INTO m_code VALUES ('code006',22,'クロウラー','','',0,0.0,'');</v>
      </c>
    </row>
    <row r="70" spans="2:11">
      <c r="B70" s="43" t="s">
        <v>510</v>
      </c>
      <c r="C70" s="8" t="s">
        <v>281</v>
      </c>
      <c r="D70" s="19"/>
      <c r="E70" s="8">
        <f t="shared" si="9"/>
        <v>23</v>
      </c>
      <c r="F70" s="19"/>
      <c r="G70" s="9">
        <v>0</v>
      </c>
      <c r="H70" s="9" t="s">
        <v>125</v>
      </c>
      <c r="I70" s="19"/>
      <c r="K70" s="5" t="str">
        <f t="shared" si="8"/>
        <v>INSERT INTO m_code VALUES ('code006',23,'パックン','','',0,0.0,'');</v>
      </c>
    </row>
    <row r="71" spans="2:11">
      <c r="B71" s="43" t="s">
        <v>510</v>
      </c>
      <c r="C71" s="8" t="s">
        <v>243</v>
      </c>
      <c r="D71" s="19"/>
      <c r="E71" s="8">
        <f t="shared" si="9"/>
        <v>24</v>
      </c>
      <c r="F71" s="19"/>
      <c r="G71" s="9">
        <v>0</v>
      </c>
      <c r="H71" s="9" t="s">
        <v>125</v>
      </c>
      <c r="I71" s="19"/>
      <c r="K71" s="5" t="str">
        <f t="shared" si="8"/>
        <v>INSERT INTO m_code VALUES ('code006',24,'チビデビル','','',0,0.0,'');</v>
      </c>
    </row>
    <row r="72" spans="2:11">
      <c r="B72" s="43" t="s">
        <v>510</v>
      </c>
      <c r="C72" s="8" t="s">
        <v>245</v>
      </c>
      <c r="D72" s="19"/>
      <c r="E72" s="8">
        <f t="shared" si="9"/>
        <v>25</v>
      </c>
      <c r="F72" s="19"/>
      <c r="G72" s="9">
        <v>0</v>
      </c>
      <c r="H72" s="9" t="s">
        <v>125</v>
      </c>
      <c r="I72" s="19"/>
      <c r="K72" s="5" t="str">
        <f t="shared" si="8"/>
        <v>INSERT INTO m_code VALUES ('code006',25,'オーガボックス','','',0,0.0,'');</v>
      </c>
    </row>
    <row r="73" spans="2:11">
      <c r="B73" s="43" t="s">
        <v>510</v>
      </c>
      <c r="C73" s="8" t="s">
        <v>247</v>
      </c>
      <c r="D73" s="19"/>
      <c r="E73" s="8">
        <f t="shared" si="9"/>
        <v>26</v>
      </c>
      <c r="F73" s="19"/>
      <c r="G73" s="9">
        <v>0</v>
      </c>
      <c r="H73" s="9" t="s">
        <v>125</v>
      </c>
      <c r="I73" s="19"/>
      <c r="K73" s="5" t="str">
        <f t="shared" si="8"/>
        <v>INSERT INTO m_code VALUES ('code006',26,'バレッテ','','',0,0.0,'');</v>
      </c>
    </row>
    <row r="74" spans="2:11">
      <c r="B74" s="43" t="s">
        <v>510</v>
      </c>
      <c r="C74" s="8" t="s">
        <v>249</v>
      </c>
      <c r="D74" s="19"/>
      <c r="E74" s="8">
        <f t="shared" si="9"/>
        <v>27</v>
      </c>
      <c r="F74" s="19"/>
      <c r="G74" s="9">
        <v>0</v>
      </c>
      <c r="H74" s="9" t="s">
        <v>125</v>
      </c>
      <c r="I74" s="19"/>
      <c r="K74" s="5" t="str">
        <f t="shared" si="8"/>
        <v>INSERT INTO m_code VALUES ('code006',27,'バシリスク','','',0,0.0,'');</v>
      </c>
    </row>
    <row r="75" spans="2:11">
      <c r="B75" s="43" t="s">
        <v>510</v>
      </c>
      <c r="C75" s="8" t="s">
        <v>251</v>
      </c>
      <c r="D75" s="19"/>
      <c r="E75" s="8">
        <f t="shared" si="9"/>
        <v>28</v>
      </c>
      <c r="F75" s="19"/>
      <c r="G75" s="9">
        <v>0</v>
      </c>
      <c r="H75" s="9" t="s">
        <v>125</v>
      </c>
      <c r="I75" s="19"/>
      <c r="K75" s="5" t="str">
        <f t="shared" si="8"/>
        <v>INSERT INTO m_code VALUES ('code006',28,'スペクター','','',0,0.0,'');</v>
      </c>
    </row>
    <row r="76" spans="2:11">
      <c r="B76" s="43" t="s">
        <v>510</v>
      </c>
      <c r="C76" s="8" t="s">
        <v>254</v>
      </c>
      <c r="D76" s="19"/>
      <c r="E76" s="8">
        <f t="shared" si="9"/>
        <v>29</v>
      </c>
      <c r="F76" s="19"/>
      <c r="G76" s="9">
        <v>0</v>
      </c>
      <c r="H76" s="9" t="s">
        <v>125</v>
      </c>
      <c r="I76" s="19"/>
      <c r="K76" s="5" t="str">
        <f t="shared" si="8"/>
        <v>INSERT INTO m_code VALUES ('code006',29,'ユニコーンヘッド','','',0,0.0,'');</v>
      </c>
    </row>
    <row r="77" spans="2:11">
      <c r="B77" s="43" t="s">
        <v>510</v>
      </c>
      <c r="C77" s="8" t="s">
        <v>200</v>
      </c>
      <c r="D77" s="19"/>
      <c r="E77" s="8">
        <f t="shared" si="9"/>
        <v>30</v>
      </c>
      <c r="F77" s="19"/>
      <c r="G77" s="9">
        <v>0</v>
      </c>
      <c r="H77" s="9" t="s">
        <v>125</v>
      </c>
      <c r="I77" s="19"/>
      <c r="K77" s="5" t="str">
        <f t="shared" si="8"/>
        <v>INSERT INTO m_code VALUES ('code006',30,'シェイプシフター','','',0,0.0,'');</v>
      </c>
    </row>
    <row r="78" spans="2:11">
      <c r="B78" s="43" t="s">
        <v>510</v>
      </c>
      <c r="C78" s="8" t="s">
        <v>202</v>
      </c>
      <c r="D78" s="19"/>
      <c r="E78" s="8">
        <f t="shared" si="9"/>
        <v>31</v>
      </c>
      <c r="F78" s="19"/>
      <c r="G78" s="9">
        <v>0</v>
      </c>
      <c r="H78" s="9" t="s">
        <v>125</v>
      </c>
      <c r="I78" s="19"/>
      <c r="K78" s="5" t="str">
        <f t="shared" si="8"/>
        <v>INSERT INTO m_code VALUES ('code006',31,'ボルダー','','',0,0.0,'');</v>
      </c>
    </row>
    <row r="79" spans="2:11">
      <c r="B79" s="43" t="s">
        <v>510</v>
      </c>
      <c r="C79" s="8" t="s">
        <v>286</v>
      </c>
      <c r="D79" s="19"/>
      <c r="E79" s="8">
        <f t="shared" si="9"/>
        <v>32</v>
      </c>
      <c r="F79" s="19"/>
      <c r="G79" s="9">
        <v>0</v>
      </c>
      <c r="H79" s="9" t="s">
        <v>125</v>
      </c>
      <c r="I79" s="19"/>
      <c r="K79" s="5" t="str">
        <f t="shared" si="8"/>
        <v>INSERT INTO m_code VALUES ('code006',32,'パンプキンボム','','',0,0.0,'');</v>
      </c>
    </row>
    <row r="80" spans="2:11">
      <c r="B80" s="6" t="s">
        <v>153</v>
      </c>
      <c r="C80" s="6" t="s">
        <v>1160</v>
      </c>
      <c r="D80" s="6" t="s">
        <v>1127</v>
      </c>
      <c r="E80" s="7" t="s">
        <v>123</v>
      </c>
      <c r="F80" s="6" t="s">
        <v>120</v>
      </c>
      <c r="G80" s="6" t="s">
        <v>121</v>
      </c>
      <c r="H80" s="6" t="s">
        <v>122</v>
      </c>
      <c r="I80" s="6" t="s">
        <v>120</v>
      </c>
    </row>
    <row r="81" spans="2:11">
      <c r="B81" s="43" t="s">
        <v>511</v>
      </c>
      <c r="C81" s="8" t="s">
        <v>337</v>
      </c>
      <c r="D81" s="8" t="s">
        <v>1142</v>
      </c>
      <c r="E81" s="8">
        <v>1</v>
      </c>
      <c r="F81" s="19"/>
      <c r="G81" s="9">
        <v>0</v>
      </c>
      <c r="H81" s="9" t="s">
        <v>125</v>
      </c>
      <c r="I81" s="19"/>
      <c r="K81" s="5" t="str">
        <f t="shared" ref="K81:K87" si="10">"INSERT INTO m_code VALUES ("&amp;"'"&amp;B81&amp;"'"&amp;","&amp;E81&amp;","&amp;"'"&amp;C81&amp;"'"&amp;","&amp;"'"&amp;D81&amp;"'"&amp;","&amp;"'"&amp;F81&amp;"'"&amp;","&amp;G81&amp;","&amp;H81&amp;","&amp;"'"&amp;I81&amp;"'"&amp;");"</f>
        <v>INSERT INTO m_code VALUES ('code007',1,'一般','一','',0,0.0,'');</v>
      </c>
    </row>
    <row r="82" spans="2:11">
      <c r="B82" s="43" t="s">
        <v>511</v>
      </c>
      <c r="C82" s="8" t="s">
        <v>339</v>
      </c>
      <c r="D82" s="8" t="s">
        <v>1143</v>
      </c>
      <c r="E82" s="8">
        <v>2</v>
      </c>
      <c r="F82" s="19"/>
      <c r="G82" s="9">
        <v>0</v>
      </c>
      <c r="H82" s="9" t="s">
        <v>125</v>
      </c>
      <c r="I82" s="19"/>
      <c r="K82" s="5" t="str">
        <f t="shared" si="10"/>
        <v>INSERT INTO m_code VALUES ('code007',2,'優良','優','',0,0.0,'');</v>
      </c>
    </row>
    <row r="83" spans="2:11">
      <c r="B83" s="43" t="s">
        <v>511</v>
      </c>
      <c r="C83" s="8" t="s">
        <v>340</v>
      </c>
      <c r="D83" s="8" t="s">
        <v>1144</v>
      </c>
      <c r="E83" s="8">
        <v>3</v>
      </c>
      <c r="F83" s="19"/>
      <c r="G83" s="9">
        <v>0</v>
      </c>
      <c r="H83" s="9" t="s">
        <v>125</v>
      </c>
      <c r="I83" s="19"/>
      <c r="K83" s="5" t="str">
        <f t="shared" si="10"/>
        <v>INSERT INTO m_code VALUES ('code007',3,'カモ','カ','',0,0.0,'');</v>
      </c>
    </row>
    <row r="84" spans="2:11">
      <c r="B84" s="43" t="s">
        <v>511</v>
      </c>
      <c r="C84" s="8" t="s">
        <v>338</v>
      </c>
      <c r="D84" s="8" t="s">
        <v>1145</v>
      </c>
      <c r="E84" s="8">
        <v>4</v>
      </c>
      <c r="F84" s="19"/>
      <c r="G84" s="9">
        <v>0</v>
      </c>
      <c r="H84" s="9" t="s">
        <v>125</v>
      </c>
      <c r="I84" s="19"/>
      <c r="K84" s="5" t="str">
        <f t="shared" si="10"/>
        <v>INSERT INTO m_code VALUES ('code007',4,'要注意','要','',0,0.0,'');</v>
      </c>
    </row>
    <row r="85" spans="2:11">
      <c r="B85" s="43" t="s">
        <v>511</v>
      </c>
      <c r="C85" s="8" t="s">
        <v>341</v>
      </c>
      <c r="D85" s="8" t="s">
        <v>1146</v>
      </c>
      <c r="E85" s="8">
        <v>5</v>
      </c>
      <c r="F85" s="19"/>
      <c r="G85" s="9">
        <v>0</v>
      </c>
      <c r="H85" s="9" t="s">
        <v>125</v>
      </c>
      <c r="I85" s="19"/>
      <c r="K85" s="5" t="str">
        <f t="shared" si="10"/>
        <v>INSERT INTO m_code VALUES ('code007',5,'ブラックリスト','ブ','',0,0.0,'');</v>
      </c>
    </row>
    <row r="86" spans="2:11">
      <c r="B86" s="43" t="s">
        <v>511</v>
      </c>
      <c r="C86" s="8" t="s">
        <v>342</v>
      </c>
      <c r="D86" s="8" t="s">
        <v>1147</v>
      </c>
      <c r="E86" s="8">
        <v>90</v>
      </c>
      <c r="F86" s="19"/>
      <c r="G86" s="9">
        <v>0</v>
      </c>
      <c r="H86" s="9" t="s">
        <v>125</v>
      </c>
      <c r="I86" s="19"/>
      <c r="K86" s="5" t="str">
        <f t="shared" si="10"/>
        <v>INSERT INTO m_code VALUES ('code007',90,'管理者','管','',0,0.0,'');</v>
      </c>
    </row>
    <row r="87" spans="2:11">
      <c r="B87" s="43" t="s">
        <v>511</v>
      </c>
      <c r="C87" s="8" t="s">
        <v>343</v>
      </c>
      <c r="D87" s="8" t="s">
        <v>1148</v>
      </c>
      <c r="E87" s="8">
        <v>91</v>
      </c>
      <c r="F87" s="19"/>
      <c r="G87" s="9">
        <v>0</v>
      </c>
      <c r="H87" s="9" t="s">
        <v>125</v>
      </c>
      <c r="I87" s="19"/>
      <c r="K87" s="5" t="str">
        <f t="shared" si="10"/>
        <v>INSERT INTO m_code VALUES ('code007',91,'統括管理者','統','',0,0.0,'');</v>
      </c>
    </row>
    <row r="88" spans="2:11">
      <c r="B88" s="6" t="s">
        <v>153</v>
      </c>
      <c r="C88" s="6" t="s">
        <v>1161</v>
      </c>
      <c r="D88" s="6" t="s">
        <v>1127</v>
      </c>
      <c r="E88" s="7" t="s">
        <v>123</v>
      </c>
      <c r="F88" s="6" t="s">
        <v>120</v>
      </c>
      <c r="G88" s="6" t="s">
        <v>121</v>
      </c>
      <c r="H88" s="6" t="s">
        <v>122</v>
      </c>
      <c r="I88" s="6" t="s">
        <v>120</v>
      </c>
    </row>
    <row r="89" spans="2:11">
      <c r="B89" s="43" t="s">
        <v>1119</v>
      </c>
      <c r="C89" s="8" t="s">
        <v>1120</v>
      </c>
      <c r="D89" s="19"/>
      <c r="E89" s="8">
        <v>1</v>
      </c>
      <c r="F89" s="19"/>
      <c r="G89" s="9">
        <v>0</v>
      </c>
      <c r="H89" s="9" t="s">
        <v>125</v>
      </c>
      <c r="I89" s="19"/>
      <c r="K89" s="5" t="str">
        <f>"INSERT INTO m_code VALUES ("&amp;"'"&amp;B89&amp;"'"&amp;","&amp;E89&amp;","&amp;"'"&amp;C89&amp;"'"&amp;","&amp;"'"&amp;D89&amp;"'"&amp;","&amp;"'"&amp;F89&amp;"'"&amp;","&amp;G89&amp;","&amp;H89&amp;","&amp;"'"&amp;I89&amp;"'"&amp;");"</f>
        <v>INSERT INTO m_code VALUES ('code008',1,'モンスター能力値','','',0,0.0,'');</v>
      </c>
    </row>
    <row r="90" spans="2:11">
      <c r="B90" s="43" t="s">
        <v>1119</v>
      </c>
      <c r="C90" s="8" t="s">
        <v>1109</v>
      </c>
      <c r="D90" s="19"/>
      <c r="E90" s="8">
        <v>2</v>
      </c>
      <c r="F90" s="19"/>
      <c r="G90" s="9">
        <v>0</v>
      </c>
      <c r="H90" s="9" t="s">
        <v>125</v>
      </c>
      <c r="I90" s="19"/>
      <c r="K90" s="5" t="str">
        <f>"INSERT INTO m_code VALUES ("&amp;"'"&amp;B90&amp;"'"&amp;","&amp;E90&amp;","&amp;"'"&amp;C90&amp;"'"&amp;","&amp;"'"&amp;D90&amp;"'"&amp;","&amp;"'"&amp;F90&amp;"'"&amp;","&amp;G90&amp;","&amp;H90&amp;","&amp;"'"&amp;I90&amp;"'"&amp;");"</f>
        <v>INSERT INTO m_code VALUES ('code008',2,'モンスタースキル','','',0,0.0,'');</v>
      </c>
    </row>
    <row r="91" spans="2:11">
      <c r="B91" s="43" t="s">
        <v>1119</v>
      </c>
      <c r="C91" s="8" t="s">
        <v>1121</v>
      </c>
      <c r="D91" s="19"/>
      <c r="E91" s="8">
        <v>3</v>
      </c>
      <c r="F91" s="19"/>
      <c r="G91" s="9">
        <v>0</v>
      </c>
      <c r="H91" s="9" t="s">
        <v>125</v>
      </c>
      <c r="I91" s="19"/>
      <c r="K91" s="5" t="str">
        <f>"INSERT INTO m_code VALUES ("&amp;"'"&amp;B91&amp;"'"&amp;","&amp;E91&amp;","&amp;"'"&amp;C91&amp;"'"&amp;","&amp;"'"&amp;D91&amp;"'"&amp;","&amp;"'"&amp;F91&amp;"'"&amp;","&amp;G91&amp;","&amp;H91&amp;","&amp;"'"&amp;I91&amp;"'"&amp;");"</f>
        <v>INSERT INTO m_code VALUES ('code008',3,'使用モンスター','','',0,0.0,'');</v>
      </c>
    </row>
    <row r="97" spans="11:16">
      <c r="P97" s="5">
        <v>444</v>
      </c>
    </row>
    <row r="98" spans="11:16">
      <c r="K98" s="5" t="s">
        <v>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090A-0065-41E7-85DA-75EEB9504A67}">
  <dimension ref="C3:Q81"/>
  <sheetViews>
    <sheetView tabSelected="1" workbookViewId="0">
      <pane xSplit="1" ySplit="3" topLeftCell="B16" activePane="bottomRight" state="frozen"/>
      <selection pane="topRight" activeCell="B1" sqref="B1"/>
      <selection pane="bottomLeft" activeCell="A5" sqref="A5"/>
      <selection pane="bottomRight" activeCell="O33" sqref="O33"/>
    </sheetView>
  </sheetViews>
  <sheetFormatPr defaultRowHeight="13.5"/>
  <cols>
    <col min="1" max="2" width="7.5" style="5" customWidth="1"/>
    <col min="3" max="3" width="13.75" style="5" customWidth="1"/>
    <col min="4" max="4" width="20" style="5" customWidth="1"/>
    <col min="5" max="5" width="30.625" style="5" hidden="1" customWidth="1"/>
    <col min="6" max="6" width="13.375" style="5" customWidth="1"/>
    <col min="7" max="7" width="11" style="5" bestFit="1" customWidth="1"/>
    <col min="8" max="8" width="15.25" style="5" bestFit="1" customWidth="1"/>
    <col min="9" max="9" width="19.75" style="5" customWidth="1"/>
    <col min="10" max="12" width="9.875" style="18" customWidth="1"/>
    <col min="13" max="13" width="9.25" style="18" customWidth="1"/>
    <col min="14" max="14" width="12.625" style="18" customWidth="1"/>
    <col min="15" max="15" width="27.125" style="5" customWidth="1"/>
    <col min="16" max="16" width="7.5" style="5" customWidth="1"/>
    <col min="17" max="17" width="15.125" style="5" customWidth="1"/>
    <col min="18" max="16384" width="9" style="5"/>
  </cols>
  <sheetData>
    <row r="3" spans="3:17">
      <c r="C3" s="11" t="s">
        <v>152</v>
      </c>
      <c r="D3" s="11" t="s">
        <v>23</v>
      </c>
      <c r="E3" s="39" t="s">
        <v>344</v>
      </c>
      <c r="F3" s="11" t="s">
        <v>24</v>
      </c>
      <c r="G3" s="11" t="s">
        <v>33</v>
      </c>
      <c r="H3" s="11" t="s">
        <v>57</v>
      </c>
      <c r="I3" s="11" t="s">
        <v>25</v>
      </c>
      <c r="J3" s="12" t="s">
        <v>28</v>
      </c>
      <c r="K3" s="12" t="s">
        <v>163</v>
      </c>
      <c r="L3" s="12" t="s">
        <v>124</v>
      </c>
      <c r="M3" s="12" t="s">
        <v>1169</v>
      </c>
      <c r="N3" s="12" t="s">
        <v>191</v>
      </c>
      <c r="O3" s="11" t="s">
        <v>26</v>
      </c>
    </row>
    <row r="4" spans="3:17">
      <c r="C4" s="43" t="s">
        <v>1041</v>
      </c>
      <c r="D4" s="13" t="s">
        <v>101</v>
      </c>
      <c r="F4" s="13" t="s">
        <v>90</v>
      </c>
      <c r="G4" s="13" t="s">
        <v>128</v>
      </c>
      <c r="H4" s="13" t="s">
        <v>128</v>
      </c>
      <c r="I4" s="13" t="s">
        <v>27</v>
      </c>
      <c r="J4" s="14">
        <v>10</v>
      </c>
      <c r="K4" s="14">
        <v>10</v>
      </c>
      <c r="L4" s="14">
        <v>0.1</v>
      </c>
      <c r="M4" s="54">
        <v>0.9</v>
      </c>
      <c r="N4" s="20">
        <v>1000</v>
      </c>
      <c r="O4" s="13"/>
      <c r="P4" s="40"/>
      <c r="Q4" s="5" t="str">
        <f>"INSERT INTO m_skill VALUES ("&amp;"'"&amp;C4&amp;"'"&amp;","&amp;"'"&amp;D4&amp;"'"&amp;","&amp;VLOOKUP(F4,コード!$C$34:$I$42,3,FALSE)&amp;","&amp;VLOOKUP(G4,コード!$C$5:$I$11,3,FALSE)&amp;","&amp;VLOOKUP(H4,コード!$C$13:$I$22,3,FALSE)&amp;","&amp;VLOOKUP(I4,コード!$C$24:$I$32,3,FALSE)&amp;","&amp;J4&amp;","&amp;K4&amp;","&amp;L4&amp;","&amp;M4&amp;","&amp;N4&amp;","&amp;IF(O4="","''","'"&amp;O4&amp;"'")&amp;");"</f>
        <v>INSERT INTO m_skill VALUES ('skill001','打撃',1,0,0,1,10,10,0.1,0.9,1000,'');</v>
      </c>
    </row>
    <row r="5" spans="3:17">
      <c r="C5" s="43" t="s">
        <v>1042</v>
      </c>
      <c r="D5" s="13" t="s">
        <v>56</v>
      </c>
      <c r="F5" s="13" t="s">
        <v>90</v>
      </c>
      <c r="G5" s="13" t="s">
        <v>128</v>
      </c>
      <c r="H5" s="13" t="s">
        <v>128</v>
      </c>
      <c r="I5" s="13" t="s">
        <v>27</v>
      </c>
      <c r="J5" s="14">
        <v>20</v>
      </c>
      <c r="K5" s="14">
        <v>20</v>
      </c>
      <c r="L5" s="14">
        <v>0.1</v>
      </c>
      <c r="M5" s="54">
        <v>0.85</v>
      </c>
      <c r="N5" s="20">
        <v>550</v>
      </c>
      <c r="O5" s="13"/>
      <c r="P5" s="40"/>
      <c r="Q5" s="5" t="str">
        <f>"INSERT INTO m_skill VALUES ("&amp;"'"&amp;C5&amp;"'"&amp;","&amp;"'"&amp;D5&amp;"'"&amp;","&amp;VLOOKUP(F5,コード!$C$34:$I$42,3,FALSE)&amp;","&amp;VLOOKUP(G5,コード!$C$5:$I$11,3,FALSE)&amp;","&amp;VLOOKUP(H5,コード!$C$13:$I$22,3,FALSE)&amp;","&amp;VLOOKUP(I5,コード!$C$24:$I$32,3,FALSE)&amp;","&amp;J5&amp;","&amp;K5&amp;","&amp;L5&amp;","&amp;M5&amp;","&amp;N5&amp;","&amp;IF(O5="","''","'"&amp;O5&amp;"'")&amp;");"</f>
        <v>INSERT INTO m_skill VALUES ('skill002','正拳突き',1,0,0,1,20,20,0.1,0.85,550,'');</v>
      </c>
    </row>
    <row r="6" spans="3:17">
      <c r="C6" s="43" t="s">
        <v>1065</v>
      </c>
      <c r="D6" s="13" t="s">
        <v>106</v>
      </c>
      <c r="E6" s="40" t="s">
        <v>345</v>
      </c>
      <c r="F6" s="13" t="s">
        <v>90</v>
      </c>
      <c r="G6" s="13" t="s">
        <v>128</v>
      </c>
      <c r="H6" s="13" t="s">
        <v>128</v>
      </c>
      <c r="I6" s="13" t="s">
        <v>27</v>
      </c>
      <c r="J6" s="14">
        <v>30</v>
      </c>
      <c r="K6" s="14">
        <v>30</v>
      </c>
      <c r="L6" s="14">
        <v>0.1</v>
      </c>
      <c r="M6" s="54">
        <v>0.8</v>
      </c>
      <c r="N6" s="20">
        <v>700</v>
      </c>
      <c r="O6" s="13"/>
      <c r="P6" s="40"/>
      <c r="Q6" s="5" t="str">
        <f>"INSERT INTO m_skill VALUES ("&amp;"'"&amp;C6&amp;"'"&amp;","&amp;"'"&amp;D6&amp;"'"&amp;","&amp;VLOOKUP(F6,コード!$C$34:$I$42,3,FALSE)&amp;","&amp;VLOOKUP(G6,コード!$C$5:$I$11,3,FALSE)&amp;","&amp;VLOOKUP(H6,コード!$C$13:$I$22,3,FALSE)&amp;","&amp;VLOOKUP(I6,コード!$C$24:$I$32,3,FALSE)&amp;","&amp;J6&amp;","&amp;K6&amp;","&amp;L6&amp;","&amp;M6&amp;","&amp;N6&amp;","&amp;IF(O6="","''","'"&amp;O6&amp;"'")&amp;");"</f>
        <v>INSERT INTO m_skill VALUES ('skill003','ライジングドラゴン',1,0,0,1,30,30,0.1,0.8,700,'');</v>
      </c>
    </row>
    <row r="7" spans="3:17">
      <c r="C7" s="43" t="s">
        <v>1038</v>
      </c>
      <c r="D7" s="13" t="s">
        <v>92</v>
      </c>
      <c r="E7" s="40" t="s">
        <v>346</v>
      </c>
      <c r="F7" s="13" t="s">
        <v>90</v>
      </c>
      <c r="G7" s="13" t="s">
        <v>128</v>
      </c>
      <c r="H7" s="13" t="s">
        <v>128</v>
      </c>
      <c r="I7" s="13" t="s">
        <v>27</v>
      </c>
      <c r="J7" s="14">
        <v>50</v>
      </c>
      <c r="K7" s="14">
        <v>50</v>
      </c>
      <c r="L7" s="14">
        <v>0.1</v>
      </c>
      <c r="M7" s="54">
        <v>0.7</v>
      </c>
      <c r="N7" s="20">
        <v>900</v>
      </c>
      <c r="O7" s="13"/>
      <c r="P7" s="40"/>
      <c r="Q7" s="5" t="str">
        <f>"INSERT INTO m_skill VALUES ("&amp;"'"&amp;C7&amp;"'"&amp;","&amp;"'"&amp;D7&amp;"'"&amp;","&amp;VLOOKUP(F7,コード!$C$34:$I$42,3,FALSE)&amp;","&amp;VLOOKUP(G7,コード!$C$5:$I$11,3,FALSE)&amp;","&amp;VLOOKUP(H7,コード!$C$13:$I$22,3,FALSE)&amp;","&amp;VLOOKUP(I7,コード!$C$24:$I$32,3,FALSE)&amp;","&amp;J7&amp;","&amp;K7&amp;","&amp;L7&amp;","&amp;M7&amp;","&amp;N7&amp;","&amp;IF(O7="","''","'"&amp;O7&amp;"'")&amp;");"</f>
        <v>INSERT INTO m_skill VALUES ('skill004','リアルインパクト',1,0,0,1,50,50,0.1,0.7,900,'');</v>
      </c>
    </row>
    <row r="8" spans="3:17">
      <c r="C8" s="43" t="s">
        <v>1021</v>
      </c>
      <c r="D8" s="13" t="s">
        <v>30</v>
      </c>
      <c r="F8" s="13" t="s">
        <v>90</v>
      </c>
      <c r="G8" s="13" t="s">
        <v>128</v>
      </c>
      <c r="H8" s="13" t="s">
        <v>128</v>
      </c>
      <c r="I8" s="13" t="s">
        <v>32</v>
      </c>
      <c r="J8" s="14" t="s">
        <v>173</v>
      </c>
      <c r="K8" s="14" t="s">
        <v>173</v>
      </c>
      <c r="L8" s="14">
        <v>0.1</v>
      </c>
      <c r="M8" s="54">
        <v>0.9</v>
      </c>
      <c r="N8" s="20">
        <v>1000</v>
      </c>
      <c r="O8" s="13"/>
      <c r="P8" s="40"/>
      <c r="Q8" s="5" t="str">
        <f>"INSERT INTO m_skill VALUES ("&amp;"'"&amp;C8&amp;"'"&amp;","&amp;"'"&amp;D8&amp;"'"&amp;","&amp;VLOOKUP(F8,コード!$C$34:$I$42,3,FALSE)&amp;","&amp;VLOOKUP(G8,コード!$C$5:$I$11,3,FALSE)&amp;","&amp;VLOOKUP(H8,コード!$C$13:$I$22,3,FALSE)&amp;","&amp;VLOOKUP(I8,コード!$C$24:$I$32,3,FALSE)&amp;","&amp;J8&amp;","&amp;K8&amp;","&amp;L8&amp;","&amp;M8&amp;","&amp;N8&amp;","&amp;IF(O8="","''","'"&amp;O8&amp;"'")&amp;");"</f>
        <v>INSERT INTO m_skill VALUES ('skill005','回し蹴り',1,0,0,2,15,15,0.1,0.9,1000,'');</v>
      </c>
    </row>
    <row r="9" spans="3:17">
      <c r="C9" s="43" t="s">
        <v>1020</v>
      </c>
      <c r="D9" s="13" t="s">
        <v>103</v>
      </c>
      <c r="E9" s="5" t="s">
        <v>347</v>
      </c>
      <c r="F9" s="13" t="s">
        <v>90</v>
      </c>
      <c r="G9" s="13" t="s">
        <v>128</v>
      </c>
      <c r="H9" s="13" t="s">
        <v>128</v>
      </c>
      <c r="I9" s="13" t="s">
        <v>32</v>
      </c>
      <c r="J9" s="14" t="s">
        <v>137</v>
      </c>
      <c r="K9" s="14" t="s">
        <v>137</v>
      </c>
      <c r="L9" s="14">
        <v>0.1</v>
      </c>
      <c r="M9" s="54">
        <v>0.8</v>
      </c>
      <c r="N9" s="20">
        <v>1000</v>
      </c>
      <c r="O9" s="13"/>
      <c r="P9" s="40"/>
      <c r="Q9" s="5" t="str">
        <f>"INSERT INTO m_skill VALUES ("&amp;"'"&amp;C9&amp;"'"&amp;","&amp;"'"&amp;D9&amp;"'"&amp;","&amp;VLOOKUP(F9,コード!$C$34:$I$42,3,FALSE)&amp;","&amp;VLOOKUP(G9,コード!$C$5:$I$11,3,FALSE)&amp;","&amp;VLOOKUP(H9,コード!$C$13:$I$22,3,FALSE)&amp;","&amp;VLOOKUP(I9,コード!$C$24:$I$32,3,FALSE)&amp;","&amp;J9&amp;","&amp;K9&amp;","&amp;L9&amp;","&amp;M9&amp;","&amp;N9&amp;","&amp;IF(O9="","''","'"&amp;O9&amp;"'")&amp;");"</f>
        <v>INSERT INTO m_skill VALUES ('skill006','ムーンサルト',1,0,0,2,25,25,0.1,0.8,1000,'');</v>
      </c>
    </row>
    <row r="10" spans="3:17">
      <c r="C10" s="43" t="s">
        <v>1030</v>
      </c>
      <c r="D10" s="13" t="s">
        <v>104</v>
      </c>
      <c r="E10" s="5" t="s">
        <v>348</v>
      </c>
      <c r="F10" s="13" t="s">
        <v>90</v>
      </c>
      <c r="G10" s="13" t="s">
        <v>128</v>
      </c>
      <c r="H10" s="13" t="s">
        <v>128</v>
      </c>
      <c r="I10" s="13" t="s">
        <v>32</v>
      </c>
      <c r="J10" s="14" t="s">
        <v>233</v>
      </c>
      <c r="K10" s="14" t="s">
        <v>233</v>
      </c>
      <c r="L10" s="14">
        <v>0.1</v>
      </c>
      <c r="M10" s="54">
        <v>0.7</v>
      </c>
      <c r="N10" s="20">
        <v>1000</v>
      </c>
      <c r="O10" s="13"/>
      <c r="P10" s="40"/>
      <c r="Q10" s="5" t="str">
        <f>"INSERT INTO m_skill VALUES ("&amp;"'"&amp;C10&amp;"'"&amp;","&amp;"'"&amp;D10&amp;"'"&amp;","&amp;VLOOKUP(F10,コード!$C$34:$I$42,3,FALSE)&amp;","&amp;VLOOKUP(G10,コード!$C$5:$I$11,3,FALSE)&amp;","&amp;VLOOKUP(H10,コード!$C$13:$I$22,3,FALSE)&amp;","&amp;VLOOKUP(I10,コード!$C$24:$I$32,3,FALSE)&amp;","&amp;J10&amp;","&amp;K10&amp;","&amp;L10&amp;","&amp;M10&amp;","&amp;N10&amp;","&amp;IF(O10="","''","'"&amp;O10&amp;"'")&amp;");"</f>
        <v>INSERT INTO m_skill VALUES ('skill007','ダンスマカブル',1,0,0,2,35,35,0.1,0.7,1000,'');</v>
      </c>
    </row>
    <row r="11" spans="3:17">
      <c r="C11" s="43" t="s">
        <v>1060</v>
      </c>
      <c r="D11" s="13" t="s">
        <v>102</v>
      </c>
      <c r="E11" s="5" t="s">
        <v>349</v>
      </c>
      <c r="F11" s="13" t="s">
        <v>90</v>
      </c>
      <c r="G11" s="13" t="s">
        <v>128</v>
      </c>
      <c r="H11" s="13" t="s">
        <v>128</v>
      </c>
      <c r="I11" s="13" t="s">
        <v>32</v>
      </c>
      <c r="J11" s="14" t="s">
        <v>234</v>
      </c>
      <c r="K11" s="14" t="s">
        <v>234</v>
      </c>
      <c r="L11" s="14">
        <v>0.1</v>
      </c>
      <c r="M11" s="54">
        <v>0.65</v>
      </c>
      <c r="N11" s="20">
        <v>1000</v>
      </c>
      <c r="O11" s="13"/>
      <c r="P11" s="40"/>
      <c r="Q11" s="5" t="str">
        <f>"INSERT INTO m_skill VALUES ("&amp;"'"&amp;C11&amp;"'"&amp;","&amp;"'"&amp;D11&amp;"'"&amp;","&amp;VLOOKUP(F11,コード!$C$34:$I$42,3,FALSE)&amp;","&amp;VLOOKUP(G11,コード!$C$5:$I$11,3,FALSE)&amp;","&amp;VLOOKUP(H11,コード!$C$13:$I$22,3,FALSE)&amp;","&amp;VLOOKUP(I11,コード!$C$24:$I$32,3,FALSE)&amp;","&amp;J11&amp;","&amp;K11&amp;","&amp;L11&amp;","&amp;M11&amp;","&amp;N11&amp;","&amp;IF(O11="","''","'"&amp;O11&amp;"'")&amp;");"</f>
        <v>INSERT INTO m_skill VALUES ('skill008','クレイジーダンス',1,0,0,2,45,45,0.1,0.65,1000,'');</v>
      </c>
    </row>
    <row r="12" spans="3:17">
      <c r="C12" s="43" t="s">
        <v>1017</v>
      </c>
      <c r="D12" s="13" t="s">
        <v>29</v>
      </c>
      <c r="F12" s="13" t="s">
        <v>91</v>
      </c>
      <c r="G12" s="13" t="s">
        <v>128</v>
      </c>
      <c r="H12" s="13" t="s">
        <v>128</v>
      </c>
      <c r="I12" s="13" t="s">
        <v>27</v>
      </c>
      <c r="J12" s="14">
        <v>10</v>
      </c>
      <c r="K12" s="14">
        <v>10</v>
      </c>
      <c r="L12" s="14">
        <v>0.1</v>
      </c>
      <c r="M12" s="54">
        <v>0.9</v>
      </c>
      <c r="N12" s="20">
        <v>600</v>
      </c>
      <c r="O12" s="13"/>
      <c r="P12" s="40"/>
      <c r="Q12" s="5" t="str">
        <f>"INSERT INTO m_skill VALUES ("&amp;"'"&amp;C12&amp;"'"&amp;","&amp;"'"&amp;D12&amp;"'"&amp;","&amp;VLOOKUP(F12,コード!$C$34:$I$42,3,FALSE)&amp;","&amp;VLOOKUP(G12,コード!$C$5:$I$11,3,FALSE)&amp;","&amp;VLOOKUP(H12,コード!$C$13:$I$22,3,FALSE)&amp;","&amp;VLOOKUP(I12,コード!$C$24:$I$32,3,FALSE)&amp;","&amp;J12&amp;","&amp;K12&amp;","&amp;L12&amp;","&amp;M12&amp;","&amp;N12&amp;","&amp;IF(O12="","''","'"&amp;O12&amp;"'")&amp;");"</f>
        <v>INSERT INTO m_skill VALUES ('skill009','斬撃',2,0,0,1,10,10,0.1,0.9,600,'');</v>
      </c>
    </row>
    <row r="13" spans="3:17">
      <c r="C13" s="43" t="s">
        <v>1025</v>
      </c>
      <c r="D13" s="13" t="s">
        <v>108</v>
      </c>
      <c r="E13" s="5" t="s">
        <v>350</v>
      </c>
      <c r="F13" s="13" t="s">
        <v>91</v>
      </c>
      <c r="G13" s="13" t="s">
        <v>128</v>
      </c>
      <c r="H13" s="13" t="s">
        <v>128</v>
      </c>
      <c r="I13" s="13" t="s">
        <v>27</v>
      </c>
      <c r="J13" s="14">
        <v>20</v>
      </c>
      <c r="K13" s="14">
        <v>20</v>
      </c>
      <c r="L13" s="14">
        <v>0.1</v>
      </c>
      <c r="M13" s="54">
        <v>0.85</v>
      </c>
      <c r="N13" s="20">
        <v>600</v>
      </c>
      <c r="O13" s="13"/>
      <c r="P13" s="40"/>
      <c r="Q13" s="5" t="str">
        <f>"INSERT INTO m_skill VALUES ("&amp;"'"&amp;C13&amp;"'"&amp;","&amp;"'"&amp;D13&amp;"'"&amp;","&amp;VLOOKUP(F13,コード!$C$34:$I$42,3,FALSE)&amp;","&amp;VLOOKUP(G13,コード!$C$5:$I$11,3,FALSE)&amp;","&amp;VLOOKUP(H13,コード!$C$13:$I$22,3,FALSE)&amp;","&amp;VLOOKUP(I13,コード!$C$24:$I$32,3,FALSE)&amp;","&amp;J13&amp;","&amp;K13&amp;","&amp;L13&amp;","&amp;M13&amp;","&amp;N13&amp;","&amp;IF(O13="","''","'"&amp;O13&amp;"'")&amp;");"</f>
        <v>INSERT INTO m_skill VALUES ('skill010','剣の舞',2,0,0,1,20,20,0.1,0.85,600,'');</v>
      </c>
    </row>
    <row r="14" spans="3:17">
      <c r="C14" s="43" t="s">
        <v>1032</v>
      </c>
      <c r="D14" s="13" t="s">
        <v>109</v>
      </c>
      <c r="E14" s="5" t="s">
        <v>351</v>
      </c>
      <c r="F14" s="13" t="s">
        <v>91</v>
      </c>
      <c r="G14" s="13" t="s">
        <v>128</v>
      </c>
      <c r="H14" s="13" t="s">
        <v>128</v>
      </c>
      <c r="I14" s="13" t="s">
        <v>27</v>
      </c>
      <c r="J14" s="14">
        <v>30</v>
      </c>
      <c r="K14" s="14">
        <v>30</v>
      </c>
      <c r="L14" s="14">
        <v>0.1</v>
      </c>
      <c r="M14" s="54">
        <v>0.8</v>
      </c>
      <c r="N14" s="20">
        <v>800</v>
      </c>
      <c r="O14" s="13"/>
      <c r="P14" s="40"/>
      <c r="Q14" s="5" t="str">
        <f>"INSERT INTO m_skill VALUES ("&amp;"'"&amp;C14&amp;"'"&amp;","&amp;"'"&amp;D14&amp;"'"&amp;","&amp;VLOOKUP(F14,コード!$C$34:$I$42,3,FALSE)&amp;","&amp;VLOOKUP(G14,コード!$C$5:$I$11,3,FALSE)&amp;","&amp;VLOOKUP(H14,コード!$C$13:$I$22,3,FALSE)&amp;","&amp;VLOOKUP(I14,コード!$C$24:$I$32,3,FALSE)&amp;","&amp;J14&amp;","&amp;K14&amp;","&amp;L14&amp;","&amp;M14&amp;","&amp;N14&amp;","&amp;IF(O14="","''","'"&amp;O14&amp;"'")&amp;");"</f>
        <v>INSERT INTO m_skill VALUES ('skill011','渾身斬り',2,0,0,1,30,30,0.1,0.8,800,'');</v>
      </c>
    </row>
    <row r="15" spans="3:17">
      <c r="C15" s="43" t="s">
        <v>1049</v>
      </c>
      <c r="D15" s="13" t="s">
        <v>93</v>
      </c>
      <c r="E15" s="5" t="s">
        <v>352</v>
      </c>
      <c r="F15" s="13" t="s">
        <v>91</v>
      </c>
      <c r="G15" s="13" t="s">
        <v>128</v>
      </c>
      <c r="H15" s="13" t="s">
        <v>128</v>
      </c>
      <c r="I15" s="13" t="s">
        <v>27</v>
      </c>
      <c r="J15" s="14">
        <v>50</v>
      </c>
      <c r="K15" s="14">
        <v>50</v>
      </c>
      <c r="L15" s="14">
        <v>0.1</v>
      </c>
      <c r="M15" s="54">
        <v>0.7</v>
      </c>
      <c r="N15" s="20">
        <v>1000</v>
      </c>
      <c r="O15" s="13"/>
      <c r="P15" s="40"/>
      <c r="Q15" s="5" t="str">
        <f>"INSERT INTO m_skill VALUES ("&amp;"'"&amp;C15&amp;"'"&amp;","&amp;"'"&amp;D15&amp;"'"&amp;","&amp;VLOOKUP(F15,コード!$C$34:$I$42,3,FALSE)&amp;","&amp;VLOOKUP(G15,コード!$C$5:$I$11,3,FALSE)&amp;","&amp;VLOOKUP(H15,コード!$C$13:$I$22,3,FALSE)&amp;","&amp;VLOOKUP(I15,コード!$C$24:$I$32,3,FALSE)&amp;","&amp;J15&amp;","&amp;K15&amp;","&amp;L15&amp;","&amp;M15&amp;","&amp;N15&amp;","&amp;IF(O15="","''","'"&amp;O15&amp;"'")&amp;");"</f>
        <v>INSERT INTO m_skill VALUES ('skill012','次元斬',2,0,0,1,50,50,0.1,0.7,1000,'');</v>
      </c>
    </row>
    <row r="16" spans="3:17">
      <c r="C16" s="43" t="s">
        <v>1026</v>
      </c>
      <c r="D16" s="13" t="s">
        <v>31</v>
      </c>
      <c r="F16" s="13" t="s">
        <v>91</v>
      </c>
      <c r="G16" s="13" t="s">
        <v>128</v>
      </c>
      <c r="H16" s="13" t="s">
        <v>128</v>
      </c>
      <c r="I16" s="13" t="s">
        <v>32</v>
      </c>
      <c r="J16" s="14" t="s">
        <v>173</v>
      </c>
      <c r="K16" s="14" t="s">
        <v>173</v>
      </c>
      <c r="L16" s="14">
        <v>0.1</v>
      </c>
      <c r="M16" s="54">
        <v>0.9</v>
      </c>
      <c r="N16" s="20">
        <v>550</v>
      </c>
      <c r="O16" s="13"/>
      <c r="P16" s="40"/>
      <c r="Q16" s="5" t="str">
        <f>"INSERT INTO m_skill VALUES ("&amp;"'"&amp;C16&amp;"'"&amp;","&amp;"'"&amp;D16&amp;"'"&amp;","&amp;VLOOKUP(F16,コード!$C$34:$I$42,3,FALSE)&amp;","&amp;VLOOKUP(G16,コード!$C$5:$I$11,3,FALSE)&amp;","&amp;VLOOKUP(H16,コード!$C$13:$I$22,3,FALSE)&amp;","&amp;VLOOKUP(I16,コード!$C$24:$I$32,3,FALSE)&amp;","&amp;J16&amp;","&amp;K16&amp;","&amp;L16&amp;","&amp;M16&amp;","&amp;N16&amp;","&amp;IF(O16="","''","'"&amp;O16&amp;"'")&amp;");"</f>
        <v>INSERT INTO m_skill VALUES ('skill013','薙ぎ払い',2,0,0,2,15,15,0.1,0.9,550,'');</v>
      </c>
    </row>
    <row r="17" spans="3:17">
      <c r="C17" s="43" t="s">
        <v>1048</v>
      </c>
      <c r="D17" s="13" t="s">
        <v>105</v>
      </c>
      <c r="E17" s="5" t="s">
        <v>353</v>
      </c>
      <c r="F17" s="13" t="s">
        <v>91</v>
      </c>
      <c r="G17" s="13" t="s">
        <v>128</v>
      </c>
      <c r="H17" s="13" t="s">
        <v>128</v>
      </c>
      <c r="I17" s="13" t="s">
        <v>32</v>
      </c>
      <c r="J17" s="14" t="s">
        <v>137</v>
      </c>
      <c r="K17" s="14" t="s">
        <v>137</v>
      </c>
      <c r="L17" s="14">
        <v>0.1</v>
      </c>
      <c r="M17" s="54">
        <v>0.8</v>
      </c>
      <c r="N17" s="20">
        <v>800</v>
      </c>
      <c r="O17" s="13"/>
      <c r="P17" s="40"/>
      <c r="Q17" s="5" t="str">
        <f>"INSERT INTO m_skill VALUES ("&amp;"'"&amp;C17&amp;"'"&amp;","&amp;"'"&amp;D17&amp;"'"&amp;","&amp;VLOOKUP(F17,コード!$C$34:$I$42,3,FALSE)&amp;","&amp;VLOOKUP(G17,コード!$C$5:$I$11,3,FALSE)&amp;","&amp;VLOOKUP(H17,コード!$C$13:$I$22,3,FALSE)&amp;","&amp;VLOOKUP(I17,コード!$C$24:$I$32,3,FALSE)&amp;","&amp;J17&amp;","&amp;K17&amp;","&amp;L17&amp;","&amp;M17&amp;","&amp;N17&amp;","&amp;IF(O17="","''","'"&amp;O17&amp;"'")&amp;");"</f>
        <v>INSERT INTO m_skill VALUES ('skill014','疾走居合',2,0,0,2,25,25,0.1,0.8,800,'');</v>
      </c>
    </row>
    <row r="18" spans="3:17">
      <c r="C18" s="43" t="s">
        <v>1050</v>
      </c>
      <c r="D18" s="13" t="s">
        <v>107</v>
      </c>
      <c r="E18" s="5" t="s">
        <v>354</v>
      </c>
      <c r="F18" s="13" t="s">
        <v>91</v>
      </c>
      <c r="G18" s="13" t="s">
        <v>128</v>
      </c>
      <c r="H18" s="13" t="s">
        <v>128</v>
      </c>
      <c r="I18" s="13" t="s">
        <v>32</v>
      </c>
      <c r="J18" s="14" t="s">
        <v>233</v>
      </c>
      <c r="K18" s="14" t="s">
        <v>233</v>
      </c>
      <c r="L18" s="14">
        <v>0.1</v>
      </c>
      <c r="M18" s="54">
        <v>0.7</v>
      </c>
      <c r="N18" s="20">
        <v>1500</v>
      </c>
      <c r="O18" s="13"/>
      <c r="P18" s="40"/>
      <c r="Q18" s="5" t="str">
        <f>"INSERT INTO m_skill VALUES ("&amp;"'"&amp;C18&amp;"'"&amp;","&amp;"'"&amp;D18&amp;"'"&amp;","&amp;VLOOKUP(F18,コード!$C$34:$I$42,3,FALSE)&amp;","&amp;VLOOKUP(G18,コード!$C$5:$I$11,3,FALSE)&amp;","&amp;VLOOKUP(H18,コード!$C$13:$I$22,3,FALSE)&amp;","&amp;VLOOKUP(I18,コード!$C$24:$I$32,3,FALSE)&amp;","&amp;J18&amp;","&amp;K18&amp;","&amp;L18&amp;","&amp;M18&amp;","&amp;N18&amp;","&amp;IF(O18="","''","'"&amp;O18&amp;"'")&amp;");"</f>
        <v>INSERT INTO m_skill VALUES ('skill015','ギガスラッシュ',2,0,0,2,35,35,0.1,0.7,1500,'');</v>
      </c>
    </row>
    <row r="19" spans="3:17">
      <c r="C19" s="43" t="s">
        <v>1052</v>
      </c>
      <c r="D19" s="13" t="s">
        <v>131</v>
      </c>
      <c r="E19" s="5" t="s">
        <v>355</v>
      </c>
      <c r="F19" s="13" t="s">
        <v>91</v>
      </c>
      <c r="G19" s="13" t="s">
        <v>128</v>
      </c>
      <c r="H19" s="13" t="s">
        <v>128</v>
      </c>
      <c r="I19" s="13" t="s">
        <v>32</v>
      </c>
      <c r="J19" s="14" t="s">
        <v>234</v>
      </c>
      <c r="K19" s="14" t="s">
        <v>234</v>
      </c>
      <c r="L19" s="14">
        <v>0.1</v>
      </c>
      <c r="M19" s="54">
        <v>0.65</v>
      </c>
      <c r="N19" s="20">
        <v>1200</v>
      </c>
      <c r="O19" s="13"/>
      <c r="P19" s="40"/>
      <c r="Q19" s="5" t="str">
        <f>"INSERT INTO m_skill VALUES ("&amp;"'"&amp;C19&amp;"'"&amp;","&amp;"'"&amp;D19&amp;"'"&amp;","&amp;VLOOKUP(F19,コード!$C$34:$I$42,3,FALSE)&amp;","&amp;VLOOKUP(G19,コード!$C$5:$I$11,3,FALSE)&amp;","&amp;VLOOKUP(H19,コード!$C$13:$I$22,3,FALSE)&amp;","&amp;VLOOKUP(I19,コード!$C$24:$I$32,3,FALSE)&amp;","&amp;J19&amp;","&amp;K19&amp;","&amp;L19&amp;","&amp;M19&amp;","&amp;N19&amp;","&amp;IF(O19="","''","'"&amp;O19&amp;"'")&amp;");"</f>
        <v>INSERT INTO m_skill VALUES ('skill016','次元斬_絶',2,0,0,2,45,45,0.1,0.65,1200,'');</v>
      </c>
    </row>
    <row r="20" spans="3:17">
      <c r="C20" s="43" t="s">
        <v>1043</v>
      </c>
      <c r="D20" s="13" t="s">
        <v>39</v>
      </c>
      <c r="E20" s="5" t="s">
        <v>356</v>
      </c>
      <c r="F20" s="13" t="s">
        <v>89</v>
      </c>
      <c r="G20" s="13" t="s">
        <v>150</v>
      </c>
      <c r="H20" s="13" t="s">
        <v>128</v>
      </c>
      <c r="I20" s="9" t="s">
        <v>112</v>
      </c>
      <c r="J20" s="14" t="s">
        <v>81</v>
      </c>
      <c r="K20" s="14" t="s">
        <v>81</v>
      </c>
      <c r="L20" s="14" t="s">
        <v>125</v>
      </c>
      <c r="M20" s="54">
        <v>1</v>
      </c>
      <c r="N20" s="20">
        <v>1000</v>
      </c>
      <c r="O20" s="13"/>
      <c r="P20" s="40"/>
      <c r="Q20" s="5" t="str">
        <f>"INSERT INTO m_skill VALUES ("&amp;"'"&amp;C20&amp;"'"&amp;","&amp;"'"&amp;D20&amp;"'"&amp;","&amp;VLOOKUP(F20,コード!$C$34:$I$42,3,FALSE)&amp;","&amp;VLOOKUP(G20,コード!$C$5:$I$11,3,FALSE)&amp;","&amp;VLOOKUP(H20,コード!$C$13:$I$22,3,FALSE)&amp;","&amp;VLOOKUP(I20,コード!$C$24:$I$32,3,FALSE)&amp;","&amp;J20&amp;","&amp;K20&amp;","&amp;L20&amp;","&amp;M20&amp;","&amp;N20&amp;","&amp;IF(O20="","''","'"&amp;O20&amp;"'")&amp;");"</f>
        <v>INSERT INTO m_skill VALUES ('skill017','ファイアボール',3,1,0,3,10,10,0.0,1,1000,'');</v>
      </c>
    </row>
    <row r="21" spans="3:17">
      <c r="C21" s="43" t="s">
        <v>1045</v>
      </c>
      <c r="D21" s="13" t="s">
        <v>40</v>
      </c>
      <c r="E21" s="5" t="s">
        <v>357</v>
      </c>
      <c r="F21" s="13" t="s">
        <v>89</v>
      </c>
      <c r="G21" s="13" t="s">
        <v>150</v>
      </c>
      <c r="H21" s="13" t="s">
        <v>128</v>
      </c>
      <c r="I21" s="9" t="s">
        <v>112</v>
      </c>
      <c r="J21" s="14" t="s">
        <v>130</v>
      </c>
      <c r="K21" s="14" t="s">
        <v>130</v>
      </c>
      <c r="L21" s="14" t="s">
        <v>125</v>
      </c>
      <c r="M21" s="54">
        <v>1</v>
      </c>
      <c r="N21" s="20">
        <v>1000</v>
      </c>
      <c r="O21" s="13"/>
      <c r="P21" s="40"/>
      <c r="Q21" s="5" t="str">
        <f>"INSERT INTO m_skill VALUES ("&amp;"'"&amp;C21&amp;"'"&amp;","&amp;"'"&amp;D21&amp;"'"&amp;","&amp;VLOOKUP(F21,コード!$C$34:$I$42,3,FALSE)&amp;","&amp;VLOOKUP(G21,コード!$C$5:$I$11,3,FALSE)&amp;","&amp;VLOOKUP(H21,コード!$C$13:$I$22,3,FALSE)&amp;","&amp;VLOOKUP(I21,コード!$C$24:$I$32,3,FALSE)&amp;","&amp;J21&amp;","&amp;K21&amp;","&amp;L21&amp;","&amp;M21&amp;","&amp;N21&amp;","&amp;IF(O21="","''","'"&amp;O21&amp;"'")&amp;");"</f>
        <v>INSERT INTO m_skill VALUES ('skill018','エクスプロード',3,1,0,3,30,30,0.0,1,1000,'');</v>
      </c>
    </row>
    <row r="22" spans="3:17">
      <c r="C22" s="43" t="s">
        <v>1055</v>
      </c>
      <c r="D22" s="13" t="s">
        <v>41</v>
      </c>
      <c r="E22" s="5" t="s">
        <v>358</v>
      </c>
      <c r="F22" s="13" t="s">
        <v>89</v>
      </c>
      <c r="G22" s="13" t="s">
        <v>150</v>
      </c>
      <c r="H22" s="13" t="s">
        <v>128</v>
      </c>
      <c r="I22" s="9" t="s">
        <v>112</v>
      </c>
      <c r="J22" s="14">
        <v>50</v>
      </c>
      <c r="K22" s="14">
        <v>50</v>
      </c>
      <c r="L22" s="14" t="s">
        <v>125</v>
      </c>
      <c r="M22" s="54">
        <v>1</v>
      </c>
      <c r="N22" s="20">
        <v>1200</v>
      </c>
      <c r="O22" s="13"/>
      <c r="P22" s="40"/>
      <c r="Q22" s="5" t="str">
        <f>"INSERT INTO m_skill VALUES ("&amp;"'"&amp;C22&amp;"'"&amp;","&amp;"'"&amp;D22&amp;"'"&amp;","&amp;VLOOKUP(F22,コード!$C$34:$I$42,3,FALSE)&amp;","&amp;VLOOKUP(G22,コード!$C$5:$I$11,3,FALSE)&amp;","&amp;VLOOKUP(H22,コード!$C$13:$I$22,3,FALSE)&amp;","&amp;VLOOKUP(I22,コード!$C$24:$I$32,3,FALSE)&amp;","&amp;J22&amp;","&amp;K22&amp;","&amp;L22&amp;","&amp;M22&amp;","&amp;N22&amp;","&amp;IF(O22="","''","'"&amp;O22&amp;"'")&amp;");"</f>
        <v>INSERT INTO m_skill VALUES ('skill019','ブレイズウォール',3,1,0,3,50,50,0.0,1,1200,'');</v>
      </c>
    </row>
    <row r="23" spans="3:17">
      <c r="C23" s="43" t="s">
        <v>1028</v>
      </c>
      <c r="D23" s="13" t="s">
        <v>42</v>
      </c>
      <c r="E23" s="5" t="s">
        <v>359</v>
      </c>
      <c r="F23" s="13" t="s">
        <v>89</v>
      </c>
      <c r="G23" s="13" t="s">
        <v>151</v>
      </c>
      <c r="H23" s="13" t="s">
        <v>128</v>
      </c>
      <c r="I23" s="9" t="s">
        <v>112</v>
      </c>
      <c r="J23" s="14" t="s">
        <v>81</v>
      </c>
      <c r="K23" s="14" t="s">
        <v>81</v>
      </c>
      <c r="L23" s="14" t="s">
        <v>125</v>
      </c>
      <c r="M23" s="54">
        <v>1</v>
      </c>
      <c r="N23" s="20">
        <v>600</v>
      </c>
      <c r="O23" s="13"/>
      <c r="P23" s="40"/>
      <c r="Q23" s="5" t="str">
        <f>"INSERT INTO m_skill VALUES ("&amp;"'"&amp;C23&amp;"'"&amp;","&amp;"'"&amp;D23&amp;"'"&amp;","&amp;VLOOKUP(F23,コード!$C$34:$I$42,3,FALSE)&amp;","&amp;VLOOKUP(G23,コード!$C$5:$I$11,3,FALSE)&amp;","&amp;VLOOKUP(H23,コード!$C$13:$I$22,3,FALSE)&amp;","&amp;VLOOKUP(I23,コード!$C$24:$I$32,3,FALSE)&amp;","&amp;J23&amp;","&amp;K23&amp;","&amp;L23&amp;","&amp;M23&amp;","&amp;N23&amp;","&amp;IF(O23="","''","'"&amp;O23&amp;"'")&amp;");"</f>
        <v>INSERT INTO m_skill VALUES ('skill020','アイススマッシュ',3,3,0,3,10,10,0.0,1,600,'');</v>
      </c>
    </row>
    <row r="24" spans="3:17">
      <c r="C24" s="43" t="s">
        <v>1031</v>
      </c>
      <c r="D24" s="13" t="s">
        <v>43</v>
      </c>
      <c r="E24" s="5" t="s">
        <v>360</v>
      </c>
      <c r="F24" s="13" t="s">
        <v>89</v>
      </c>
      <c r="G24" s="13" t="s">
        <v>151</v>
      </c>
      <c r="H24" s="13" t="s">
        <v>128</v>
      </c>
      <c r="I24" s="9" t="s">
        <v>112</v>
      </c>
      <c r="J24" s="14" t="s">
        <v>130</v>
      </c>
      <c r="K24" s="14" t="s">
        <v>130</v>
      </c>
      <c r="L24" s="14" t="s">
        <v>125</v>
      </c>
      <c r="M24" s="54">
        <v>1</v>
      </c>
      <c r="N24" s="20">
        <v>1100</v>
      </c>
      <c r="O24" s="13"/>
      <c r="P24" s="40"/>
      <c r="Q24" s="5" t="str">
        <f>"INSERT INTO m_skill VALUES ("&amp;"'"&amp;C24&amp;"'"&amp;","&amp;"'"&amp;D24&amp;"'"&amp;","&amp;VLOOKUP(F24,コード!$C$34:$I$42,3,FALSE)&amp;","&amp;VLOOKUP(G24,コード!$C$5:$I$11,3,FALSE)&amp;","&amp;VLOOKUP(H24,コード!$C$13:$I$22,3,FALSE)&amp;","&amp;VLOOKUP(I24,コード!$C$24:$I$32,3,FALSE)&amp;","&amp;J24&amp;","&amp;K24&amp;","&amp;L24&amp;","&amp;M24&amp;","&amp;N24&amp;","&amp;IF(O24="","''","'"&amp;O24&amp;"'")&amp;");"</f>
        <v>INSERT INTO m_skill VALUES ('skill021','メガスプラッシュ',3,3,0,3,30,30,0.0,1,1100,'');</v>
      </c>
    </row>
    <row r="25" spans="3:17">
      <c r="C25" s="43" t="s">
        <v>1056</v>
      </c>
      <c r="D25" s="13" t="s">
        <v>44</v>
      </c>
      <c r="E25" s="5" t="s">
        <v>365</v>
      </c>
      <c r="F25" s="13" t="s">
        <v>89</v>
      </c>
      <c r="G25" s="13" t="s">
        <v>151</v>
      </c>
      <c r="H25" s="13" t="s">
        <v>128</v>
      </c>
      <c r="I25" s="9" t="s">
        <v>112</v>
      </c>
      <c r="J25" s="14">
        <v>50</v>
      </c>
      <c r="K25" s="14">
        <v>50</v>
      </c>
      <c r="L25" s="14" t="s">
        <v>125</v>
      </c>
      <c r="M25" s="54">
        <v>1</v>
      </c>
      <c r="N25" s="20">
        <v>1000</v>
      </c>
      <c r="O25" s="13"/>
      <c r="P25" s="40"/>
      <c r="Q25" s="5" t="str">
        <f>"INSERT INTO m_skill VALUES ("&amp;"'"&amp;C25&amp;"'"&amp;","&amp;"'"&amp;D25&amp;"'"&amp;","&amp;VLOOKUP(F25,コード!$C$34:$I$42,3,FALSE)&amp;","&amp;VLOOKUP(G25,コード!$C$5:$I$11,3,FALSE)&amp;","&amp;VLOOKUP(H25,コード!$C$13:$I$22,3,FALSE)&amp;","&amp;VLOOKUP(I25,コード!$C$24:$I$32,3,FALSE)&amp;","&amp;J25&amp;","&amp;K25&amp;","&amp;L25&amp;","&amp;M25&amp;","&amp;N25&amp;","&amp;IF(O25="","''","'"&amp;O25&amp;"'")&amp;");"</f>
        <v>INSERT INTO m_skill VALUES ('skill022','コールドブレイズ',3,3,0,3,50,50,0.0,1,1000,'');</v>
      </c>
    </row>
    <row r="26" spans="3:17">
      <c r="C26" s="43" t="s">
        <v>1044</v>
      </c>
      <c r="D26" s="13" t="s">
        <v>38</v>
      </c>
      <c r="E26" s="5" t="s">
        <v>361</v>
      </c>
      <c r="F26" s="13" t="s">
        <v>89</v>
      </c>
      <c r="G26" s="13" t="s">
        <v>34</v>
      </c>
      <c r="H26" s="13" t="s">
        <v>128</v>
      </c>
      <c r="I26" s="9" t="s">
        <v>112</v>
      </c>
      <c r="J26" s="14" t="s">
        <v>81</v>
      </c>
      <c r="K26" s="14" t="s">
        <v>81</v>
      </c>
      <c r="L26" s="14" t="s">
        <v>125</v>
      </c>
      <c r="M26" s="54">
        <v>1</v>
      </c>
      <c r="N26" s="20">
        <v>1000</v>
      </c>
      <c r="O26" s="13"/>
      <c r="P26" s="40"/>
      <c r="Q26" s="5" t="str">
        <f>"INSERT INTO m_skill VALUES ("&amp;"'"&amp;C26&amp;"'"&amp;","&amp;"'"&amp;D26&amp;"'"&amp;","&amp;VLOOKUP(F26,コード!$C$34:$I$42,3,FALSE)&amp;","&amp;VLOOKUP(G26,コード!$C$5:$I$11,3,FALSE)&amp;","&amp;VLOOKUP(H26,コード!$C$13:$I$22,3,FALSE)&amp;","&amp;VLOOKUP(I26,コード!$C$24:$I$32,3,FALSE)&amp;","&amp;J26&amp;","&amp;K26&amp;","&amp;L26&amp;","&amp;M26&amp;","&amp;N26&amp;","&amp;IF(O26="","''","'"&amp;O26&amp;"'")&amp;");"</f>
        <v>INSERT INTO m_skill VALUES ('skill023','サンダー',3,2,0,3,10,10,0.0,1,1000,'');</v>
      </c>
    </row>
    <row r="27" spans="3:17">
      <c r="C27" s="43" t="s">
        <v>1046</v>
      </c>
      <c r="D27" s="13" t="s">
        <v>45</v>
      </c>
      <c r="E27" s="5" t="s">
        <v>362</v>
      </c>
      <c r="F27" s="13" t="s">
        <v>89</v>
      </c>
      <c r="G27" s="13" t="s">
        <v>34</v>
      </c>
      <c r="H27" s="13" t="s">
        <v>128</v>
      </c>
      <c r="I27" s="9" t="s">
        <v>112</v>
      </c>
      <c r="J27" s="14" t="s">
        <v>130</v>
      </c>
      <c r="K27" s="14" t="s">
        <v>130</v>
      </c>
      <c r="L27" s="14" t="s">
        <v>125</v>
      </c>
      <c r="M27" s="54">
        <v>1</v>
      </c>
      <c r="N27" s="20">
        <v>1200</v>
      </c>
      <c r="O27" s="13"/>
      <c r="P27" s="40"/>
      <c r="Q27" s="5" t="str">
        <f>"INSERT INTO m_skill VALUES ("&amp;"'"&amp;C27&amp;"'"&amp;","&amp;"'"&amp;D27&amp;"'"&amp;","&amp;VLOOKUP(F27,コード!$C$34:$I$42,3,FALSE)&amp;","&amp;VLOOKUP(G27,コード!$C$5:$I$11,3,FALSE)&amp;","&amp;VLOOKUP(H27,コード!$C$13:$I$22,3,FALSE)&amp;","&amp;VLOOKUP(I27,コード!$C$24:$I$32,3,FALSE)&amp;","&amp;J27&amp;","&amp;K27&amp;","&amp;L27&amp;","&amp;M27&amp;","&amp;N27&amp;","&amp;IF(O27="","''","'"&amp;O27&amp;"'")&amp;");"</f>
        <v>INSERT INTO m_skill VALUES ('skill024','サンダーボルト',3,2,0,3,30,30,0.0,1,1200,'');</v>
      </c>
    </row>
    <row r="28" spans="3:17">
      <c r="C28" s="43" t="s">
        <v>1047</v>
      </c>
      <c r="D28" s="13" t="s">
        <v>46</v>
      </c>
      <c r="E28" s="5" t="s">
        <v>366</v>
      </c>
      <c r="F28" s="13" t="s">
        <v>89</v>
      </c>
      <c r="G28" s="13" t="s">
        <v>34</v>
      </c>
      <c r="H28" s="13" t="s">
        <v>128</v>
      </c>
      <c r="I28" s="9" t="s">
        <v>112</v>
      </c>
      <c r="J28" s="14">
        <v>50</v>
      </c>
      <c r="K28" s="14">
        <v>50</v>
      </c>
      <c r="L28" s="14" t="s">
        <v>125</v>
      </c>
      <c r="M28" s="54">
        <v>1</v>
      </c>
      <c r="N28" s="20">
        <v>1400</v>
      </c>
      <c r="O28" s="13"/>
      <c r="P28" s="40"/>
      <c r="Q28" s="5" t="str">
        <f>"INSERT INTO m_skill VALUES ("&amp;"'"&amp;C28&amp;"'"&amp;","&amp;"'"&amp;D28&amp;"'"&amp;","&amp;VLOOKUP(F28,コード!$C$34:$I$42,3,FALSE)&amp;","&amp;VLOOKUP(G28,コード!$C$5:$I$11,3,FALSE)&amp;","&amp;VLOOKUP(H28,コード!$C$13:$I$22,3,FALSE)&amp;","&amp;VLOOKUP(I28,コード!$C$24:$I$32,3,FALSE)&amp;","&amp;J28&amp;","&amp;K28&amp;","&amp;L28&amp;","&amp;M28&amp;","&amp;N28&amp;","&amp;IF(O28="","''","'"&amp;O28&amp;"'")&amp;");"</f>
        <v>INSERT INTO m_skill VALUES ('skill025','サンダーストーム',3,2,0,3,50,50,0.0,1,1400,'');</v>
      </c>
    </row>
    <row r="29" spans="3:17">
      <c r="C29" s="43" t="s">
        <v>1019</v>
      </c>
      <c r="D29" s="13" t="s">
        <v>47</v>
      </c>
      <c r="E29" s="5" t="s">
        <v>363</v>
      </c>
      <c r="F29" s="13" t="s">
        <v>89</v>
      </c>
      <c r="G29" s="13" t="s">
        <v>35</v>
      </c>
      <c r="H29" s="13" t="s">
        <v>128</v>
      </c>
      <c r="I29" s="9" t="s">
        <v>112</v>
      </c>
      <c r="J29" s="14" t="s">
        <v>81</v>
      </c>
      <c r="K29" s="14" t="s">
        <v>81</v>
      </c>
      <c r="L29" s="14" t="s">
        <v>125</v>
      </c>
      <c r="M29" s="54">
        <v>1</v>
      </c>
      <c r="N29" s="20">
        <v>800</v>
      </c>
      <c r="O29" s="13"/>
      <c r="P29" s="40"/>
      <c r="Q29" s="5" t="str">
        <f>"INSERT INTO m_skill VALUES ("&amp;"'"&amp;C29&amp;"'"&amp;","&amp;"'"&amp;D29&amp;"'"&amp;","&amp;VLOOKUP(F29,コード!$C$34:$I$42,3,FALSE)&amp;","&amp;VLOOKUP(G29,コード!$C$5:$I$11,3,FALSE)&amp;","&amp;VLOOKUP(H29,コード!$C$13:$I$22,3,FALSE)&amp;","&amp;VLOOKUP(I29,コード!$C$24:$I$32,3,FALSE)&amp;","&amp;J29&amp;","&amp;K29&amp;","&amp;L29&amp;","&amp;M29&amp;","&amp;N29&amp;","&amp;IF(O29="","''","'"&amp;O29&amp;"'")&amp;");"</f>
        <v>INSERT INTO m_skill VALUES ('skill026','ダイヤミサイル',3,4,0,3,10,10,0.0,1,800,'');</v>
      </c>
    </row>
    <row r="30" spans="3:17">
      <c r="C30" s="43" t="s">
        <v>1022</v>
      </c>
      <c r="D30" s="13" t="s">
        <v>48</v>
      </c>
      <c r="E30" s="5" t="s">
        <v>364</v>
      </c>
      <c r="F30" s="13" t="s">
        <v>89</v>
      </c>
      <c r="G30" s="13" t="s">
        <v>35</v>
      </c>
      <c r="H30" s="13" t="s">
        <v>128</v>
      </c>
      <c r="I30" s="9" t="s">
        <v>112</v>
      </c>
      <c r="J30" s="14" t="s">
        <v>130</v>
      </c>
      <c r="K30" s="14" t="s">
        <v>130</v>
      </c>
      <c r="L30" s="14" t="s">
        <v>125</v>
      </c>
      <c r="M30" s="54">
        <v>1</v>
      </c>
      <c r="N30" s="20">
        <v>1000</v>
      </c>
      <c r="O30" s="13"/>
      <c r="P30" s="40"/>
      <c r="Q30" s="5" t="str">
        <f>"INSERT INTO m_skill VALUES ("&amp;"'"&amp;C30&amp;"'"&amp;","&amp;"'"&amp;D30&amp;"'"&amp;","&amp;VLOOKUP(F30,コード!$C$34:$I$42,3,FALSE)&amp;","&amp;VLOOKUP(G30,コード!$C$5:$I$11,3,FALSE)&amp;","&amp;VLOOKUP(H30,コード!$C$13:$I$22,3,FALSE)&amp;","&amp;VLOOKUP(I30,コード!$C$24:$I$32,3,FALSE)&amp;","&amp;J30&amp;","&amp;K30&amp;","&amp;L30&amp;","&amp;M30&amp;","&amp;N30&amp;","&amp;IF(O30="","''","'"&amp;O30&amp;"'")&amp;");"</f>
        <v>INSERT INTO m_skill VALUES ('skill027','アースクエイク',3,4,0,3,30,30,0.0,1,1000,'');</v>
      </c>
    </row>
    <row r="31" spans="3:17">
      <c r="C31" s="43" t="s">
        <v>1024</v>
      </c>
      <c r="D31" s="13" t="s">
        <v>55</v>
      </c>
      <c r="E31" s="5" t="s">
        <v>402</v>
      </c>
      <c r="F31" s="13" t="s">
        <v>89</v>
      </c>
      <c r="G31" s="13" t="s">
        <v>35</v>
      </c>
      <c r="H31" s="13" t="s">
        <v>128</v>
      </c>
      <c r="I31" s="9" t="s">
        <v>112</v>
      </c>
      <c r="J31" s="14">
        <v>50</v>
      </c>
      <c r="K31" s="14">
        <v>50</v>
      </c>
      <c r="L31" s="14" t="s">
        <v>125</v>
      </c>
      <c r="M31" s="54">
        <v>1</v>
      </c>
      <c r="N31" s="20">
        <v>1200</v>
      </c>
      <c r="O31" s="13"/>
      <c r="P31" s="40"/>
      <c r="Q31" s="5" t="str">
        <f>"INSERT INTO m_skill VALUES ("&amp;"'"&amp;C31&amp;"'"&amp;","&amp;"'"&amp;D31&amp;"'"&amp;","&amp;VLOOKUP(F31,コード!$C$34:$I$42,3,FALSE)&amp;","&amp;VLOOKUP(G31,コード!$C$5:$I$11,3,FALSE)&amp;","&amp;VLOOKUP(H31,コード!$C$13:$I$22,3,FALSE)&amp;","&amp;VLOOKUP(I31,コード!$C$24:$I$32,3,FALSE)&amp;","&amp;J31&amp;","&amp;K31&amp;","&amp;L31&amp;","&amp;M31&amp;","&amp;N31&amp;","&amp;IF(O31="","''","'"&amp;O31&amp;"'")&amp;");"</f>
        <v>INSERT INTO m_skill VALUES ('skill028','ストーンクラウド',3,4,0,3,50,50,0.0,1,1200,'');</v>
      </c>
    </row>
    <row r="32" spans="3:17">
      <c r="C32" s="43" t="s">
        <v>1063</v>
      </c>
      <c r="D32" s="13" t="s">
        <v>49</v>
      </c>
      <c r="E32" s="5" t="s">
        <v>367</v>
      </c>
      <c r="F32" s="13" t="s">
        <v>89</v>
      </c>
      <c r="G32" s="13" t="s">
        <v>36</v>
      </c>
      <c r="H32" s="13" t="s">
        <v>128</v>
      </c>
      <c r="I32" s="9" t="s">
        <v>112</v>
      </c>
      <c r="J32" s="14" t="s">
        <v>81</v>
      </c>
      <c r="K32" s="14" t="s">
        <v>81</v>
      </c>
      <c r="L32" s="14" t="s">
        <v>125</v>
      </c>
      <c r="M32" s="54">
        <v>1</v>
      </c>
      <c r="N32" s="20">
        <v>1000</v>
      </c>
      <c r="O32" s="13"/>
      <c r="P32" s="40"/>
      <c r="Q32" s="5" t="str">
        <f>"INSERT INTO m_skill VALUES ("&amp;"'"&amp;C32&amp;"'"&amp;","&amp;"'"&amp;D32&amp;"'"&amp;","&amp;VLOOKUP(F32,コード!$C$34:$I$42,3,FALSE)&amp;","&amp;VLOOKUP(G32,コード!$C$5:$I$11,3,FALSE)&amp;","&amp;VLOOKUP(H32,コード!$C$13:$I$22,3,FALSE)&amp;","&amp;VLOOKUP(I32,コード!$C$24:$I$32,3,FALSE)&amp;","&amp;J32&amp;","&amp;K32&amp;","&amp;L32&amp;","&amp;M32&amp;","&amp;N32&amp;","&amp;IF(O32="","''","'"&amp;O32&amp;"'")&amp;");"</f>
        <v>INSERT INTO m_skill VALUES ('skill029','ホーリーボール',3,5,0,3,10,10,0.0,1,1000,'');</v>
      </c>
    </row>
    <row r="33" spans="3:17">
      <c r="C33" s="43" t="s">
        <v>1064</v>
      </c>
      <c r="D33" s="13" t="s">
        <v>50</v>
      </c>
      <c r="E33" s="5" t="s">
        <v>368</v>
      </c>
      <c r="F33" s="13" t="s">
        <v>89</v>
      </c>
      <c r="G33" s="13" t="s">
        <v>36</v>
      </c>
      <c r="H33" s="13" t="s">
        <v>128</v>
      </c>
      <c r="I33" s="9" t="s">
        <v>112</v>
      </c>
      <c r="J33" s="14" t="s">
        <v>130</v>
      </c>
      <c r="K33" s="14" t="s">
        <v>130</v>
      </c>
      <c r="L33" s="14" t="s">
        <v>125</v>
      </c>
      <c r="M33" s="54">
        <v>1</v>
      </c>
      <c r="N33" s="20">
        <v>1000</v>
      </c>
      <c r="O33" s="13"/>
      <c r="P33" s="40"/>
      <c r="Q33" s="5" t="str">
        <f>"INSERT INTO m_skill VALUES ("&amp;"'"&amp;C33&amp;"'"&amp;","&amp;"'"&amp;D33&amp;"'"&amp;","&amp;VLOOKUP(F33,コード!$C$34:$I$42,3,FALSE)&amp;","&amp;VLOOKUP(G33,コード!$C$5:$I$11,3,FALSE)&amp;","&amp;VLOOKUP(H33,コード!$C$13:$I$22,3,FALSE)&amp;","&amp;VLOOKUP(I33,コード!$C$24:$I$32,3,FALSE)&amp;","&amp;J33&amp;","&amp;K33&amp;","&amp;L33&amp;","&amp;M33&amp;","&amp;N33&amp;","&amp;IF(O33="","''","'"&amp;O33&amp;"'")&amp;");"</f>
        <v>INSERT INTO m_skill VALUES ('skill030','セイントビーム',3,5,0,3,30,30,0.0,1,1000,'');</v>
      </c>
    </row>
    <row r="34" spans="3:17">
      <c r="C34" s="43" t="s">
        <v>1067</v>
      </c>
      <c r="D34" s="13" t="s">
        <v>51</v>
      </c>
      <c r="E34" s="5" t="s">
        <v>369</v>
      </c>
      <c r="F34" s="13" t="s">
        <v>89</v>
      </c>
      <c r="G34" s="13" t="s">
        <v>36</v>
      </c>
      <c r="H34" s="13" t="s">
        <v>128</v>
      </c>
      <c r="I34" s="9" t="s">
        <v>112</v>
      </c>
      <c r="J34" s="14">
        <v>50</v>
      </c>
      <c r="K34" s="14">
        <v>50</v>
      </c>
      <c r="L34" s="14" t="s">
        <v>125</v>
      </c>
      <c r="M34" s="54">
        <v>1</v>
      </c>
      <c r="N34" s="20">
        <v>1500</v>
      </c>
      <c r="O34" s="13"/>
      <c r="P34" s="40"/>
      <c r="Q34" s="5" t="str">
        <f>"INSERT INTO m_skill VALUES ("&amp;"'"&amp;C34&amp;"'"&amp;","&amp;"'"&amp;D34&amp;"'"&amp;","&amp;VLOOKUP(F34,コード!$C$34:$I$42,3,FALSE)&amp;","&amp;VLOOKUP(G34,コード!$C$5:$I$11,3,FALSE)&amp;","&amp;VLOOKUP(H34,コード!$C$13:$I$22,3,FALSE)&amp;","&amp;VLOOKUP(I34,コード!$C$24:$I$32,3,FALSE)&amp;","&amp;J34&amp;","&amp;K34&amp;","&amp;L34&amp;","&amp;M34&amp;","&amp;N34&amp;","&amp;IF(O34="","''","'"&amp;O34&amp;"'")&amp;");"</f>
        <v>INSERT INTO m_skill VALUES ('skill031','ホーリーバースト',3,5,0,3,50,50,0.0,1,1500,'');</v>
      </c>
    </row>
    <row r="35" spans="3:17">
      <c r="C35" s="43" t="s">
        <v>1033</v>
      </c>
      <c r="D35" s="13" t="s">
        <v>52</v>
      </c>
      <c r="E35" s="5" t="s">
        <v>370</v>
      </c>
      <c r="F35" s="13" t="s">
        <v>89</v>
      </c>
      <c r="G35" s="13" t="s">
        <v>37</v>
      </c>
      <c r="H35" s="13" t="s">
        <v>128</v>
      </c>
      <c r="I35" s="9" t="s">
        <v>112</v>
      </c>
      <c r="J35" s="14" t="s">
        <v>81</v>
      </c>
      <c r="K35" s="14" t="s">
        <v>81</v>
      </c>
      <c r="L35" s="14" t="s">
        <v>125</v>
      </c>
      <c r="M35" s="54">
        <v>1</v>
      </c>
      <c r="N35" s="20">
        <v>1000</v>
      </c>
      <c r="O35" s="13"/>
      <c r="P35" s="40"/>
      <c r="Q35" s="5" t="str">
        <f>"INSERT INTO m_skill VALUES ("&amp;"'"&amp;C35&amp;"'"&amp;","&amp;"'"&amp;D35&amp;"'"&amp;","&amp;VLOOKUP(F35,コード!$C$34:$I$42,3,FALSE)&amp;","&amp;VLOOKUP(G35,コード!$C$5:$I$11,3,FALSE)&amp;","&amp;VLOOKUP(H35,コード!$C$13:$I$22,3,FALSE)&amp;","&amp;VLOOKUP(I35,コード!$C$24:$I$32,3,FALSE)&amp;","&amp;J35&amp;","&amp;K35&amp;","&amp;L35&amp;","&amp;M35&amp;","&amp;N35&amp;","&amp;IF(O35="","''","'"&amp;O35&amp;"'")&amp;");"</f>
        <v>INSERT INTO m_skill VALUES ('skill032','イビルゲート',3,6,0,3,10,10,0.0,1,1000,'');</v>
      </c>
    </row>
    <row r="36" spans="3:17">
      <c r="C36" s="43" t="s">
        <v>1099</v>
      </c>
      <c r="D36" s="13" t="s">
        <v>53</v>
      </c>
      <c r="E36" s="5" t="s">
        <v>371</v>
      </c>
      <c r="F36" s="13" t="s">
        <v>89</v>
      </c>
      <c r="G36" s="13" t="s">
        <v>37</v>
      </c>
      <c r="H36" s="13" t="s">
        <v>128</v>
      </c>
      <c r="I36" s="9" t="s">
        <v>112</v>
      </c>
      <c r="J36" s="14" t="s">
        <v>130</v>
      </c>
      <c r="K36" s="14" t="s">
        <v>130</v>
      </c>
      <c r="L36" s="14" t="s">
        <v>125</v>
      </c>
      <c r="M36" s="54">
        <v>1</v>
      </c>
      <c r="N36" s="20">
        <v>1400</v>
      </c>
      <c r="O36" s="13"/>
      <c r="P36" s="40"/>
      <c r="Q36" s="5" t="str">
        <f>"INSERT INTO m_skill VALUES ("&amp;"'"&amp;C36&amp;"'"&amp;","&amp;"'"&amp;D36&amp;"'"&amp;","&amp;VLOOKUP(F36,コード!$C$34:$I$42,3,FALSE)&amp;","&amp;VLOOKUP(G36,コード!$C$5:$I$11,3,FALSE)&amp;","&amp;VLOOKUP(H36,コード!$C$13:$I$22,3,FALSE)&amp;","&amp;VLOOKUP(I36,コード!$C$24:$I$32,3,FALSE)&amp;","&amp;J36&amp;","&amp;K36&amp;","&amp;L36&amp;","&amp;M36&amp;","&amp;N36&amp;","&amp;IF(O36="","''","'"&amp;O36&amp;"'")&amp;");"</f>
        <v>INSERT INTO m_skill VALUES ('skill033','ダークフォース',3,6,0,3,30,30,0.0,1,1400,'');</v>
      </c>
    </row>
    <row r="37" spans="3:17">
      <c r="C37" s="43" t="s">
        <v>1036</v>
      </c>
      <c r="D37" s="13" t="s">
        <v>54</v>
      </c>
      <c r="E37" s="5" t="s">
        <v>372</v>
      </c>
      <c r="F37" s="13" t="s">
        <v>89</v>
      </c>
      <c r="G37" s="13" t="s">
        <v>37</v>
      </c>
      <c r="H37" s="13" t="s">
        <v>128</v>
      </c>
      <c r="I37" s="9" t="s">
        <v>112</v>
      </c>
      <c r="J37" s="14">
        <v>50</v>
      </c>
      <c r="K37" s="14">
        <v>50</v>
      </c>
      <c r="L37" s="14" t="s">
        <v>125</v>
      </c>
      <c r="M37" s="54">
        <v>1</v>
      </c>
      <c r="N37" s="20">
        <v>1300</v>
      </c>
      <c r="O37" s="13"/>
      <c r="P37" s="40"/>
      <c r="Q37" s="5" t="str">
        <f>"INSERT INTO m_skill VALUES ("&amp;"'"&amp;C37&amp;"'"&amp;","&amp;"'"&amp;D37&amp;"'"&amp;","&amp;VLOOKUP(F37,コード!$C$34:$I$42,3,FALSE)&amp;","&amp;VLOOKUP(G37,コード!$C$5:$I$11,3,FALSE)&amp;","&amp;VLOOKUP(H37,コード!$C$13:$I$22,3,FALSE)&amp;","&amp;VLOOKUP(I37,コード!$C$24:$I$32,3,FALSE)&amp;","&amp;J37&amp;","&amp;K37&amp;","&amp;L37&amp;","&amp;M37&amp;","&amp;N37&amp;","&amp;IF(O37="","''","'"&amp;O37&amp;"'")&amp;");"</f>
        <v>INSERT INTO m_skill VALUES ('skill034','ブラックレイン',3,6,0,3,50,50,0.0,1,1300,'');</v>
      </c>
    </row>
    <row r="38" spans="3:17">
      <c r="C38" s="43" t="s">
        <v>1053</v>
      </c>
      <c r="D38" s="13" t="s">
        <v>60</v>
      </c>
      <c r="E38" s="5" t="s">
        <v>373</v>
      </c>
      <c r="F38" s="9" t="s">
        <v>140</v>
      </c>
      <c r="G38" s="13" t="s">
        <v>128</v>
      </c>
      <c r="H38" s="13" t="s">
        <v>128</v>
      </c>
      <c r="I38" s="13" t="s">
        <v>27</v>
      </c>
      <c r="J38" s="14" t="s">
        <v>137</v>
      </c>
      <c r="K38" s="14" t="s">
        <v>81</v>
      </c>
      <c r="L38" s="14" t="s">
        <v>125</v>
      </c>
      <c r="M38" s="54">
        <v>1</v>
      </c>
      <c r="N38" s="20">
        <v>1000</v>
      </c>
      <c r="O38" s="13" t="s">
        <v>65</v>
      </c>
      <c r="P38" s="40"/>
      <c r="Q38" s="5" t="str">
        <f>"INSERT INTO m_skill VALUES ("&amp;"'"&amp;C38&amp;"'"&amp;","&amp;"'"&amp;D38&amp;"'"&amp;","&amp;VLOOKUP(F38,コード!$C$34:$I$42,3,FALSE)&amp;","&amp;VLOOKUP(G38,コード!$C$5:$I$11,3,FALSE)&amp;","&amp;VLOOKUP(H38,コード!$C$13:$I$22,3,FALSE)&amp;","&amp;VLOOKUP(I38,コード!$C$24:$I$32,3,FALSE)&amp;","&amp;J38&amp;","&amp;K38&amp;","&amp;L38&amp;","&amp;M38&amp;","&amp;N38&amp;","&amp;IF(O38="","''","'"&amp;O38&amp;"'")&amp;");"</f>
        <v>INSERT INTO m_skill VALUES ('skill035','グラビデ',4,0,0,1,25,10,0.0,1,1000,'現HPの２５％ダメージ');</v>
      </c>
    </row>
    <row r="39" spans="3:17">
      <c r="C39" s="43" t="s">
        <v>1037</v>
      </c>
      <c r="D39" s="13" t="s">
        <v>61</v>
      </c>
      <c r="E39" s="5" t="s">
        <v>374</v>
      </c>
      <c r="F39" s="9" t="s">
        <v>140</v>
      </c>
      <c r="G39" s="13" t="s">
        <v>128</v>
      </c>
      <c r="H39" s="13" t="s">
        <v>128</v>
      </c>
      <c r="I39" s="13" t="s">
        <v>27</v>
      </c>
      <c r="J39" s="14" t="s">
        <v>138</v>
      </c>
      <c r="K39" s="14" t="s">
        <v>130</v>
      </c>
      <c r="L39" s="14" t="s">
        <v>125</v>
      </c>
      <c r="M39" s="54">
        <v>1</v>
      </c>
      <c r="N39" s="20">
        <v>1000</v>
      </c>
      <c r="O39" s="13" t="s">
        <v>141</v>
      </c>
      <c r="P39" s="40"/>
      <c r="Q39" s="5" t="str">
        <f>"INSERT INTO m_skill VALUES ("&amp;"'"&amp;C39&amp;"'"&amp;","&amp;"'"&amp;D39&amp;"'"&amp;","&amp;VLOOKUP(F39,コード!$C$34:$I$42,3,FALSE)&amp;","&amp;VLOOKUP(G39,コード!$C$5:$I$11,3,FALSE)&amp;","&amp;VLOOKUP(H39,コード!$C$13:$I$22,3,FALSE)&amp;","&amp;VLOOKUP(I39,コード!$C$24:$I$32,3,FALSE)&amp;","&amp;J39&amp;","&amp;K39&amp;","&amp;L39&amp;","&amp;M39&amp;","&amp;N39&amp;","&amp;IF(O39="","''","'"&amp;O39&amp;"'")&amp;");"</f>
        <v>INSERT INTO m_skill VALUES ('skill036','グラビガ',4,0,0,1,50,30,0.0,1,1000,'現HPの５０％ダメージ');</v>
      </c>
    </row>
    <row r="40" spans="3:17">
      <c r="C40" s="43" t="s">
        <v>1068</v>
      </c>
      <c r="D40" s="13" t="s">
        <v>62</v>
      </c>
      <c r="E40" s="5" t="s">
        <v>375</v>
      </c>
      <c r="F40" s="9" t="s">
        <v>140</v>
      </c>
      <c r="G40" s="13" t="s">
        <v>128</v>
      </c>
      <c r="H40" s="13" t="s">
        <v>128</v>
      </c>
      <c r="I40" s="13" t="s">
        <v>27</v>
      </c>
      <c r="J40" s="14" t="s">
        <v>139</v>
      </c>
      <c r="K40" s="14">
        <v>50</v>
      </c>
      <c r="L40" s="14" t="s">
        <v>125</v>
      </c>
      <c r="M40" s="54">
        <v>1</v>
      </c>
      <c r="N40" s="20">
        <v>1200</v>
      </c>
      <c r="O40" s="13" t="s">
        <v>142</v>
      </c>
      <c r="P40" s="40"/>
      <c r="Q40" s="5" t="str">
        <f>"INSERT INTO m_skill VALUES ("&amp;"'"&amp;C40&amp;"'"&amp;","&amp;"'"&amp;D40&amp;"'"&amp;","&amp;VLOOKUP(F40,コード!$C$34:$I$42,3,FALSE)&amp;","&amp;VLOOKUP(G40,コード!$C$5:$I$11,3,FALSE)&amp;","&amp;VLOOKUP(H40,コード!$C$13:$I$22,3,FALSE)&amp;","&amp;VLOOKUP(I40,コード!$C$24:$I$32,3,FALSE)&amp;","&amp;J40&amp;","&amp;K40&amp;","&amp;L40&amp;","&amp;M40&amp;","&amp;N40&amp;","&amp;IF(O40="","''","'"&amp;O40&amp;"'")&amp;");"</f>
        <v>INSERT INTO m_skill VALUES ('skill037','グラビジャ',4,0,0,1,75,50,0.0,1,1200,'現HPの７５％ダメージ');</v>
      </c>
    </row>
    <row r="41" spans="3:17" ht="40.5">
      <c r="C41" s="47" t="s">
        <v>1057</v>
      </c>
      <c r="D41" s="13" t="s">
        <v>64</v>
      </c>
      <c r="E41" s="5" t="s">
        <v>376</v>
      </c>
      <c r="F41" s="13" t="s">
        <v>145</v>
      </c>
      <c r="G41" s="13" t="s">
        <v>128</v>
      </c>
      <c r="H41" s="13" t="s">
        <v>128</v>
      </c>
      <c r="I41" s="9" t="s">
        <v>27</v>
      </c>
      <c r="J41" s="14">
        <v>0</v>
      </c>
      <c r="K41" s="14">
        <v>40</v>
      </c>
      <c r="L41" s="14" t="s">
        <v>125</v>
      </c>
      <c r="M41" s="54">
        <v>1</v>
      </c>
      <c r="N41" s="20">
        <v>1800</v>
      </c>
      <c r="O41" s="15" t="s">
        <v>1122</v>
      </c>
      <c r="P41" s="41"/>
      <c r="Q41" s="55" t="str">
        <f>"INSERT INTO m_skill VALUES ("&amp;"'"&amp;C41&amp;"'"&amp;","&amp;"'"&amp;D41&amp;"'"&amp;","&amp;VLOOKUP(F41,コード!$C$34:$I$42,3,FALSE)&amp;","&amp;VLOOKUP(G41,コード!$C$5:$I$11,3,FALSE)&amp;","&amp;VLOOKUP(H41,コード!$C$13:$I$22,3,FALSE)&amp;","&amp;VLOOKUP(I41,コード!$C$24:$I$32,3,FALSE)&amp;","&amp;J41&amp;","&amp;K41&amp;","&amp;L41&amp;","&amp;M41&amp;","&amp;N41&amp;","&amp;IF(O41="","''","'"&amp;O41&amp;"'")&amp;");"</f>
        <v>INSERT INTO m_skill VALUES ('skill038','デススペル',5,0,0,1,0,40,0.0,1,1800,'即死：単体での確立 = １００％ - (現HP /  MAXHP)、
最低５％でヒット。');</v>
      </c>
    </row>
    <row r="42" spans="3:17">
      <c r="C42" s="43" t="s">
        <v>1062</v>
      </c>
      <c r="D42" s="9" t="s">
        <v>66</v>
      </c>
      <c r="E42" s="5" t="s">
        <v>377</v>
      </c>
      <c r="F42" s="9" t="s">
        <v>69</v>
      </c>
      <c r="G42" s="13" t="s">
        <v>128</v>
      </c>
      <c r="H42" s="13" t="s">
        <v>128</v>
      </c>
      <c r="I42" s="9" t="s">
        <v>73</v>
      </c>
      <c r="J42" s="16">
        <v>20</v>
      </c>
      <c r="K42" s="14">
        <v>20</v>
      </c>
      <c r="L42" s="14" t="s">
        <v>125</v>
      </c>
      <c r="M42" s="54">
        <v>1</v>
      </c>
      <c r="N42" s="20">
        <v>700</v>
      </c>
      <c r="O42" s="9"/>
      <c r="P42" s="42"/>
      <c r="Q42" s="5" t="str">
        <f>"INSERT INTO m_skill VALUES ("&amp;"'"&amp;C42&amp;"'"&amp;","&amp;"'"&amp;D42&amp;"'"&amp;","&amp;VLOOKUP(F42,コード!$C$34:$I$42,3,FALSE)&amp;","&amp;VLOOKUP(G42,コード!$C$5:$I$11,3,FALSE)&amp;","&amp;VLOOKUP(H42,コード!$C$13:$I$22,3,FALSE)&amp;","&amp;VLOOKUP(I42,コード!$C$24:$I$32,3,FALSE)&amp;","&amp;J42&amp;","&amp;K42&amp;","&amp;L42&amp;","&amp;M42&amp;","&amp;N42&amp;","&amp;IF(O42="","''","'"&amp;O42&amp;"'")&amp;");"</f>
        <v>INSERT INTO m_skill VALUES ('skill039','ケアル',6,0,0,6,20,20,0.0,1,700,'');</v>
      </c>
    </row>
    <row r="43" spans="3:17">
      <c r="C43" s="43" t="s">
        <v>1051</v>
      </c>
      <c r="D43" s="9" t="s">
        <v>67</v>
      </c>
      <c r="E43" s="5" t="s">
        <v>378</v>
      </c>
      <c r="F43" s="9" t="s">
        <v>69</v>
      </c>
      <c r="G43" s="13" t="s">
        <v>128</v>
      </c>
      <c r="H43" s="13" t="s">
        <v>128</v>
      </c>
      <c r="I43" s="9" t="s">
        <v>73</v>
      </c>
      <c r="J43" s="16">
        <v>30</v>
      </c>
      <c r="K43" s="14">
        <v>30</v>
      </c>
      <c r="L43" s="14" t="s">
        <v>125</v>
      </c>
      <c r="M43" s="54">
        <v>1</v>
      </c>
      <c r="N43" s="20">
        <v>1200</v>
      </c>
      <c r="O43" s="9"/>
      <c r="P43" s="42"/>
      <c r="Q43" s="5" t="str">
        <f>"INSERT INTO m_skill VALUES ("&amp;"'"&amp;C43&amp;"'"&amp;","&amp;"'"&amp;D43&amp;"'"&amp;","&amp;VLOOKUP(F43,コード!$C$34:$I$42,3,FALSE)&amp;","&amp;VLOOKUP(G43,コード!$C$5:$I$11,3,FALSE)&amp;","&amp;VLOOKUP(H43,コード!$C$13:$I$22,3,FALSE)&amp;","&amp;VLOOKUP(I43,コード!$C$24:$I$32,3,FALSE)&amp;","&amp;J43&amp;","&amp;K43&amp;","&amp;L43&amp;","&amp;M43&amp;","&amp;N43&amp;","&amp;IF(O43="","''","'"&amp;O43&amp;"'")&amp;");"</f>
        <v>INSERT INTO m_skill VALUES ('skill040','ケアルラ',6,0,0,6,30,30,0.0,1,1200,'');</v>
      </c>
    </row>
    <row r="44" spans="3:17">
      <c r="C44" s="43" t="s">
        <v>1061</v>
      </c>
      <c r="D44" s="9" t="s">
        <v>68</v>
      </c>
      <c r="E44" s="5" t="s">
        <v>379</v>
      </c>
      <c r="F44" s="9" t="s">
        <v>69</v>
      </c>
      <c r="G44" s="13" t="s">
        <v>128</v>
      </c>
      <c r="H44" s="13" t="s">
        <v>128</v>
      </c>
      <c r="I44" s="9" t="s">
        <v>73</v>
      </c>
      <c r="J44" s="16">
        <v>40</v>
      </c>
      <c r="K44" s="14">
        <v>40</v>
      </c>
      <c r="L44" s="14" t="s">
        <v>125</v>
      </c>
      <c r="M44" s="54">
        <v>1</v>
      </c>
      <c r="N44" s="20">
        <v>1000</v>
      </c>
      <c r="O44" s="9"/>
      <c r="P44" s="42"/>
      <c r="Q44" s="5" t="str">
        <f>"INSERT INTO m_skill VALUES ("&amp;"'"&amp;C44&amp;"'"&amp;","&amp;"'"&amp;D44&amp;"'"&amp;","&amp;VLOOKUP(F44,コード!$C$34:$I$42,3,FALSE)&amp;","&amp;VLOOKUP(G44,コード!$C$5:$I$11,3,FALSE)&amp;","&amp;VLOOKUP(H44,コード!$C$13:$I$22,3,FALSE)&amp;","&amp;VLOOKUP(I44,コード!$C$24:$I$32,3,FALSE)&amp;","&amp;J44&amp;","&amp;K44&amp;","&amp;L44&amp;","&amp;M44&amp;","&amp;N44&amp;","&amp;IF(O44="","''","'"&amp;O44&amp;"'")&amp;");"</f>
        <v>INSERT INTO m_skill VALUES ('skill041','ケアルガ',6,0,0,6,40,40,0.0,1,1000,'');</v>
      </c>
    </row>
    <row r="45" spans="3:17">
      <c r="C45" s="43" t="s">
        <v>1066</v>
      </c>
      <c r="D45" s="9" t="s">
        <v>70</v>
      </c>
      <c r="E45" s="5" t="s">
        <v>380</v>
      </c>
      <c r="F45" s="9" t="s">
        <v>69</v>
      </c>
      <c r="G45" s="13" t="s">
        <v>128</v>
      </c>
      <c r="H45" s="13" t="s">
        <v>128</v>
      </c>
      <c r="I45" s="9" t="s">
        <v>73</v>
      </c>
      <c r="J45" s="16" t="s">
        <v>136</v>
      </c>
      <c r="K45" s="14">
        <v>50</v>
      </c>
      <c r="L45" s="14" t="s">
        <v>125</v>
      </c>
      <c r="M45" s="54">
        <v>1</v>
      </c>
      <c r="N45" s="20">
        <v>1300</v>
      </c>
      <c r="O45" s="9"/>
      <c r="P45" s="42"/>
      <c r="Q45" s="5" t="str">
        <f>"INSERT INTO m_skill VALUES ("&amp;"'"&amp;C45&amp;"'"&amp;","&amp;"'"&amp;D45&amp;"'"&amp;","&amp;VLOOKUP(F45,コード!$C$34:$I$42,3,FALSE)&amp;","&amp;VLOOKUP(G45,コード!$C$5:$I$11,3,FALSE)&amp;","&amp;VLOOKUP(H45,コード!$C$13:$I$22,3,FALSE)&amp;","&amp;VLOOKUP(I45,コード!$C$24:$I$32,3,FALSE)&amp;","&amp;J45&amp;","&amp;K45&amp;","&amp;L45&amp;","&amp;M45&amp;","&amp;N45&amp;","&amp;IF(O45="","''","'"&amp;O45&amp;"'")&amp;");"</f>
        <v>INSERT INTO m_skill VALUES ('skill042','ケアルジャ',6,0,0,6,60,50,0.0,1,1300,'');</v>
      </c>
    </row>
    <row r="46" spans="3:17">
      <c r="C46" s="43" t="s">
        <v>1029</v>
      </c>
      <c r="D46" s="9" t="s">
        <v>72</v>
      </c>
      <c r="E46" s="5" t="s">
        <v>381</v>
      </c>
      <c r="F46" s="9" t="s">
        <v>57</v>
      </c>
      <c r="G46" s="13" t="s">
        <v>128</v>
      </c>
      <c r="H46" s="9" t="s">
        <v>1125</v>
      </c>
      <c r="I46" s="9" t="s">
        <v>73</v>
      </c>
      <c r="J46" s="16" t="s">
        <v>132</v>
      </c>
      <c r="K46" s="14">
        <v>20</v>
      </c>
      <c r="L46" s="14" t="s">
        <v>125</v>
      </c>
      <c r="M46" s="54">
        <v>1</v>
      </c>
      <c r="N46" s="20">
        <v>1400</v>
      </c>
      <c r="O46" s="9"/>
      <c r="P46" s="42"/>
      <c r="Q46" s="5" t="str">
        <f>"INSERT INTO m_skill VALUES ("&amp;"'"&amp;C46&amp;"'"&amp;","&amp;"'"&amp;D46&amp;"'"&amp;","&amp;VLOOKUP(F46,コード!$C$34:$I$42,3,FALSE)&amp;","&amp;VLOOKUP(G46,コード!$C$5:$I$11,3,FALSE)&amp;","&amp;VLOOKUP(H46,コード!$C$13:$I$22,3,FALSE)&amp;","&amp;VLOOKUP(I46,コード!$C$24:$I$32,3,FALSE)&amp;","&amp;J46&amp;","&amp;K46&amp;","&amp;L46&amp;","&amp;M46&amp;","&amp;N46&amp;","&amp;IF(O46="","''","'"&amp;O46&amp;"'")&amp;");"</f>
        <v>INSERT INTO m_skill VALUES ('skill043','リジェネ',7,0,8,6,0,20,0.0,1,1400,'');</v>
      </c>
    </row>
    <row r="47" spans="3:17">
      <c r="C47" s="43" t="s">
        <v>1123</v>
      </c>
      <c r="D47" s="9" t="s">
        <v>74</v>
      </c>
      <c r="E47" s="5" t="s">
        <v>382</v>
      </c>
      <c r="F47" s="9" t="s">
        <v>57</v>
      </c>
      <c r="G47" s="13" t="s">
        <v>128</v>
      </c>
      <c r="H47" s="9" t="s">
        <v>58</v>
      </c>
      <c r="I47" s="9" t="s">
        <v>27</v>
      </c>
      <c r="J47" s="17" t="s">
        <v>132</v>
      </c>
      <c r="K47" s="14">
        <v>20</v>
      </c>
      <c r="L47" s="14" t="s">
        <v>125</v>
      </c>
      <c r="M47" s="54">
        <v>0.8</v>
      </c>
      <c r="N47" s="20">
        <v>1000</v>
      </c>
      <c r="O47" s="9"/>
      <c r="P47" s="42"/>
      <c r="Q47" s="5" t="str">
        <f>"INSERT INTO m_skill VALUES ("&amp;"'"&amp;C47&amp;"'"&amp;","&amp;"'"&amp;D47&amp;"'"&amp;","&amp;VLOOKUP(F47,コード!$C$34:$I$42,3,FALSE)&amp;","&amp;VLOOKUP(G47,コード!$C$5:$I$11,3,FALSE)&amp;","&amp;VLOOKUP(H47,コード!$C$13:$I$22,3,FALSE)&amp;","&amp;VLOOKUP(I47,コード!$C$24:$I$32,3,FALSE)&amp;","&amp;J47&amp;","&amp;K47&amp;","&amp;L47&amp;","&amp;M47&amp;","&amp;N47&amp;","&amp;IF(O47="","''","'"&amp;O47&amp;"'")&amp;");"</f>
        <v>INSERT INTO m_skill VALUES ('skill044','ポイズン',7,0,1,1,0,20,0.0,0.8,1000,'');</v>
      </c>
    </row>
    <row r="48" spans="3:17">
      <c r="C48" s="43" t="s">
        <v>1058</v>
      </c>
      <c r="D48" s="9" t="s">
        <v>75</v>
      </c>
      <c r="E48" s="5" t="s">
        <v>386</v>
      </c>
      <c r="F48" s="9" t="s">
        <v>57</v>
      </c>
      <c r="G48" s="13" t="s">
        <v>128</v>
      </c>
      <c r="H48" s="9" t="s">
        <v>58</v>
      </c>
      <c r="I48" s="9" t="s">
        <v>32</v>
      </c>
      <c r="J48" s="16" t="s">
        <v>132</v>
      </c>
      <c r="K48" s="14" t="s">
        <v>130</v>
      </c>
      <c r="L48" s="14" t="s">
        <v>125</v>
      </c>
      <c r="M48" s="54">
        <v>0.65</v>
      </c>
      <c r="N48" s="20">
        <v>1000</v>
      </c>
      <c r="O48" s="9"/>
      <c r="P48" s="42"/>
      <c r="Q48" s="5" t="str">
        <f>"INSERT INTO m_skill VALUES ("&amp;"'"&amp;C48&amp;"'"&amp;","&amp;"'"&amp;D48&amp;"'"&amp;","&amp;VLOOKUP(F48,コード!$C$34:$I$42,3,FALSE)&amp;","&amp;VLOOKUP(G48,コード!$C$5:$I$11,3,FALSE)&amp;","&amp;VLOOKUP(H48,コード!$C$13:$I$22,3,FALSE)&amp;","&amp;VLOOKUP(I48,コード!$C$24:$I$32,3,FALSE)&amp;","&amp;J48&amp;","&amp;K48&amp;","&amp;L48&amp;","&amp;M48&amp;","&amp;N48&amp;","&amp;IF(O48="","''","'"&amp;O48&amp;"'")&amp;");"</f>
        <v>INSERT INTO m_skill VALUES ('skill045','ポイズンフラワー',7,0,1,2,0,30,0.0,0.65,1000,'');</v>
      </c>
    </row>
    <row r="49" spans="3:17">
      <c r="C49" s="43" t="s">
        <v>1059</v>
      </c>
      <c r="D49" s="9" t="s">
        <v>76</v>
      </c>
      <c r="E49" s="5" t="s">
        <v>383</v>
      </c>
      <c r="F49" s="9" t="s">
        <v>57</v>
      </c>
      <c r="G49" s="13" t="s">
        <v>128</v>
      </c>
      <c r="H49" s="9" t="s">
        <v>1124</v>
      </c>
      <c r="I49" s="9" t="s">
        <v>27</v>
      </c>
      <c r="J49" s="16">
        <v>0</v>
      </c>
      <c r="K49" s="14" t="s">
        <v>158</v>
      </c>
      <c r="L49" s="14" t="s">
        <v>125</v>
      </c>
      <c r="M49" s="54">
        <v>0.7</v>
      </c>
      <c r="N49" s="20">
        <v>1000</v>
      </c>
      <c r="O49" s="9" t="s">
        <v>146</v>
      </c>
      <c r="P49" s="42"/>
      <c r="Q49" s="5" t="str">
        <f>"INSERT INTO m_skill VALUES ("&amp;"'"&amp;C49&amp;"'"&amp;","&amp;"'"&amp;D49&amp;"'"&amp;","&amp;VLOOKUP(F49,コード!$C$34:$I$42,3,FALSE)&amp;","&amp;VLOOKUP(G49,コード!$C$5:$I$11,3,FALSE)&amp;","&amp;VLOOKUP(H49,コード!$C$13:$I$22,3,FALSE)&amp;","&amp;VLOOKUP(I49,コード!$C$24:$I$32,3,FALSE)&amp;","&amp;J49&amp;","&amp;K49&amp;","&amp;L49&amp;","&amp;M49&amp;","&amp;N49&amp;","&amp;IF(O49="","''","'"&amp;O49&amp;"'")&amp;");"</f>
        <v>INSERT INTO m_skill VALUES ('skill046','デッドリーポイズン',7,0,9,1,0,40,0.0,0.7,1000,'最大HPの２０％ダメージ');</v>
      </c>
    </row>
    <row r="50" spans="3:17">
      <c r="C50" s="43" t="s">
        <v>1039</v>
      </c>
      <c r="D50" s="9" t="s">
        <v>78</v>
      </c>
      <c r="E50" s="5" t="s">
        <v>384</v>
      </c>
      <c r="F50" s="9" t="s">
        <v>57</v>
      </c>
      <c r="G50" s="13" t="s">
        <v>128</v>
      </c>
      <c r="H50" s="9" t="s">
        <v>77</v>
      </c>
      <c r="I50" s="9" t="s">
        <v>27</v>
      </c>
      <c r="J50" s="16">
        <v>0</v>
      </c>
      <c r="K50" s="14">
        <v>20</v>
      </c>
      <c r="L50" s="14" t="s">
        <v>125</v>
      </c>
      <c r="M50" s="54">
        <v>0.8</v>
      </c>
      <c r="N50" s="20">
        <v>1300</v>
      </c>
      <c r="O50" s="9"/>
      <c r="P50" s="42"/>
      <c r="Q50" s="5" t="str">
        <f>"INSERT INTO m_skill VALUES ("&amp;"'"&amp;C50&amp;"'"&amp;","&amp;"'"&amp;D50&amp;"'"&amp;","&amp;VLOOKUP(F50,コード!$C$34:$I$42,3,FALSE)&amp;","&amp;VLOOKUP(G50,コード!$C$5:$I$11,3,FALSE)&amp;","&amp;VLOOKUP(H50,コード!$C$13:$I$22,3,FALSE)&amp;","&amp;VLOOKUP(I50,コード!$C$24:$I$32,3,FALSE)&amp;","&amp;J50&amp;","&amp;K50&amp;","&amp;L50&amp;","&amp;M50&amp;","&amp;N50&amp;","&amp;IF(O50="","''","'"&amp;O50&amp;"'")&amp;");"</f>
        <v>INSERT INTO m_skill VALUES ('skill047','スリプル',7,0,2,1,0,20,0.0,0.8,1300,'');</v>
      </c>
    </row>
    <row r="51" spans="3:17">
      <c r="C51" s="43" t="s">
        <v>1040</v>
      </c>
      <c r="D51" s="9" t="s">
        <v>79</v>
      </c>
      <c r="E51" s="5" t="s">
        <v>385</v>
      </c>
      <c r="F51" s="9" t="s">
        <v>57</v>
      </c>
      <c r="G51" s="13" t="s">
        <v>128</v>
      </c>
      <c r="H51" s="9" t="s">
        <v>77</v>
      </c>
      <c r="I51" s="9" t="s">
        <v>32</v>
      </c>
      <c r="J51" s="16">
        <v>0</v>
      </c>
      <c r="K51" s="14">
        <v>30</v>
      </c>
      <c r="L51" s="14" t="s">
        <v>125</v>
      </c>
      <c r="M51" s="54">
        <v>0.65</v>
      </c>
      <c r="N51" s="20">
        <v>1000</v>
      </c>
      <c r="O51" s="9"/>
      <c r="P51" s="42"/>
      <c r="Q51" s="5" t="str">
        <f>"INSERT INTO m_skill VALUES ("&amp;"'"&amp;C51&amp;"'"&amp;","&amp;"'"&amp;D51&amp;"'"&amp;","&amp;VLOOKUP(F51,コード!$C$34:$I$42,3,FALSE)&amp;","&amp;VLOOKUP(G51,コード!$C$5:$I$11,3,FALSE)&amp;","&amp;VLOOKUP(H51,コード!$C$13:$I$22,3,FALSE)&amp;","&amp;VLOOKUP(I51,コード!$C$24:$I$32,3,FALSE)&amp;","&amp;J51&amp;","&amp;K51&amp;","&amp;L51&amp;","&amp;M51&amp;","&amp;N51&amp;","&amp;IF(O51="","''","'"&amp;O51&amp;"'")&amp;");"</f>
        <v>INSERT INTO m_skill VALUES ('skill048','スリープミスト',7,0,2,2,0,30,0.0,0.65,1000,'');</v>
      </c>
    </row>
    <row r="52" spans="3:17">
      <c r="C52" s="43" t="s">
        <v>1027</v>
      </c>
      <c r="D52" s="9" t="s">
        <v>80</v>
      </c>
      <c r="E52" s="5" t="s">
        <v>387</v>
      </c>
      <c r="F52" s="9" t="s">
        <v>57</v>
      </c>
      <c r="G52" s="13" t="s">
        <v>128</v>
      </c>
      <c r="H52" s="9" t="s">
        <v>59</v>
      </c>
      <c r="I52" s="9" t="s">
        <v>27</v>
      </c>
      <c r="J52" s="16">
        <v>0</v>
      </c>
      <c r="K52" s="14">
        <v>30</v>
      </c>
      <c r="L52" s="14" t="s">
        <v>125</v>
      </c>
      <c r="M52" s="54">
        <v>0.7</v>
      </c>
      <c r="N52" s="20">
        <v>1000</v>
      </c>
      <c r="O52" s="9"/>
      <c r="P52" s="42"/>
      <c r="Q52" s="5" t="str">
        <f>"INSERT INTO m_skill VALUES ("&amp;"'"&amp;C52&amp;"'"&amp;","&amp;"'"&amp;D52&amp;"'"&amp;","&amp;VLOOKUP(F52,コード!$C$34:$I$42,3,FALSE)&amp;","&amp;VLOOKUP(G52,コード!$C$5:$I$11,3,FALSE)&amp;","&amp;VLOOKUP(H52,コード!$C$13:$I$22,3,FALSE)&amp;","&amp;VLOOKUP(I52,コード!$C$24:$I$32,3,FALSE)&amp;","&amp;J52&amp;","&amp;K52&amp;","&amp;L52&amp;","&amp;M52&amp;","&amp;N52&amp;","&amp;IF(O52="","''","'"&amp;O52&amp;"'")&amp;");"</f>
        <v>INSERT INTO m_skill VALUES ('skill049','チャーム',7,0,3,1,0,30,0.0,0.7,1000,'');</v>
      </c>
    </row>
    <row r="53" spans="3:17">
      <c r="C53" s="43" t="s">
        <v>1081</v>
      </c>
      <c r="D53" s="9" t="s">
        <v>82</v>
      </c>
      <c r="E53" s="5" t="s">
        <v>388</v>
      </c>
      <c r="F53" s="9" t="s">
        <v>57</v>
      </c>
      <c r="G53" s="13" t="s">
        <v>128</v>
      </c>
      <c r="H53" s="9" t="s">
        <v>63</v>
      </c>
      <c r="I53" s="9" t="s">
        <v>27</v>
      </c>
      <c r="J53" s="16">
        <v>0</v>
      </c>
      <c r="K53" s="14">
        <v>20</v>
      </c>
      <c r="L53" s="14" t="s">
        <v>125</v>
      </c>
      <c r="M53" s="54">
        <v>0.8</v>
      </c>
      <c r="N53" s="20">
        <v>1000</v>
      </c>
      <c r="O53" s="9"/>
      <c r="P53" s="42"/>
      <c r="Q53" s="5" t="str">
        <f>"INSERT INTO m_skill VALUES ("&amp;"'"&amp;C53&amp;"'"&amp;","&amp;"'"&amp;D53&amp;"'"&amp;","&amp;VLOOKUP(F53,コード!$C$34:$I$42,3,FALSE)&amp;","&amp;VLOOKUP(G53,コード!$C$5:$I$11,3,FALSE)&amp;","&amp;VLOOKUP(H53,コード!$C$13:$I$22,3,FALSE)&amp;","&amp;VLOOKUP(I53,コード!$C$24:$I$32,3,FALSE)&amp;","&amp;J53&amp;","&amp;K53&amp;","&amp;L53&amp;","&amp;M53&amp;","&amp;N53&amp;","&amp;IF(O53="","''","'"&amp;O53&amp;"'")&amp;");"</f>
        <v>INSERT INTO m_skill VALUES ('skill050','スロウ',7,0,4,1,0,20,0.0,0.8,1000,'');</v>
      </c>
    </row>
    <row r="54" spans="3:17">
      <c r="C54" s="43" t="s">
        <v>1082</v>
      </c>
      <c r="D54" s="9" t="s">
        <v>83</v>
      </c>
      <c r="E54" s="5" t="s">
        <v>390</v>
      </c>
      <c r="F54" s="9" t="s">
        <v>57</v>
      </c>
      <c r="G54" s="13" t="s">
        <v>128</v>
      </c>
      <c r="H54" s="9" t="s">
        <v>63</v>
      </c>
      <c r="I54" s="9" t="s">
        <v>32</v>
      </c>
      <c r="J54" s="16">
        <v>0</v>
      </c>
      <c r="K54" s="14">
        <v>30</v>
      </c>
      <c r="L54" s="14" t="s">
        <v>125</v>
      </c>
      <c r="M54" s="54">
        <v>0.65</v>
      </c>
      <c r="N54" s="20">
        <v>1000</v>
      </c>
      <c r="O54" s="9"/>
      <c r="P54" s="42"/>
      <c r="Q54" s="5" t="str">
        <f>"INSERT INTO m_skill VALUES ("&amp;"'"&amp;C54&amp;"'"&amp;","&amp;"'"&amp;D54&amp;"'"&amp;","&amp;VLOOKUP(F54,コード!$C$34:$I$42,3,FALSE)&amp;","&amp;VLOOKUP(G54,コード!$C$5:$I$11,3,FALSE)&amp;","&amp;VLOOKUP(H54,コード!$C$13:$I$22,3,FALSE)&amp;","&amp;VLOOKUP(I54,コード!$C$24:$I$32,3,FALSE)&amp;","&amp;J54&amp;","&amp;K54&amp;","&amp;L54&amp;","&amp;M54&amp;","&amp;N54&amp;","&amp;IF(O54="","''","'"&amp;O54&amp;"'")&amp;");"</f>
        <v>INSERT INTO m_skill VALUES ('skill051','スロウガ',7,0,4,2,0,30,0.0,0.65,1000,'');</v>
      </c>
    </row>
    <row r="55" spans="3:17">
      <c r="C55" s="43" t="s">
        <v>1083</v>
      </c>
      <c r="D55" s="9" t="s">
        <v>84</v>
      </c>
      <c r="E55" s="5" t="s">
        <v>389</v>
      </c>
      <c r="F55" s="9" t="s">
        <v>57</v>
      </c>
      <c r="G55" s="13" t="s">
        <v>128</v>
      </c>
      <c r="H55" s="9" t="s">
        <v>147</v>
      </c>
      <c r="I55" s="9" t="s">
        <v>73</v>
      </c>
      <c r="J55" s="16">
        <v>0</v>
      </c>
      <c r="K55" s="14">
        <v>30</v>
      </c>
      <c r="L55" s="14" t="s">
        <v>125</v>
      </c>
      <c r="M55" s="54">
        <v>1</v>
      </c>
      <c r="N55" s="20">
        <v>1000</v>
      </c>
      <c r="O55" s="9" t="s">
        <v>114</v>
      </c>
      <c r="P55" s="42"/>
      <c r="Q55" s="5" t="str">
        <f>"INSERT INTO m_skill VALUES ("&amp;"'"&amp;C55&amp;"'"&amp;","&amp;"'"&amp;D55&amp;"'"&amp;","&amp;VLOOKUP(F55,コード!$C$34:$I$42,3,FALSE)&amp;","&amp;VLOOKUP(G55,コード!$C$5:$I$11,3,FALSE)&amp;","&amp;VLOOKUP(H55,コード!$C$13:$I$22,3,FALSE)&amp;","&amp;VLOOKUP(I55,コード!$C$24:$I$32,3,FALSE)&amp;","&amp;J55&amp;","&amp;K55&amp;","&amp;L55&amp;","&amp;M55&amp;","&amp;N55&amp;","&amp;IF(O55="","''","'"&amp;O55&amp;"'")&amp;");"</f>
        <v>INSERT INTO m_skill VALUES ('skill052','バーサク',7,0,5,6,0,30,0.0,1,1000,'攻撃力３０％UP');</v>
      </c>
    </row>
    <row r="56" spans="3:17">
      <c r="C56" s="43" t="s">
        <v>1084</v>
      </c>
      <c r="D56" s="9" t="s">
        <v>126</v>
      </c>
      <c r="E56" s="5" t="s">
        <v>391</v>
      </c>
      <c r="F56" s="9" t="s">
        <v>57</v>
      </c>
      <c r="G56" s="13" t="s">
        <v>128</v>
      </c>
      <c r="H56" s="9" t="s">
        <v>148</v>
      </c>
      <c r="I56" s="9" t="s">
        <v>73</v>
      </c>
      <c r="J56" s="16">
        <v>0</v>
      </c>
      <c r="K56" s="14">
        <v>30</v>
      </c>
      <c r="L56" s="14" t="s">
        <v>125</v>
      </c>
      <c r="M56" s="54">
        <v>1</v>
      </c>
      <c r="N56" s="20">
        <v>1000</v>
      </c>
      <c r="O56" s="9" t="s">
        <v>115</v>
      </c>
      <c r="P56" s="42"/>
      <c r="Q56" s="5" t="str">
        <f>"INSERT INTO m_skill VALUES ("&amp;"'"&amp;C56&amp;"'"&amp;","&amp;"'"&amp;D56&amp;"'"&amp;","&amp;VLOOKUP(F56,コード!$C$34:$I$42,3,FALSE)&amp;","&amp;VLOOKUP(G56,コード!$C$5:$I$11,3,FALSE)&amp;","&amp;VLOOKUP(H56,コード!$C$13:$I$22,3,FALSE)&amp;","&amp;VLOOKUP(I56,コード!$C$24:$I$32,3,FALSE)&amp;","&amp;J56&amp;","&amp;K56&amp;","&amp;L56&amp;","&amp;M56&amp;","&amp;N56&amp;","&amp;IF(O56="","''","'"&amp;O56&amp;"'")&amp;");"</f>
        <v>INSERT INTO m_skill VALUES ('skill053','ビジョン',7,0,6,6,0,30,0.0,1,1000,'３０％の確率で攻撃を回避');</v>
      </c>
    </row>
    <row r="57" spans="3:17">
      <c r="C57" s="43" t="s">
        <v>1085</v>
      </c>
      <c r="D57" s="9" t="s">
        <v>85</v>
      </c>
      <c r="E57" s="5" t="s">
        <v>392</v>
      </c>
      <c r="F57" s="9" t="s">
        <v>57</v>
      </c>
      <c r="G57" s="13" t="s">
        <v>128</v>
      </c>
      <c r="H57" s="9" t="s">
        <v>1126</v>
      </c>
      <c r="I57" s="9" t="s">
        <v>73</v>
      </c>
      <c r="J57" s="16">
        <v>0</v>
      </c>
      <c r="K57" s="14">
        <v>30</v>
      </c>
      <c r="L57" s="14" t="s">
        <v>125</v>
      </c>
      <c r="M57" s="54">
        <v>1</v>
      </c>
      <c r="N57" s="20">
        <v>1000</v>
      </c>
      <c r="O57" s="9" t="s">
        <v>116</v>
      </c>
      <c r="P57" s="42"/>
      <c r="Q57" s="5" t="str">
        <f>"INSERT INTO m_skill VALUES ("&amp;"'"&amp;C57&amp;"'"&amp;","&amp;"'"&amp;D57&amp;"'"&amp;","&amp;VLOOKUP(F57,コード!$C$34:$I$42,3,FALSE)&amp;","&amp;VLOOKUP(G57,コード!$C$5:$I$11,3,FALSE)&amp;","&amp;VLOOKUP(H57,コード!$C$13:$I$22,3,FALSE)&amp;","&amp;VLOOKUP(I57,コード!$C$24:$I$32,3,FALSE)&amp;","&amp;J57&amp;","&amp;K57&amp;","&amp;L57&amp;","&amp;M57&amp;","&amp;N57&amp;","&amp;IF(O57="","''","'"&amp;O57&amp;"'")&amp;");"</f>
        <v>INSERT INTO m_skill VALUES ('skill054','エナジーボール',7,0,7,6,0,30,0.0,1,1000,'クリティカル率３０％UP');</v>
      </c>
    </row>
    <row r="58" spans="3:17">
      <c r="C58" s="43" t="s">
        <v>1018</v>
      </c>
      <c r="D58" s="9" t="s">
        <v>143</v>
      </c>
      <c r="E58" s="5" t="s">
        <v>393</v>
      </c>
      <c r="F58" s="9" t="s">
        <v>86</v>
      </c>
      <c r="G58" s="13" t="s">
        <v>128</v>
      </c>
      <c r="H58" s="13" t="s">
        <v>128</v>
      </c>
      <c r="I58" s="13" t="s">
        <v>128</v>
      </c>
      <c r="J58" s="16">
        <v>0</v>
      </c>
      <c r="K58" s="14" t="s">
        <v>132</v>
      </c>
      <c r="L58" s="14" t="s">
        <v>125</v>
      </c>
      <c r="M58" s="54">
        <v>1</v>
      </c>
      <c r="N58" s="20">
        <v>1000</v>
      </c>
      <c r="O58" s="9" t="s">
        <v>88</v>
      </c>
      <c r="P58" s="42"/>
      <c r="Q58" s="5" t="str">
        <f>"INSERT INTO m_skill VALUES ("&amp;"'"&amp;C58&amp;"'"&amp;","&amp;"'"&amp;D58&amp;"'"&amp;","&amp;VLOOKUP(F58,コード!$C$34:$I$42,3,FALSE)&amp;","&amp;VLOOKUP(G58,コード!$C$5:$I$11,3,FALSE)&amp;","&amp;VLOOKUP(H58,コード!$C$13:$I$22,3,FALSE)&amp;","&amp;VLOOKUP(I58,コード!$C$24:$I$32,3,FALSE)&amp;","&amp;J58&amp;","&amp;K58&amp;","&amp;L58&amp;","&amp;M58&amp;","&amp;N58&amp;","&amp;IF(O58="","''","'"&amp;O58&amp;"'")&amp;");"</f>
        <v>INSERT INTO m_skill VALUES ('skill055','ミスをした',8,0,0,0,0,0,0.0,1,1000,'そのターンは行動しない');</v>
      </c>
    </row>
    <row r="59" spans="3:17">
      <c r="C59" s="43" t="s">
        <v>1023</v>
      </c>
      <c r="D59" s="9" t="s">
        <v>144</v>
      </c>
      <c r="E59" s="5" t="s">
        <v>394</v>
      </c>
      <c r="F59" s="9" t="s">
        <v>86</v>
      </c>
      <c r="G59" s="13" t="s">
        <v>128</v>
      </c>
      <c r="H59" s="13" t="s">
        <v>128</v>
      </c>
      <c r="I59" s="13" t="s">
        <v>128</v>
      </c>
      <c r="J59" s="16">
        <v>0</v>
      </c>
      <c r="K59" s="14" t="s">
        <v>132</v>
      </c>
      <c r="L59" s="14" t="s">
        <v>125</v>
      </c>
      <c r="M59" s="54">
        <v>1</v>
      </c>
      <c r="N59" s="20">
        <v>1000</v>
      </c>
      <c r="O59" s="9" t="s">
        <v>88</v>
      </c>
      <c r="P59" s="42"/>
      <c r="Q59" s="5" t="str">
        <f>"INSERT INTO m_skill VALUES ("&amp;"'"&amp;C59&amp;"'"&amp;","&amp;"'"&amp;D59&amp;"'"&amp;","&amp;VLOOKUP(F59,コード!$C$34:$I$42,3,FALSE)&amp;","&amp;VLOOKUP(G59,コード!$C$5:$I$11,3,FALSE)&amp;","&amp;VLOOKUP(H59,コード!$C$13:$I$22,3,FALSE)&amp;","&amp;VLOOKUP(I59,コード!$C$24:$I$32,3,FALSE)&amp;","&amp;J59&amp;","&amp;K59&amp;","&amp;L59&amp;","&amp;M59&amp;","&amp;N59&amp;","&amp;IF(O59="","''","'"&amp;O59&amp;"'")&amp;");"</f>
        <v>INSERT INTO m_skill VALUES ('skill056','様子を見ている',8,0,0,0,0,0,0.0,1,1000,'そのターンは行動しない');</v>
      </c>
    </row>
    <row r="60" spans="3:17">
      <c r="C60" s="43" t="s">
        <v>1035</v>
      </c>
      <c r="D60" s="9" t="s">
        <v>87</v>
      </c>
      <c r="E60" s="5" t="s">
        <v>395</v>
      </c>
      <c r="F60" s="9" t="s">
        <v>86</v>
      </c>
      <c r="G60" s="13" t="s">
        <v>128</v>
      </c>
      <c r="H60" s="13" t="s">
        <v>128</v>
      </c>
      <c r="I60" s="13" t="s">
        <v>128</v>
      </c>
      <c r="J60" s="16">
        <v>0</v>
      </c>
      <c r="K60" s="14" t="s">
        <v>132</v>
      </c>
      <c r="L60" s="14" t="s">
        <v>125</v>
      </c>
      <c r="M60" s="54">
        <v>1</v>
      </c>
      <c r="N60" s="20">
        <v>1000</v>
      </c>
      <c r="O60" s="9" t="s">
        <v>88</v>
      </c>
      <c r="P60" s="42"/>
      <c r="Q60" s="5" t="str">
        <f>"INSERT INTO m_skill VALUES ("&amp;"'"&amp;C60&amp;"'"&amp;","&amp;"'"&amp;D60&amp;"'"&amp;","&amp;VLOOKUP(F60,コード!$C$34:$I$42,3,FALSE)&amp;","&amp;VLOOKUP(G60,コード!$C$5:$I$11,3,FALSE)&amp;","&amp;VLOOKUP(H60,コード!$C$13:$I$22,3,FALSE)&amp;","&amp;VLOOKUP(I60,コード!$C$24:$I$32,3,FALSE)&amp;","&amp;J60&amp;","&amp;K60&amp;","&amp;L60&amp;","&amp;M60&amp;","&amp;N60&amp;","&amp;IF(O60="","''","'"&amp;O60&amp;"'")&amp;");"</f>
        <v>INSERT INTO m_skill VALUES ('skill057','余裕に構えている',8,0,0,0,0,0,0.0,1,1000,'そのターンは行動しない');</v>
      </c>
    </row>
    <row r="61" spans="3:17">
      <c r="C61" s="43" t="s">
        <v>1069</v>
      </c>
      <c r="D61" s="8" t="s">
        <v>256</v>
      </c>
      <c r="F61" s="13" t="s">
        <v>91</v>
      </c>
      <c r="G61" s="13" t="s">
        <v>128</v>
      </c>
      <c r="H61" s="13" t="s">
        <v>128</v>
      </c>
      <c r="I61" s="13" t="s">
        <v>27</v>
      </c>
      <c r="J61" s="26">
        <v>15</v>
      </c>
      <c r="K61" s="26">
        <v>15</v>
      </c>
      <c r="L61" s="14">
        <v>0.1</v>
      </c>
      <c r="M61" s="54">
        <v>0.9</v>
      </c>
      <c r="N61" s="20">
        <v>700</v>
      </c>
      <c r="O61" s="8"/>
      <c r="Q61" s="5" t="str">
        <f>"INSERT INTO m_skill VALUES ("&amp;"'"&amp;C61&amp;"'"&amp;","&amp;"'"&amp;D61&amp;"'"&amp;","&amp;VLOOKUP(F61,コード!$C$34:$I$42,3,FALSE)&amp;","&amp;VLOOKUP(G61,コード!$C$5:$I$11,3,FALSE)&amp;","&amp;VLOOKUP(H61,コード!$C$13:$I$22,3,FALSE)&amp;","&amp;VLOOKUP(I61,コード!$C$24:$I$32,3,FALSE)&amp;","&amp;J61&amp;","&amp;K61&amp;","&amp;L61&amp;","&amp;M61&amp;","&amp;N61&amp;","&amp;IF(O61="","''","'"&amp;O61&amp;"'")&amp;");"</f>
        <v>INSERT INTO m_skill VALUES ('skill058','噛みつき',2,0,0,1,15,15,0.1,0.9,700,'');</v>
      </c>
    </row>
    <row r="62" spans="3:17">
      <c r="C62" s="43" t="s">
        <v>1070</v>
      </c>
      <c r="D62" s="8" t="s">
        <v>265</v>
      </c>
      <c r="F62" s="13" t="s">
        <v>91</v>
      </c>
      <c r="G62" s="13" t="s">
        <v>128</v>
      </c>
      <c r="H62" s="13" t="s">
        <v>128</v>
      </c>
      <c r="I62" s="13" t="s">
        <v>27</v>
      </c>
      <c r="J62" s="26">
        <v>30</v>
      </c>
      <c r="K62" s="26">
        <v>30</v>
      </c>
      <c r="L62" s="14">
        <v>0.1</v>
      </c>
      <c r="M62" s="54">
        <v>0.8</v>
      </c>
      <c r="N62" s="20">
        <v>700</v>
      </c>
      <c r="O62" s="8"/>
      <c r="Q62" s="5" t="str">
        <f>"INSERT INTO m_skill VALUES ("&amp;"'"&amp;C62&amp;"'"&amp;","&amp;"'"&amp;D62&amp;"'"&amp;","&amp;VLOOKUP(F62,コード!$C$34:$I$42,3,FALSE)&amp;","&amp;VLOOKUP(G62,コード!$C$5:$I$11,3,FALSE)&amp;","&amp;VLOOKUP(H62,コード!$C$13:$I$22,3,FALSE)&amp;","&amp;VLOOKUP(I62,コード!$C$24:$I$32,3,FALSE)&amp;","&amp;J62&amp;","&amp;K62&amp;","&amp;L62&amp;","&amp;M62&amp;","&amp;N62&amp;","&amp;IF(O62="","''","'"&amp;O62&amp;"'")&amp;");"</f>
        <v>INSERT INTO m_skill VALUES ('skill059','喰いちぎり',2,0,0,1,30,30,0.1,0.8,700,'');</v>
      </c>
    </row>
    <row r="63" spans="3:17">
      <c r="C63" s="43" t="s">
        <v>1072</v>
      </c>
      <c r="D63" s="8" t="s">
        <v>257</v>
      </c>
      <c r="F63" s="13" t="s">
        <v>90</v>
      </c>
      <c r="G63" s="13" t="s">
        <v>128</v>
      </c>
      <c r="H63" s="13" t="s">
        <v>128</v>
      </c>
      <c r="I63" s="13" t="s">
        <v>27</v>
      </c>
      <c r="J63" s="26">
        <v>15</v>
      </c>
      <c r="K63" s="26">
        <v>15</v>
      </c>
      <c r="L63" s="14">
        <v>0.1</v>
      </c>
      <c r="M63" s="54">
        <v>0.9</v>
      </c>
      <c r="N63" s="20">
        <v>700</v>
      </c>
      <c r="O63" s="8"/>
      <c r="Q63" s="5" t="str">
        <f>"INSERT INTO m_skill VALUES ("&amp;"'"&amp;C63&amp;"'"&amp;","&amp;"'"&amp;D63&amp;"'"&amp;","&amp;VLOOKUP(F63,コード!$C$34:$I$42,3,FALSE)&amp;","&amp;VLOOKUP(G63,コード!$C$5:$I$11,3,FALSE)&amp;","&amp;VLOOKUP(H63,コード!$C$13:$I$22,3,FALSE)&amp;","&amp;VLOOKUP(I63,コード!$C$24:$I$32,3,FALSE)&amp;","&amp;J63&amp;","&amp;K63&amp;","&amp;L63&amp;","&amp;M63&amp;","&amp;N63&amp;","&amp;IF(O63="","''","'"&amp;O63&amp;"'")&amp;");"</f>
        <v>INSERT INTO m_skill VALUES ('skill060','タックル',1,0,0,1,15,15,0.1,0.9,700,'');</v>
      </c>
    </row>
    <row r="64" spans="3:17">
      <c r="C64" s="43" t="s">
        <v>1076</v>
      </c>
      <c r="D64" s="8" t="s">
        <v>264</v>
      </c>
      <c r="F64" s="13" t="s">
        <v>90</v>
      </c>
      <c r="G64" s="13" t="s">
        <v>128</v>
      </c>
      <c r="H64" s="13" t="s">
        <v>128</v>
      </c>
      <c r="I64" s="13" t="s">
        <v>27</v>
      </c>
      <c r="J64" s="26">
        <v>30</v>
      </c>
      <c r="K64" s="26">
        <v>30</v>
      </c>
      <c r="L64" s="14">
        <v>0.1</v>
      </c>
      <c r="M64" s="54">
        <v>0.8</v>
      </c>
      <c r="N64" s="20">
        <v>700</v>
      </c>
      <c r="O64" s="8"/>
      <c r="Q64" s="5" t="str">
        <f>"INSERT INTO m_skill VALUES ("&amp;"'"&amp;C64&amp;"'"&amp;","&amp;"'"&amp;D64&amp;"'"&amp;","&amp;VLOOKUP(F64,コード!$C$34:$I$42,3,FALSE)&amp;","&amp;VLOOKUP(G64,コード!$C$5:$I$11,3,FALSE)&amp;","&amp;VLOOKUP(H64,コード!$C$13:$I$22,3,FALSE)&amp;","&amp;VLOOKUP(I64,コード!$C$24:$I$32,3,FALSE)&amp;","&amp;J64&amp;","&amp;K64&amp;","&amp;L64&amp;","&amp;M64&amp;","&amp;N64&amp;","&amp;IF(O64="","''","'"&amp;O64&amp;"'")&amp;");"</f>
        <v>INSERT INTO m_skill VALUES ('skill061','突撃',1,0,0,1,30,30,0.1,0.8,700,'');</v>
      </c>
    </row>
    <row r="65" spans="3:17">
      <c r="C65" s="43" t="s">
        <v>1074</v>
      </c>
      <c r="D65" s="8" t="s">
        <v>258</v>
      </c>
      <c r="E65" s="5" t="s">
        <v>396</v>
      </c>
      <c r="F65" s="13" t="s">
        <v>90</v>
      </c>
      <c r="G65" s="13" t="s">
        <v>128</v>
      </c>
      <c r="H65" s="13" t="s">
        <v>128</v>
      </c>
      <c r="I65" s="13" t="s">
        <v>27</v>
      </c>
      <c r="J65" s="26">
        <v>15</v>
      </c>
      <c r="K65" s="26">
        <v>15</v>
      </c>
      <c r="L65" s="14">
        <v>0.1</v>
      </c>
      <c r="M65" s="54">
        <v>0.9</v>
      </c>
      <c r="N65" s="20">
        <v>1000</v>
      </c>
      <c r="O65" s="8"/>
      <c r="Q65" s="5" t="str">
        <f>"INSERT INTO m_skill VALUES ("&amp;"'"&amp;C65&amp;"'"&amp;","&amp;"'"&amp;D65&amp;"'"&amp;","&amp;VLOOKUP(F65,コード!$C$34:$I$42,3,FALSE)&amp;","&amp;VLOOKUP(G65,コード!$C$5:$I$11,3,FALSE)&amp;","&amp;VLOOKUP(H65,コード!$C$13:$I$22,3,FALSE)&amp;","&amp;VLOOKUP(I65,コード!$C$24:$I$32,3,FALSE)&amp;","&amp;J65&amp;","&amp;K65&amp;","&amp;L65&amp;","&amp;M65&amp;","&amp;N65&amp;","&amp;IF(O65="","''","'"&amp;O65&amp;"'")&amp;");"</f>
        <v>INSERT INTO m_skill VALUES ('skill062','振り回す',1,0,0,1,15,15,0.1,0.9,1000,'');</v>
      </c>
    </row>
    <row r="66" spans="3:17">
      <c r="C66" s="43" t="s">
        <v>1075</v>
      </c>
      <c r="D66" s="8" t="s">
        <v>263</v>
      </c>
      <c r="E66" s="5" t="s">
        <v>397</v>
      </c>
      <c r="F66" s="13" t="s">
        <v>90</v>
      </c>
      <c r="G66" s="13" t="s">
        <v>128</v>
      </c>
      <c r="H66" s="13" t="s">
        <v>128</v>
      </c>
      <c r="I66" s="13" t="s">
        <v>27</v>
      </c>
      <c r="J66" s="26">
        <v>30</v>
      </c>
      <c r="K66" s="26">
        <v>30</v>
      </c>
      <c r="L66" s="14">
        <v>0.1</v>
      </c>
      <c r="M66" s="54">
        <v>0.8</v>
      </c>
      <c r="N66" s="20">
        <v>800</v>
      </c>
      <c r="O66" s="8"/>
      <c r="Q66" s="5" t="str">
        <f>"INSERT INTO m_skill VALUES ("&amp;"'"&amp;C66&amp;"'"&amp;","&amp;"'"&amp;D66&amp;"'"&amp;","&amp;VLOOKUP(F66,コード!$C$34:$I$42,3,FALSE)&amp;","&amp;VLOOKUP(G66,コード!$C$5:$I$11,3,FALSE)&amp;","&amp;VLOOKUP(H66,コード!$C$13:$I$22,3,FALSE)&amp;","&amp;VLOOKUP(I66,コード!$C$24:$I$32,3,FALSE)&amp;","&amp;J66&amp;","&amp;K66&amp;","&amp;L66&amp;","&amp;M66&amp;","&amp;N66&amp;","&amp;IF(O66="","''","'"&amp;O66&amp;"'")&amp;");"</f>
        <v>INSERT INTO m_skill VALUES ('skill063','フルスイング',1,0,0,1,30,30,0.1,0.8,800,'');</v>
      </c>
    </row>
    <row r="67" spans="3:17">
      <c r="C67" s="43" t="s">
        <v>1077</v>
      </c>
      <c r="D67" s="8" t="s">
        <v>261</v>
      </c>
      <c r="E67" s="5" t="s">
        <v>398</v>
      </c>
      <c r="F67" s="13" t="s">
        <v>91</v>
      </c>
      <c r="G67" s="13" t="s">
        <v>128</v>
      </c>
      <c r="H67" s="13" t="s">
        <v>128</v>
      </c>
      <c r="I67" s="13" t="s">
        <v>27</v>
      </c>
      <c r="J67" s="26">
        <v>15</v>
      </c>
      <c r="K67" s="26">
        <v>15</v>
      </c>
      <c r="L67" s="14">
        <v>0.1</v>
      </c>
      <c r="M67" s="54">
        <v>0.9</v>
      </c>
      <c r="N67" s="20">
        <v>800</v>
      </c>
      <c r="O67" s="8"/>
      <c r="Q67" s="5" t="str">
        <f>"INSERT INTO m_skill VALUES ("&amp;"'"&amp;C67&amp;"'"&amp;","&amp;"'"&amp;D67&amp;"'"&amp;","&amp;VLOOKUP(F67,コード!$C$34:$I$42,3,FALSE)&amp;","&amp;VLOOKUP(G67,コード!$C$5:$I$11,3,FALSE)&amp;","&amp;VLOOKUP(H67,コード!$C$13:$I$22,3,FALSE)&amp;","&amp;VLOOKUP(I67,コード!$C$24:$I$32,3,FALSE)&amp;","&amp;J67&amp;","&amp;K67&amp;","&amp;L67&amp;","&amp;M67&amp;","&amp;N67&amp;","&amp;IF(O67="","''","'"&amp;O67&amp;"'")&amp;");"</f>
        <v>INSERT INTO m_skill VALUES ('skill064','突き',2,0,0,1,15,15,0.1,0.9,800,'');</v>
      </c>
    </row>
    <row r="68" spans="3:17">
      <c r="C68" s="43" t="s">
        <v>1078</v>
      </c>
      <c r="D68" s="8" t="s">
        <v>260</v>
      </c>
      <c r="E68" s="5" t="s">
        <v>399</v>
      </c>
      <c r="F68" s="13" t="s">
        <v>91</v>
      </c>
      <c r="G68" s="13" t="s">
        <v>128</v>
      </c>
      <c r="H68" s="13" t="s">
        <v>128</v>
      </c>
      <c r="I68" s="13" t="s">
        <v>27</v>
      </c>
      <c r="J68" s="26">
        <v>30</v>
      </c>
      <c r="K68" s="26">
        <v>30</v>
      </c>
      <c r="L68" s="14">
        <v>0.1</v>
      </c>
      <c r="M68" s="54">
        <v>0.8</v>
      </c>
      <c r="N68" s="20">
        <v>900</v>
      </c>
      <c r="O68" s="8"/>
      <c r="Q68" s="5" t="str">
        <f>"INSERT INTO m_skill VALUES ("&amp;"'"&amp;C68&amp;"'"&amp;","&amp;"'"&amp;D68&amp;"'"&amp;","&amp;VLOOKUP(F68,コード!$C$34:$I$42,3,FALSE)&amp;","&amp;VLOOKUP(G68,コード!$C$5:$I$11,3,FALSE)&amp;","&amp;VLOOKUP(H68,コード!$C$13:$I$22,3,FALSE)&amp;","&amp;VLOOKUP(I68,コード!$C$24:$I$32,3,FALSE)&amp;","&amp;J68&amp;","&amp;K68&amp;","&amp;L68&amp;","&amp;M68&amp;","&amp;N68&amp;","&amp;IF(O68="","''","'"&amp;O68&amp;"'")&amp;");"</f>
        <v>INSERT INTO m_skill VALUES ('skill065','串刺し',2,0,0,1,30,30,0.1,0.8,900,'');</v>
      </c>
    </row>
    <row r="69" spans="3:17">
      <c r="C69" s="43" t="s">
        <v>1071</v>
      </c>
      <c r="D69" s="8" t="s">
        <v>259</v>
      </c>
      <c r="F69" s="13" t="s">
        <v>90</v>
      </c>
      <c r="G69" s="13" t="s">
        <v>128</v>
      </c>
      <c r="H69" s="13" t="s">
        <v>128</v>
      </c>
      <c r="I69" s="13" t="s">
        <v>27</v>
      </c>
      <c r="J69" s="26">
        <v>15</v>
      </c>
      <c r="K69" s="26">
        <v>15</v>
      </c>
      <c r="L69" s="14">
        <v>0.1</v>
      </c>
      <c r="M69" s="54">
        <v>0.9</v>
      </c>
      <c r="N69" s="20">
        <v>1000</v>
      </c>
      <c r="O69" s="8"/>
      <c r="Q69" s="5" t="str">
        <f>"INSERT INTO m_skill VALUES ("&amp;"'"&amp;C69&amp;"'"&amp;","&amp;"'"&amp;D69&amp;"'"&amp;","&amp;VLOOKUP(F69,コード!$C$34:$I$42,3,FALSE)&amp;","&amp;VLOOKUP(G69,コード!$C$5:$I$11,3,FALSE)&amp;","&amp;VLOOKUP(H69,コード!$C$13:$I$22,3,FALSE)&amp;","&amp;VLOOKUP(I69,コード!$C$24:$I$32,3,FALSE)&amp;","&amp;J69&amp;","&amp;K69&amp;","&amp;L69&amp;","&amp;M69&amp;","&amp;N69&amp;","&amp;IF(O69="","''","'"&amp;O69&amp;"'")&amp;");"</f>
        <v>INSERT INTO m_skill VALUES ('skill066','叩きつけ',1,0,0,1,15,15,0.1,0.9,1000,'');</v>
      </c>
    </row>
    <row r="70" spans="3:17">
      <c r="C70" s="43" t="s">
        <v>1080</v>
      </c>
      <c r="D70" s="8" t="s">
        <v>262</v>
      </c>
      <c r="E70" s="5" t="s">
        <v>400</v>
      </c>
      <c r="F70" s="13" t="s">
        <v>90</v>
      </c>
      <c r="G70" s="13" t="s">
        <v>128</v>
      </c>
      <c r="H70" s="13" t="s">
        <v>128</v>
      </c>
      <c r="I70" s="13" t="s">
        <v>27</v>
      </c>
      <c r="J70" s="26">
        <v>30</v>
      </c>
      <c r="K70" s="26">
        <v>30</v>
      </c>
      <c r="L70" s="14">
        <v>0.1</v>
      </c>
      <c r="M70" s="54">
        <v>0.8</v>
      </c>
      <c r="N70" s="20">
        <v>1000</v>
      </c>
      <c r="O70" s="8"/>
      <c r="Q70" s="5" t="str">
        <f>"INSERT INTO m_skill VALUES ("&amp;"'"&amp;C70&amp;"'"&amp;","&amp;"'"&amp;D70&amp;"'"&amp;","&amp;VLOOKUP(F70,コード!$C$34:$I$42,3,FALSE)&amp;","&amp;VLOOKUP(G70,コード!$C$5:$I$11,3,FALSE)&amp;","&amp;VLOOKUP(H70,コード!$C$13:$I$22,3,FALSE)&amp;","&amp;VLOOKUP(I70,コード!$C$24:$I$32,3,FALSE)&amp;","&amp;J70&amp;","&amp;K70&amp;","&amp;L70&amp;","&amp;M70&amp;","&amp;N70&amp;","&amp;IF(O70="","''","'"&amp;O70&amp;"'")&amp;");"</f>
        <v>INSERT INTO m_skill VALUES ('skill067','叩き潰し',1,0,0,1,30,30,0.1,0.8,1000,'');</v>
      </c>
    </row>
    <row r="71" spans="3:17">
      <c r="C71" s="43" t="s">
        <v>1079</v>
      </c>
      <c r="D71" s="8" t="s">
        <v>266</v>
      </c>
      <c r="F71" s="13" t="s">
        <v>91</v>
      </c>
      <c r="G71" s="13" t="s">
        <v>128</v>
      </c>
      <c r="H71" s="13" t="s">
        <v>128</v>
      </c>
      <c r="I71" s="13" t="s">
        <v>27</v>
      </c>
      <c r="J71" s="26">
        <v>15</v>
      </c>
      <c r="K71" s="26">
        <v>15</v>
      </c>
      <c r="L71" s="14">
        <v>0.1</v>
      </c>
      <c r="M71" s="54">
        <v>0.9</v>
      </c>
      <c r="N71" s="20">
        <v>700</v>
      </c>
      <c r="O71" s="8"/>
      <c r="Q71" s="5" t="str">
        <f>"INSERT INTO m_skill VALUES ("&amp;"'"&amp;C71&amp;"'"&amp;","&amp;"'"&amp;D71&amp;"'"&amp;","&amp;VLOOKUP(F71,コード!$C$34:$I$42,3,FALSE)&amp;","&amp;VLOOKUP(G71,コード!$C$5:$I$11,3,FALSE)&amp;","&amp;VLOOKUP(H71,コード!$C$13:$I$22,3,FALSE)&amp;","&amp;VLOOKUP(I71,コード!$C$24:$I$32,3,FALSE)&amp;","&amp;J71&amp;","&amp;K71&amp;","&amp;L71&amp;","&amp;M71&amp;","&amp;N71&amp;","&amp;IF(O71="","''","'"&amp;O71&amp;"'")&amp;");"</f>
        <v>INSERT INTO m_skill VALUES ('skill068','引き裂く',2,0,0,1,15,15,0.1,0.9,700,'');</v>
      </c>
    </row>
    <row r="72" spans="3:17">
      <c r="C72" s="48" t="s">
        <v>1073</v>
      </c>
      <c r="D72" s="49" t="s">
        <v>267</v>
      </c>
      <c r="E72" s="5" t="s">
        <v>401</v>
      </c>
      <c r="F72" s="50" t="s">
        <v>91</v>
      </c>
      <c r="G72" s="50" t="s">
        <v>128</v>
      </c>
      <c r="H72" s="50" t="s">
        <v>128</v>
      </c>
      <c r="I72" s="50" t="s">
        <v>27</v>
      </c>
      <c r="J72" s="51">
        <v>30</v>
      </c>
      <c r="K72" s="51">
        <v>30</v>
      </c>
      <c r="L72" s="52">
        <v>0.1</v>
      </c>
      <c r="M72" s="54">
        <v>0.8</v>
      </c>
      <c r="N72" s="53">
        <v>1000</v>
      </c>
      <c r="O72" s="49"/>
      <c r="Q72" s="5" t="str">
        <f>"INSERT INTO m_skill VALUES ("&amp;"'"&amp;C72&amp;"'"&amp;","&amp;"'"&amp;D72&amp;"'"&amp;","&amp;VLOOKUP(F72,コード!$C$34:$I$42,3,FALSE)&amp;","&amp;VLOOKUP(G72,コード!$C$5:$I$11,3,FALSE)&amp;","&amp;VLOOKUP(H72,コード!$C$13:$I$22,3,FALSE)&amp;","&amp;VLOOKUP(I72,コード!$C$24:$I$32,3,FALSE)&amp;","&amp;J72&amp;","&amp;K72&amp;","&amp;L72&amp;","&amp;M72&amp;","&amp;N72&amp;","&amp;IF(O72="","''","'"&amp;O72&amp;"'")&amp;");"</f>
        <v>INSERT INTO m_skill VALUES ('skill069','首狩り',2,0,0,1,30,30,0.1,0.8,1000,'');</v>
      </c>
    </row>
    <row r="73" spans="3:17">
      <c r="C73" s="43" t="s">
        <v>1086</v>
      </c>
      <c r="D73" s="8" t="s">
        <v>403</v>
      </c>
      <c r="E73" s="8" t="s">
        <v>404</v>
      </c>
      <c r="F73" s="8"/>
      <c r="G73" s="8"/>
      <c r="H73" s="8"/>
      <c r="I73" s="8"/>
      <c r="J73" s="26"/>
      <c r="K73" s="26"/>
      <c r="L73" s="26"/>
      <c r="M73" s="54"/>
      <c r="N73" s="26"/>
      <c r="O73" s="8"/>
    </row>
    <row r="74" spans="3:17">
      <c r="C74" s="43" t="s">
        <v>1087</v>
      </c>
      <c r="D74" s="8" t="s">
        <v>405</v>
      </c>
      <c r="E74" s="8" t="s">
        <v>406</v>
      </c>
      <c r="F74" s="8"/>
      <c r="G74" s="8"/>
      <c r="H74" s="8"/>
      <c r="I74" s="8"/>
      <c r="J74" s="26"/>
      <c r="K74" s="26"/>
      <c r="L74" s="26"/>
      <c r="M74" s="54"/>
      <c r="N74" s="26"/>
      <c r="O74" s="8"/>
    </row>
    <row r="75" spans="3:17">
      <c r="C75" s="43" t="s">
        <v>1088</v>
      </c>
      <c r="D75" s="8" t="s">
        <v>407</v>
      </c>
      <c r="E75" s="8" t="s">
        <v>411</v>
      </c>
      <c r="F75" s="13" t="s">
        <v>89</v>
      </c>
      <c r="G75" s="8" t="s">
        <v>1167</v>
      </c>
      <c r="H75" s="8" t="s">
        <v>1167</v>
      </c>
      <c r="I75" s="8" t="s">
        <v>1168</v>
      </c>
      <c r="J75" s="26">
        <v>100</v>
      </c>
      <c r="K75" s="26">
        <v>100</v>
      </c>
      <c r="L75" s="26">
        <v>0</v>
      </c>
      <c r="M75" s="54">
        <v>1</v>
      </c>
      <c r="N75" s="26">
        <v>1000</v>
      </c>
      <c r="O75" s="8"/>
      <c r="Q75" s="5" t="str">
        <f>"INSERT INTO m_skill VALUES ("&amp;"'"&amp;C75&amp;"'"&amp;","&amp;"'"&amp;D75&amp;"'"&amp;","&amp;VLOOKUP(F75,コード!$C$34:$I$42,3,FALSE)&amp;","&amp;VLOOKUP(G75,コード!$C$5:$I$11,3,FALSE)&amp;","&amp;VLOOKUP(H75,コード!$C$13:$I$22,3,FALSE)&amp;","&amp;VLOOKUP(I75,コード!$C$24:$I$32,3,FALSE)&amp;","&amp;J75&amp;","&amp;K75&amp;","&amp;L75&amp;","&amp;M75&amp;","&amp;N75&amp;","&amp;IF(O75="","''","'"&amp;O75&amp;"'")&amp;");"</f>
        <v>INSERT INTO m_skill VALUES ('skill072','アルテマ',3,0,0,2,100,100,0,1,1000,'');</v>
      </c>
    </row>
    <row r="76" spans="3:17">
      <c r="C76" s="43" t="s">
        <v>1089</v>
      </c>
      <c r="D76" s="8" t="s">
        <v>408</v>
      </c>
      <c r="E76" s="8" t="s">
        <v>415</v>
      </c>
      <c r="F76" s="13" t="s">
        <v>91</v>
      </c>
      <c r="G76" s="13" t="s">
        <v>150</v>
      </c>
      <c r="H76" s="13" t="s">
        <v>128</v>
      </c>
      <c r="I76" s="8" t="s">
        <v>1168</v>
      </c>
      <c r="J76" s="26">
        <v>15</v>
      </c>
      <c r="K76" s="26">
        <v>20</v>
      </c>
      <c r="L76" s="26">
        <v>0.1</v>
      </c>
      <c r="M76" s="54">
        <v>0.9</v>
      </c>
      <c r="N76" s="26">
        <v>600</v>
      </c>
      <c r="O76" s="8"/>
      <c r="Q76" s="5" t="str">
        <f>"INSERT INTO m_skill VALUES ("&amp;"'"&amp;C76&amp;"'"&amp;","&amp;"'"&amp;D76&amp;"'"&amp;","&amp;VLOOKUP(F76,コード!$C$34:$I$42,3,FALSE)&amp;","&amp;VLOOKUP(G76,コード!$C$5:$I$11,3,FALSE)&amp;","&amp;VLOOKUP(H76,コード!$C$13:$I$22,3,FALSE)&amp;","&amp;VLOOKUP(I76,コード!$C$24:$I$32,3,FALSE)&amp;","&amp;J76&amp;","&amp;K76&amp;","&amp;L76&amp;","&amp;M76&amp;","&amp;N76&amp;","&amp;IF(O76="","''","'"&amp;O76&amp;"'")&amp;");"</f>
        <v>INSERT INTO m_skill VALUES ('skill073','火炎斬り',2,1,0,2,15,20,0.1,0.9,600,'');</v>
      </c>
    </row>
    <row r="77" spans="3:17">
      <c r="C77" s="43" t="s">
        <v>1090</v>
      </c>
      <c r="D77" s="8" t="s">
        <v>409</v>
      </c>
      <c r="E77" s="8" t="s">
        <v>416</v>
      </c>
      <c r="F77" s="13" t="s">
        <v>91</v>
      </c>
      <c r="G77" s="8" t="s">
        <v>1162</v>
      </c>
      <c r="H77" s="13" t="s">
        <v>128</v>
      </c>
      <c r="I77" s="8" t="s">
        <v>1168</v>
      </c>
      <c r="J77" s="26">
        <v>15</v>
      </c>
      <c r="K77" s="26">
        <v>20</v>
      </c>
      <c r="L77" s="26">
        <v>0.1</v>
      </c>
      <c r="M77" s="54">
        <v>0.9</v>
      </c>
      <c r="N77" s="26">
        <v>600</v>
      </c>
      <c r="O77" s="8"/>
      <c r="Q77" s="5" t="str">
        <f>"INSERT INTO m_skill VALUES ("&amp;"'"&amp;C77&amp;"'"&amp;","&amp;"'"&amp;D77&amp;"'"&amp;","&amp;VLOOKUP(F77,コード!$C$34:$I$42,3,FALSE)&amp;","&amp;VLOOKUP(G77,コード!$C$5:$I$11,3,FALSE)&amp;","&amp;VLOOKUP(H77,コード!$C$13:$I$22,3,FALSE)&amp;","&amp;VLOOKUP(I77,コード!$C$24:$I$32,3,FALSE)&amp;","&amp;J77&amp;","&amp;K77&amp;","&amp;L77&amp;","&amp;M77&amp;","&amp;N77&amp;","&amp;IF(O77="","''","'"&amp;O77&amp;"'")&amp;");"</f>
        <v>INSERT INTO m_skill VALUES ('skill074','氷結斬り',2,3,0,2,15,20,0.1,0.9,600,'');</v>
      </c>
    </row>
    <row r="78" spans="3:17">
      <c r="C78" s="43" t="s">
        <v>1091</v>
      </c>
      <c r="D78" s="8" t="s">
        <v>410</v>
      </c>
      <c r="E78" s="8" t="s">
        <v>395</v>
      </c>
      <c r="F78" s="13" t="s">
        <v>91</v>
      </c>
      <c r="G78" s="8" t="s">
        <v>1163</v>
      </c>
      <c r="H78" s="13" t="s">
        <v>128</v>
      </c>
      <c r="I78" s="8" t="s">
        <v>1168</v>
      </c>
      <c r="J78" s="26">
        <v>15</v>
      </c>
      <c r="K78" s="26">
        <v>20</v>
      </c>
      <c r="L78" s="26">
        <v>0.1</v>
      </c>
      <c r="M78" s="54">
        <v>0.9</v>
      </c>
      <c r="N78" s="26">
        <v>600</v>
      </c>
      <c r="O78" s="8"/>
      <c r="Q78" s="5" t="str">
        <f>"INSERT INTO m_skill VALUES ("&amp;"'"&amp;C78&amp;"'"&amp;","&amp;"'"&amp;D78&amp;"'"&amp;","&amp;VLOOKUP(F78,コード!$C$34:$I$42,3,FALSE)&amp;","&amp;VLOOKUP(G78,コード!$C$5:$I$11,3,FALSE)&amp;","&amp;VLOOKUP(H78,コード!$C$13:$I$22,3,FALSE)&amp;","&amp;VLOOKUP(I78,コード!$C$24:$I$32,3,FALSE)&amp;","&amp;J78&amp;","&amp;K78&amp;","&amp;L78&amp;","&amp;M78&amp;","&amp;N78&amp;","&amp;IF(O78="","''","'"&amp;O78&amp;"'")&amp;");"</f>
        <v>INSERT INTO m_skill VALUES ('skill075','稲妻斬り',2,2,0,2,15,20,0.1,0.9,600,'');</v>
      </c>
    </row>
    <row r="79" spans="3:17">
      <c r="C79" s="43" t="s">
        <v>1092</v>
      </c>
      <c r="D79" s="8" t="s">
        <v>412</v>
      </c>
      <c r="E79" s="8" t="s">
        <v>395</v>
      </c>
      <c r="F79" s="13" t="s">
        <v>91</v>
      </c>
      <c r="G79" s="8" t="s">
        <v>1164</v>
      </c>
      <c r="H79" s="13" t="s">
        <v>128</v>
      </c>
      <c r="I79" s="8" t="s">
        <v>1168</v>
      </c>
      <c r="J79" s="26">
        <v>15</v>
      </c>
      <c r="K79" s="26">
        <v>20</v>
      </c>
      <c r="L79" s="26">
        <v>0.1</v>
      </c>
      <c r="M79" s="54">
        <v>0.9</v>
      </c>
      <c r="N79" s="26">
        <v>600</v>
      </c>
      <c r="O79" s="8"/>
      <c r="Q79" s="5" t="str">
        <f>"INSERT INTO m_skill VALUES ("&amp;"'"&amp;C79&amp;"'"&amp;","&amp;"'"&amp;D79&amp;"'"&amp;","&amp;VLOOKUP(F79,コード!$C$34:$I$42,3,FALSE)&amp;","&amp;VLOOKUP(G79,コード!$C$5:$I$11,3,FALSE)&amp;","&amp;VLOOKUP(H79,コード!$C$13:$I$22,3,FALSE)&amp;","&amp;VLOOKUP(I79,コード!$C$24:$I$32,3,FALSE)&amp;","&amp;J79&amp;","&amp;K79&amp;","&amp;L79&amp;","&amp;M79&amp;","&amp;N79&amp;","&amp;IF(O79="","''","'"&amp;O79&amp;"'")&amp;");"</f>
        <v>INSERT INTO m_skill VALUES ('skill076','大地斬',2,4,0,2,15,20,0.1,0.9,600,'');</v>
      </c>
    </row>
    <row r="80" spans="3:17">
      <c r="C80" s="43" t="s">
        <v>1093</v>
      </c>
      <c r="D80" s="8" t="s">
        <v>414</v>
      </c>
      <c r="E80" s="8" t="s">
        <v>395</v>
      </c>
      <c r="F80" s="13" t="s">
        <v>91</v>
      </c>
      <c r="G80" s="8" t="s">
        <v>1165</v>
      </c>
      <c r="H80" s="13" t="s">
        <v>128</v>
      </c>
      <c r="I80" s="8" t="s">
        <v>1168</v>
      </c>
      <c r="J80" s="26">
        <v>15</v>
      </c>
      <c r="K80" s="26">
        <v>20</v>
      </c>
      <c r="L80" s="26">
        <v>0.1</v>
      </c>
      <c r="M80" s="54">
        <v>0.9</v>
      </c>
      <c r="N80" s="26">
        <v>600</v>
      </c>
      <c r="O80" s="8"/>
      <c r="Q80" s="5" t="str">
        <f>"INSERT INTO m_skill VALUES ("&amp;"'"&amp;C80&amp;"'"&amp;","&amp;"'"&amp;D80&amp;"'"&amp;","&amp;VLOOKUP(F80,コード!$C$34:$I$42,3,FALSE)&amp;","&amp;VLOOKUP(G80,コード!$C$5:$I$11,3,FALSE)&amp;","&amp;VLOOKUP(H80,コード!$C$13:$I$22,3,FALSE)&amp;","&amp;VLOOKUP(I80,コード!$C$24:$I$32,3,FALSE)&amp;","&amp;J80&amp;","&amp;K80&amp;","&amp;L80&amp;","&amp;M80&amp;","&amp;N80&amp;","&amp;IF(O80="","''","'"&amp;O80&amp;"'")&amp;");"</f>
        <v>INSERT INTO m_skill VALUES ('skill077','聖光斬',2,5,0,2,15,20,0.1,0.9,600,'');</v>
      </c>
    </row>
    <row r="81" spans="3:17">
      <c r="C81" s="43" t="s">
        <v>1094</v>
      </c>
      <c r="D81" s="8" t="s">
        <v>413</v>
      </c>
      <c r="E81" s="8" t="s">
        <v>395</v>
      </c>
      <c r="F81" s="13" t="s">
        <v>91</v>
      </c>
      <c r="G81" s="8" t="s">
        <v>1166</v>
      </c>
      <c r="H81" s="13" t="s">
        <v>128</v>
      </c>
      <c r="I81" s="8" t="s">
        <v>1168</v>
      </c>
      <c r="J81" s="26">
        <v>15</v>
      </c>
      <c r="K81" s="26">
        <v>20</v>
      </c>
      <c r="L81" s="26">
        <v>0.1</v>
      </c>
      <c r="M81" s="54">
        <v>0.9</v>
      </c>
      <c r="N81" s="26">
        <v>600</v>
      </c>
      <c r="O81" s="8"/>
      <c r="Q81" s="5" t="str">
        <f>"INSERT INTO m_skill VALUES ("&amp;"'"&amp;C81&amp;"'"&amp;","&amp;"'"&amp;D81&amp;"'"&amp;","&amp;VLOOKUP(F81,コード!$C$34:$I$42,3,FALSE)&amp;","&amp;VLOOKUP(G81,コード!$C$5:$I$11,3,FALSE)&amp;","&amp;VLOOKUP(H81,コード!$C$13:$I$22,3,FALSE)&amp;","&amp;VLOOKUP(I81,コード!$C$24:$I$32,3,FALSE)&amp;","&amp;J81&amp;","&amp;K81&amp;","&amp;L81&amp;","&amp;M81&amp;","&amp;N81&amp;","&amp;IF(O81="","''","'"&amp;O81&amp;"'")&amp;");"</f>
        <v>INSERT INTO m_skill VALUES ('skill078','暗黒斬',2,6,0,2,15,20,0.1,0.9,600,'');</v>
      </c>
    </row>
  </sheetData>
  <autoFilter ref="C3:O3" xr:uid="{7EB7090A-0065-41E7-85DA-75EEB9504A67}">
    <sortState xmlns:xlrd2="http://schemas.microsoft.com/office/spreadsheetml/2017/richdata2" ref="C4:O70">
      <sortCondition ref="C3"/>
    </sortState>
  </autoFilter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B408-D4E3-46FE-97DE-15AB67B6AAB6}">
  <dimension ref="B1:Q100"/>
  <sheetViews>
    <sheetView topLeftCell="A49" workbookViewId="0">
      <selection activeCell="L89" sqref="L89"/>
    </sheetView>
  </sheetViews>
  <sheetFormatPr defaultRowHeight="13.5"/>
  <cols>
    <col min="1" max="1" width="9" style="5"/>
    <col min="2" max="2" width="12.75" style="5" customWidth="1"/>
    <col min="3" max="3" width="17.5" style="5" customWidth="1"/>
    <col min="4" max="16384" width="9" style="5"/>
  </cols>
  <sheetData>
    <row r="1" spans="2:17">
      <c r="L1" s="5" t="s">
        <v>230</v>
      </c>
    </row>
    <row r="2" spans="2:17">
      <c r="L2" s="7" t="s">
        <v>150</v>
      </c>
      <c r="M2" s="7" t="s">
        <v>151</v>
      </c>
      <c r="N2" s="7" t="s">
        <v>34</v>
      </c>
      <c r="O2" s="7" t="s">
        <v>35</v>
      </c>
      <c r="P2" s="7" t="s">
        <v>36</v>
      </c>
      <c r="Q2" s="7" t="s">
        <v>37</v>
      </c>
    </row>
    <row r="3" spans="2:17">
      <c r="C3" s="5" t="s">
        <v>129</v>
      </c>
      <c r="L3" s="8">
        <f>COUNTIF($I$6:$I$100,"火")</f>
        <v>12</v>
      </c>
      <c r="M3" s="8">
        <f>COUNTIF($I$6:$I$100,"水")</f>
        <v>16</v>
      </c>
      <c r="N3" s="8">
        <f>COUNTIF($I$6:$I$100,"雷")</f>
        <v>14</v>
      </c>
      <c r="O3" s="8">
        <f>COUNTIF($I$6:$I$100,"土")</f>
        <v>11</v>
      </c>
      <c r="P3" s="8">
        <f>COUNTIF($I$6:$I$100,"光")</f>
        <v>19</v>
      </c>
      <c r="Q3" s="8">
        <f>COUNTIF($I$6:$I$100,"闇")</f>
        <v>12</v>
      </c>
    </row>
    <row r="5" spans="2:17">
      <c r="B5" s="6" t="s">
        <v>152</v>
      </c>
      <c r="C5" s="6" t="s">
        <v>23</v>
      </c>
      <c r="D5" s="7" t="s">
        <v>97</v>
      </c>
      <c r="E5" s="6" t="s">
        <v>94</v>
      </c>
      <c r="F5" s="6" t="s">
        <v>96</v>
      </c>
      <c r="G5" s="6" t="s">
        <v>95</v>
      </c>
      <c r="H5" s="6" t="s">
        <v>1177</v>
      </c>
      <c r="I5" s="6" t="s">
        <v>149</v>
      </c>
    </row>
    <row r="6" spans="2:17">
      <c r="B6" s="43" t="s">
        <v>420</v>
      </c>
      <c r="C6" s="9" t="s">
        <v>196</v>
      </c>
      <c r="D6" s="9" t="s">
        <v>196</v>
      </c>
      <c r="E6" s="10" t="s">
        <v>160</v>
      </c>
      <c r="F6" s="10">
        <v>12</v>
      </c>
      <c r="G6" s="10" t="s">
        <v>178</v>
      </c>
      <c r="H6" s="56">
        <v>0.3</v>
      </c>
      <c r="I6" s="10" t="s">
        <v>150</v>
      </c>
      <c r="L6" s="5" t="str">
        <f>"INSERT INTO m_monster VALUES ("&amp;"'"&amp;B6&amp;"'"&amp;","&amp;"'"&amp;C6&amp;"'"&amp;","&amp;VLOOKUP(D6,コード!$C$48:$I$101,3,FALSE)&amp;","&amp;E6&amp;","&amp;F6&amp;","&amp;G6&amp;","&amp;H6&amp;","&amp;VLOOKUP(I6,コード!$C$5:$I$11,3,FALSE)&amp;");"</f>
        <v>INSERT INTO m_monster VALUES ('monster001','キラービー',1,110,12,16,0.3,1);</v>
      </c>
    </row>
    <row r="7" spans="2:17">
      <c r="B7" s="43" t="s">
        <v>422</v>
      </c>
      <c r="C7" s="9" t="s">
        <v>204</v>
      </c>
      <c r="D7" s="9" t="s">
        <v>196</v>
      </c>
      <c r="E7" s="10">
        <f>ROUNDDOWN(E6*1.2,0)</f>
        <v>132</v>
      </c>
      <c r="F7" s="10">
        <f>ROUNDDOWN(F6*1.3,0)</f>
        <v>15</v>
      </c>
      <c r="G7" s="10">
        <f>ROUNDDOWN(G6*1.3,0)</f>
        <v>20</v>
      </c>
      <c r="H7" s="56">
        <v>0.3</v>
      </c>
      <c r="I7" s="10" t="s">
        <v>150</v>
      </c>
      <c r="L7" s="5" t="str">
        <f>"INSERT INTO m_monster VALUES ("&amp;"'"&amp;B7&amp;"'"&amp;","&amp;"'"&amp;C7&amp;"'"&amp;","&amp;VLOOKUP(D7,コード!$C$48:$I$101,3,FALSE)&amp;","&amp;E7&amp;","&amp;F7&amp;","&amp;G7&amp;","&amp;H7&amp;","&amp;VLOOKUP(I7,コード!$C$5:$I$11,3,FALSE)&amp;");"</f>
        <v>INSERT INTO m_monster VALUES ('monster002','アサシンバグ',1,132,15,20,0.3,1);</v>
      </c>
    </row>
    <row r="8" spans="2:17">
      <c r="B8" s="43" t="s">
        <v>423</v>
      </c>
      <c r="C8" s="9" t="s">
        <v>205</v>
      </c>
      <c r="D8" s="9" t="s">
        <v>196</v>
      </c>
      <c r="E8" s="10">
        <f>ROUNDDOWN(E7*1.2,0)</f>
        <v>158</v>
      </c>
      <c r="F8" s="10">
        <f>ROUNDDOWN(F7*1.3,0)</f>
        <v>19</v>
      </c>
      <c r="G8" s="10">
        <f>ROUNDDOWN(G7*1.3,0)</f>
        <v>26</v>
      </c>
      <c r="H8" s="56">
        <v>0.3</v>
      </c>
      <c r="I8" s="10" t="s">
        <v>150</v>
      </c>
      <c r="L8" s="5" t="str">
        <f>"INSERT INTO m_monster VALUES ("&amp;"'"&amp;B8&amp;"'"&amp;","&amp;"'"&amp;C8&amp;"'"&amp;","&amp;VLOOKUP(D8,コード!$C$48:$I$101,3,FALSE)&amp;","&amp;E8&amp;","&amp;F8&amp;","&amp;G8&amp;","&amp;H8&amp;","&amp;VLOOKUP(I8,コード!$C$5:$I$11,3,FALSE)&amp;");"</f>
        <v>INSERT INTO m_monster VALUES ('monster003','ラスターバグ',1,158,19,26,0.3,1);</v>
      </c>
    </row>
    <row r="9" spans="2:17">
      <c r="B9" s="43" t="s">
        <v>424</v>
      </c>
      <c r="C9" s="9" t="s">
        <v>164</v>
      </c>
      <c r="D9" s="9" t="s">
        <v>164</v>
      </c>
      <c r="E9" s="10">
        <v>100</v>
      </c>
      <c r="F9" s="10">
        <v>10</v>
      </c>
      <c r="G9" s="10" t="s">
        <v>175</v>
      </c>
      <c r="H9" s="56">
        <v>0.13</v>
      </c>
      <c r="I9" s="10" t="s">
        <v>34</v>
      </c>
      <c r="L9" s="5" t="str">
        <f>"INSERT INTO m_monster VALUES ("&amp;"'"&amp;B9&amp;"'"&amp;","&amp;"'"&amp;C9&amp;"'"&amp;","&amp;VLOOKUP(D9,コード!$C$48:$I$101,3,FALSE)&amp;","&amp;E9&amp;","&amp;F9&amp;","&amp;G9&amp;","&amp;H9&amp;","&amp;VLOOKUP(I9,コード!$C$5:$I$11,3,FALSE)&amp;");"</f>
        <v>INSERT INTO m_monster VALUES ('monster004','カーミラ',2,100,10,13,0.13,2);</v>
      </c>
    </row>
    <row r="10" spans="2:17">
      <c r="B10" s="43" t="s">
        <v>425</v>
      </c>
      <c r="C10" s="9" t="s">
        <v>206</v>
      </c>
      <c r="D10" s="9" t="s">
        <v>164</v>
      </c>
      <c r="E10" s="10">
        <f>ROUNDDOWN(E9*1.2,0)</f>
        <v>120</v>
      </c>
      <c r="F10" s="10">
        <f>ROUNDDOWN(F9*1.3,0)</f>
        <v>13</v>
      </c>
      <c r="G10" s="10">
        <f>ROUNDDOWN(G9*1.3,0)</f>
        <v>16</v>
      </c>
      <c r="H10" s="56">
        <v>0.15</v>
      </c>
      <c r="I10" s="10" t="s">
        <v>34</v>
      </c>
      <c r="L10" s="5" t="str">
        <f>"INSERT INTO m_monster VALUES ("&amp;"'"&amp;B10&amp;"'"&amp;","&amp;"'"&amp;C10&amp;"'"&amp;","&amp;VLOOKUP(D10,コード!$C$48:$I$101,3,FALSE)&amp;","&amp;E10&amp;","&amp;F10&amp;","&amp;G10&amp;","&amp;H10&amp;","&amp;VLOOKUP(I10,コード!$C$5:$I$11,3,FALSE)&amp;");"</f>
        <v>INSERT INTO m_monster VALUES ('monster005','カーミラクイーン',2,120,13,16,0.15,2);</v>
      </c>
    </row>
    <row r="11" spans="2:17">
      <c r="B11" s="43" t="s">
        <v>426</v>
      </c>
      <c r="C11" s="9" t="s">
        <v>165</v>
      </c>
      <c r="D11" s="9" t="s">
        <v>165</v>
      </c>
      <c r="E11" s="10" t="s">
        <v>159</v>
      </c>
      <c r="F11" s="10" t="s">
        <v>173</v>
      </c>
      <c r="G11" s="10">
        <v>7</v>
      </c>
      <c r="H11" s="56">
        <v>0.08</v>
      </c>
      <c r="I11" s="10" t="s">
        <v>36</v>
      </c>
      <c r="L11" s="5" t="str">
        <f>"INSERT INTO m_monster VALUES ("&amp;"'"&amp;B11&amp;"'"&amp;","&amp;"'"&amp;C11&amp;"'"&amp;","&amp;VLOOKUP(D11,コード!$C$48:$I$101,3,FALSE)&amp;","&amp;E11&amp;","&amp;F11&amp;","&amp;G11&amp;","&amp;H11&amp;","&amp;VLOOKUP(I11,コード!$C$5:$I$11,3,FALSE)&amp;");"</f>
        <v>INSERT INTO m_monster VALUES ('monster006','デーモン',3,130,15,7,0.08,5);</v>
      </c>
    </row>
    <row r="12" spans="2:17">
      <c r="B12" s="43" t="s">
        <v>427</v>
      </c>
      <c r="C12" s="9" t="s">
        <v>207</v>
      </c>
      <c r="D12" s="9" t="s">
        <v>165</v>
      </c>
      <c r="E12" s="10">
        <f>ROUNDDOWN(E11*1.2,0)</f>
        <v>156</v>
      </c>
      <c r="F12" s="10">
        <f>ROUNDDOWN(F11*1.3,0)</f>
        <v>19</v>
      </c>
      <c r="G12" s="10">
        <f>ROUNDDOWN(G11*1.3,0)</f>
        <v>9</v>
      </c>
      <c r="H12" s="56">
        <v>0.1</v>
      </c>
      <c r="I12" s="10" t="s">
        <v>36</v>
      </c>
      <c r="L12" s="5" t="str">
        <f>"INSERT INTO m_monster VALUES ("&amp;"'"&amp;B12&amp;"'"&amp;","&amp;"'"&amp;C12&amp;"'"&amp;","&amp;VLOOKUP(D12,コード!$C$48:$I$101,3,FALSE)&amp;","&amp;E12&amp;","&amp;F12&amp;","&amp;G12&amp;","&amp;H12&amp;","&amp;VLOOKUP(I12,コード!$C$5:$I$11,3,FALSE)&amp;");"</f>
        <v>INSERT INTO m_monster VALUES ('monster007','グレートデーモン',3,156,19,9,0.1,5);</v>
      </c>
    </row>
    <row r="13" spans="2:17">
      <c r="B13" s="43" t="s">
        <v>428</v>
      </c>
      <c r="C13" s="9" t="s">
        <v>99</v>
      </c>
      <c r="D13" s="9" t="s">
        <v>99</v>
      </c>
      <c r="E13" s="10">
        <v>120</v>
      </c>
      <c r="F13" s="10" t="s">
        <v>176</v>
      </c>
      <c r="G13" s="10" t="s">
        <v>81</v>
      </c>
      <c r="H13" s="56">
        <v>0.15</v>
      </c>
      <c r="I13" s="10" t="s">
        <v>35</v>
      </c>
      <c r="L13" s="5" t="str">
        <f>"INSERT INTO m_monster VALUES ("&amp;"'"&amp;B13&amp;"'"&amp;","&amp;"'"&amp;C13&amp;"'"&amp;","&amp;VLOOKUP(D13,コード!$C$48:$I$101,3,FALSE)&amp;","&amp;E13&amp;","&amp;F13&amp;","&amp;G13&amp;","&amp;H13&amp;","&amp;VLOOKUP(I13,コード!$C$5:$I$11,3,FALSE)&amp;");"</f>
        <v>INSERT INTO m_monster VALUES ('monster008','ゴブリン',4,120,11,10,0.15,4);</v>
      </c>
    </row>
    <row r="14" spans="2:17">
      <c r="B14" s="43" t="s">
        <v>429</v>
      </c>
      <c r="C14" s="9" t="s">
        <v>208</v>
      </c>
      <c r="D14" s="9" t="s">
        <v>99</v>
      </c>
      <c r="E14" s="10">
        <f>ROUNDDOWN(E13*1.2,0)</f>
        <v>144</v>
      </c>
      <c r="F14" s="10">
        <f>ROUNDDOWN(F13*1.3,0)</f>
        <v>14</v>
      </c>
      <c r="G14" s="10">
        <f>ROUNDDOWN(G13*1.3,0)</f>
        <v>13</v>
      </c>
      <c r="H14" s="56">
        <v>0.15</v>
      </c>
      <c r="I14" s="10" t="s">
        <v>35</v>
      </c>
      <c r="L14" s="5" t="str">
        <f>"INSERT INTO m_monster VALUES ("&amp;"'"&amp;B14&amp;"'"&amp;","&amp;"'"&amp;C14&amp;"'"&amp;","&amp;VLOOKUP(D14,コード!$C$48:$I$101,3,FALSE)&amp;","&amp;E14&amp;","&amp;F14&amp;","&amp;G14&amp;","&amp;H14&amp;","&amp;VLOOKUP(I14,コード!$C$5:$I$11,3,FALSE)&amp;");"</f>
        <v>INSERT INTO m_monster VALUES ('monster009','ゴブリンガード',4,144,14,13,0.15,4);</v>
      </c>
    </row>
    <row r="15" spans="2:17">
      <c r="B15" s="43" t="s">
        <v>430</v>
      </c>
      <c r="C15" s="9" t="s">
        <v>209</v>
      </c>
      <c r="D15" s="9" t="s">
        <v>99</v>
      </c>
      <c r="E15" s="10">
        <f>ROUNDDOWN(E14*1.2,0)</f>
        <v>172</v>
      </c>
      <c r="F15" s="10">
        <f>ROUNDDOWN(F14*1.3,0)</f>
        <v>18</v>
      </c>
      <c r="G15" s="10">
        <f>ROUNDDOWN(G14*1.3,0)</f>
        <v>16</v>
      </c>
      <c r="H15" s="56">
        <v>0.15</v>
      </c>
      <c r="I15" s="10" t="s">
        <v>35</v>
      </c>
      <c r="L15" s="5" t="str">
        <f>"INSERT INTO m_monster VALUES ("&amp;"'"&amp;B15&amp;"'"&amp;","&amp;"'"&amp;C15&amp;"'"&amp;","&amp;VLOOKUP(D15,コード!$C$48:$I$101,3,FALSE)&amp;","&amp;E15&amp;","&amp;F15&amp;","&amp;G15&amp;","&amp;H15&amp;","&amp;VLOOKUP(I15,コード!$C$5:$I$11,3,FALSE)&amp;");"</f>
        <v>INSERT INTO m_monster VALUES ('monster010','ゴブリンロード',4,172,18,16,0.15,4);</v>
      </c>
    </row>
    <row r="16" spans="2:17">
      <c r="B16" s="43" t="s">
        <v>431</v>
      </c>
      <c r="C16" s="9" t="s">
        <v>192</v>
      </c>
      <c r="D16" s="9" t="s">
        <v>192</v>
      </c>
      <c r="E16" s="10">
        <v>140</v>
      </c>
      <c r="F16" s="10" t="s">
        <v>161</v>
      </c>
      <c r="G16" s="10">
        <v>5</v>
      </c>
      <c r="H16" s="56">
        <v>0.02</v>
      </c>
      <c r="I16" s="10" t="s">
        <v>151</v>
      </c>
      <c r="L16" s="5" t="str">
        <f>"INSERT INTO m_monster VALUES ("&amp;"'"&amp;B16&amp;"'"&amp;","&amp;"'"&amp;C16&amp;"'"&amp;","&amp;VLOOKUP(D16,コード!$C$48:$I$101,3,FALSE)&amp;","&amp;E16&amp;","&amp;F16&amp;","&amp;G16&amp;","&amp;H16&amp;","&amp;VLOOKUP(I16,コード!$C$5:$I$11,3,FALSE)&amp;");"</f>
        <v>INSERT INTO m_monster VALUES ('monster011','マシンゴーレム',5,140,17,5,0.02,3);</v>
      </c>
    </row>
    <row r="17" spans="2:12">
      <c r="B17" s="43" t="s">
        <v>432</v>
      </c>
      <c r="C17" s="9" t="s">
        <v>210</v>
      </c>
      <c r="D17" s="9" t="s">
        <v>192</v>
      </c>
      <c r="E17" s="10">
        <f>ROUNDDOWN(E16*1.2,0)</f>
        <v>168</v>
      </c>
      <c r="F17" s="10">
        <f>ROUNDDOWN(F16*1.3,0)</f>
        <v>22</v>
      </c>
      <c r="G17" s="10">
        <f>ROUNDDOWN(G16*1.3,0)</f>
        <v>6</v>
      </c>
      <c r="H17" s="56">
        <v>0.04</v>
      </c>
      <c r="I17" s="10" t="s">
        <v>151</v>
      </c>
      <c r="L17" s="5" t="str">
        <f>"INSERT INTO m_monster VALUES ("&amp;"'"&amp;B17&amp;"'"&amp;","&amp;"'"&amp;C17&amp;"'"&amp;","&amp;VLOOKUP(D17,コード!$C$48:$I$101,3,FALSE)&amp;","&amp;E17&amp;","&amp;F17&amp;","&amp;G17&amp;","&amp;H17&amp;","&amp;VLOOKUP(I17,コード!$C$5:$I$11,3,FALSE)&amp;");"</f>
        <v>INSERT INTO m_monster VALUES ('monster012','ガーディアン',5,168,22,6,0.04,3);</v>
      </c>
    </row>
    <row r="18" spans="2:12">
      <c r="B18" s="43" t="s">
        <v>433</v>
      </c>
      <c r="C18" s="9" t="s">
        <v>211</v>
      </c>
      <c r="D18" s="9" t="s">
        <v>192</v>
      </c>
      <c r="E18" s="10">
        <f>ROUNDDOWN(E17*1.2,0)</f>
        <v>201</v>
      </c>
      <c r="F18" s="10">
        <f>ROUNDDOWN(F17*1.3,0)</f>
        <v>28</v>
      </c>
      <c r="G18" s="10">
        <f>ROUNDDOWN(G17*1.3,0)</f>
        <v>7</v>
      </c>
      <c r="H18" s="56">
        <v>0.05</v>
      </c>
      <c r="I18" s="10" t="s">
        <v>151</v>
      </c>
      <c r="L18" s="5" t="str">
        <f>"INSERT INTO m_monster VALUES ("&amp;"'"&amp;B18&amp;"'"&amp;","&amp;"'"&amp;C18&amp;"'"&amp;","&amp;VLOOKUP(D18,コード!$C$48:$I$101,3,FALSE)&amp;","&amp;E18&amp;","&amp;F18&amp;","&amp;G18&amp;","&amp;H18&amp;","&amp;VLOOKUP(I18,コード!$C$5:$I$11,3,FALSE)&amp;");"</f>
        <v>INSERT INTO m_monster VALUES ('monster013','デスマシン',5,201,28,7,0.05,3);</v>
      </c>
    </row>
    <row r="19" spans="2:12">
      <c r="B19" s="43" t="s">
        <v>434</v>
      </c>
      <c r="C19" s="9" t="s">
        <v>166</v>
      </c>
      <c r="D19" s="9" t="s">
        <v>166</v>
      </c>
      <c r="E19" s="10">
        <v>100</v>
      </c>
      <c r="F19" s="10">
        <v>8</v>
      </c>
      <c r="G19" s="10" t="s">
        <v>179</v>
      </c>
      <c r="H19" s="56">
        <v>0.2</v>
      </c>
      <c r="I19" s="10" t="s">
        <v>35</v>
      </c>
      <c r="L19" s="5" t="str">
        <f>"INSERT INTO m_monster VALUES ("&amp;"'"&amp;B19&amp;"'"&amp;","&amp;"'"&amp;C19&amp;"'"&amp;","&amp;VLOOKUP(D19,コード!$C$48:$I$101,3,FALSE)&amp;","&amp;E19&amp;","&amp;F19&amp;","&amp;G19&amp;","&amp;H19&amp;","&amp;VLOOKUP(I19,コード!$C$5:$I$11,3,FALSE)&amp;");"</f>
        <v>INSERT INTO m_monster VALUES ('monster014','ハーピー',6,100,8,14,0.2,4);</v>
      </c>
    </row>
    <row r="20" spans="2:12">
      <c r="B20" s="43" t="s">
        <v>435</v>
      </c>
      <c r="C20" s="9" t="s">
        <v>212</v>
      </c>
      <c r="D20" s="9" t="s">
        <v>166</v>
      </c>
      <c r="E20" s="10">
        <f>ROUNDDOWN(E19*1.2,0)</f>
        <v>120</v>
      </c>
      <c r="F20" s="10">
        <f>ROUNDDOWN(F19*1.3,0)</f>
        <v>10</v>
      </c>
      <c r="G20" s="10">
        <f>ROUNDDOWN(G19*1.3,0)</f>
        <v>18</v>
      </c>
      <c r="H20" s="56">
        <v>0.23</v>
      </c>
      <c r="I20" s="10" t="s">
        <v>35</v>
      </c>
      <c r="L20" s="5" t="str">
        <f>"INSERT INTO m_monster VALUES ("&amp;"'"&amp;B20&amp;"'"&amp;","&amp;"'"&amp;C20&amp;"'"&amp;","&amp;VLOOKUP(D20,コード!$C$48:$I$101,3,FALSE)&amp;","&amp;E20&amp;","&amp;F20&amp;","&amp;G20&amp;","&amp;H20&amp;","&amp;VLOOKUP(I20,コード!$C$5:$I$11,3,FALSE)&amp;");"</f>
        <v>INSERT INTO m_monster VALUES ('monster015','セイレーン',6,120,10,18,0.23,4);</v>
      </c>
    </row>
    <row r="21" spans="2:12">
      <c r="B21" s="43" t="s">
        <v>436</v>
      </c>
      <c r="C21" s="9" t="s">
        <v>195</v>
      </c>
      <c r="D21" s="9" t="s">
        <v>195</v>
      </c>
      <c r="E21" s="10" t="s">
        <v>174</v>
      </c>
      <c r="F21" s="10" t="s">
        <v>175</v>
      </c>
      <c r="G21" s="10" t="s">
        <v>180</v>
      </c>
      <c r="H21" s="56">
        <v>0.05</v>
      </c>
      <c r="I21" s="10" t="s">
        <v>34</v>
      </c>
      <c r="L21" s="5" t="str">
        <f>"INSERT INTO m_monster VALUES ("&amp;"'"&amp;B21&amp;"'"&amp;","&amp;"'"&amp;C21&amp;"'"&amp;","&amp;VLOOKUP(D21,コード!$C$48:$I$101,3,FALSE)&amp;","&amp;E21&amp;","&amp;F21&amp;","&amp;G21&amp;","&amp;H21&amp;","&amp;VLOOKUP(I21,コード!$C$5:$I$11,3,FALSE)&amp;");"</f>
        <v>INSERT INTO m_monster VALUES ('monster016','アーマーナイト',7,120,13,8,0.05,2);</v>
      </c>
    </row>
    <row r="22" spans="2:12">
      <c r="B22" s="43" t="s">
        <v>437</v>
      </c>
      <c r="C22" s="9" t="s">
        <v>213</v>
      </c>
      <c r="D22" s="9" t="s">
        <v>195</v>
      </c>
      <c r="E22" s="10">
        <f>ROUNDDOWN(E21*1.2,0)</f>
        <v>144</v>
      </c>
      <c r="F22" s="10">
        <f>ROUNDDOWN(F21*1.3,0)</f>
        <v>16</v>
      </c>
      <c r="G22" s="10">
        <f>ROUNDDOWN(G21*1.3,0)</f>
        <v>10</v>
      </c>
      <c r="H22" s="56">
        <v>0.05</v>
      </c>
      <c r="I22" s="10" t="s">
        <v>34</v>
      </c>
      <c r="L22" s="5" t="str">
        <f>"INSERT INTO m_monster VALUES ("&amp;"'"&amp;B22&amp;"'"&amp;","&amp;"'"&amp;C22&amp;"'"&amp;","&amp;VLOOKUP(D22,コード!$C$48:$I$101,3,FALSE)&amp;","&amp;E22&amp;","&amp;F22&amp;","&amp;G22&amp;","&amp;H22&amp;","&amp;VLOOKUP(I22,コード!$C$5:$I$11,3,FALSE)&amp;");"</f>
        <v>INSERT INTO m_monster VALUES ('monster017','ダークナイト',7,144,16,10,0.05,2);</v>
      </c>
    </row>
    <row r="23" spans="2:12">
      <c r="B23" s="43" t="s">
        <v>438</v>
      </c>
      <c r="C23" s="9" t="s">
        <v>214</v>
      </c>
      <c r="D23" s="9" t="s">
        <v>195</v>
      </c>
      <c r="E23" s="10">
        <f>ROUNDDOWN(E22*1.2,0)</f>
        <v>172</v>
      </c>
      <c r="F23" s="10">
        <f>ROUNDDOWN(F22*1.3,0)</f>
        <v>20</v>
      </c>
      <c r="G23" s="10">
        <f>ROUNDDOWN(G22*1.3,0)</f>
        <v>13</v>
      </c>
      <c r="H23" s="56">
        <v>7.0000000000000007E-2</v>
      </c>
      <c r="I23" s="10" t="s">
        <v>34</v>
      </c>
      <c r="L23" s="5" t="str">
        <f>"INSERT INTO m_monster VALUES ("&amp;"'"&amp;B23&amp;"'"&amp;","&amp;"'"&amp;C23&amp;"'"&amp;","&amp;VLOOKUP(D23,コード!$C$48:$I$101,3,FALSE)&amp;","&amp;E23&amp;","&amp;F23&amp;","&amp;G23&amp;","&amp;H23&amp;","&amp;VLOOKUP(I23,コード!$C$5:$I$11,3,FALSE)&amp;");"</f>
        <v>INSERT INTO m_monster VALUES ('monster018','ターミネータ',7,172,20,13,0.07,2);</v>
      </c>
    </row>
    <row r="24" spans="2:12">
      <c r="B24" s="43" t="s">
        <v>439</v>
      </c>
      <c r="C24" s="9" t="s">
        <v>100</v>
      </c>
      <c r="D24" s="9" t="s">
        <v>100</v>
      </c>
      <c r="E24" s="10">
        <v>100</v>
      </c>
      <c r="F24" s="10" t="s">
        <v>177</v>
      </c>
      <c r="G24" s="10">
        <v>12</v>
      </c>
      <c r="H24" s="56">
        <v>0.1</v>
      </c>
      <c r="I24" s="10" t="s">
        <v>35</v>
      </c>
      <c r="L24" s="5" t="str">
        <f>"INSERT INTO m_monster VALUES ("&amp;"'"&amp;B24&amp;"'"&amp;","&amp;"'"&amp;C24&amp;"'"&amp;","&amp;VLOOKUP(D24,コード!$C$48:$I$101,3,FALSE)&amp;","&amp;E24&amp;","&amp;F24&amp;","&amp;G24&amp;","&amp;H24&amp;","&amp;VLOOKUP(I24,コード!$C$5:$I$11,3,FALSE)&amp;");"</f>
        <v>INSERT INTO m_monster VALUES ('monster019','マジシャン',8,100,9,12,0.1,4);</v>
      </c>
    </row>
    <row r="25" spans="2:12">
      <c r="B25" s="43" t="s">
        <v>440</v>
      </c>
      <c r="C25" s="9" t="s">
        <v>215</v>
      </c>
      <c r="D25" s="9" t="s">
        <v>100</v>
      </c>
      <c r="E25" s="10">
        <f>ROUNDDOWN(E24*1.2,0)</f>
        <v>120</v>
      </c>
      <c r="F25" s="10">
        <f>ROUNDDOWN(F24*1.3,0)</f>
        <v>11</v>
      </c>
      <c r="G25" s="10">
        <f>ROUNDDOWN(G24*1.3,0)</f>
        <v>15</v>
      </c>
      <c r="H25" s="56">
        <v>0.11</v>
      </c>
      <c r="I25" s="10" t="s">
        <v>35</v>
      </c>
      <c r="L25" s="5" t="str">
        <f>"INSERT INTO m_monster VALUES ("&amp;"'"&amp;B25&amp;"'"&amp;","&amp;"'"&amp;C25&amp;"'"&amp;","&amp;VLOOKUP(D25,コード!$C$48:$I$101,3,FALSE)&amp;","&amp;E25&amp;","&amp;F25&amp;","&amp;G25&amp;","&amp;H25&amp;","&amp;VLOOKUP(I25,コード!$C$5:$I$11,3,FALSE)&amp;");"</f>
        <v>INSERT INTO m_monster VALUES ('monster020','ウィザード',8,120,11,15,0.11,4);</v>
      </c>
    </row>
    <row r="26" spans="2:12">
      <c r="B26" s="43" t="s">
        <v>441</v>
      </c>
      <c r="C26" s="9" t="s">
        <v>216</v>
      </c>
      <c r="D26" s="9" t="s">
        <v>100</v>
      </c>
      <c r="E26" s="10">
        <f>ROUNDDOWN(E25*1.2,0)</f>
        <v>144</v>
      </c>
      <c r="F26" s="10">
        <f>ROUNDDOWN(F25*1.3,0)</f>
        <v>14</v>
      </c>
      <c r="G26" s="10">
        <f>ROUNDDOWN(G25*1.3,0)</f>
        <v>19</v>
      </c>
      <c r="H26" s="56">
        <v>0.12</v>
      </c>
      <c r="I26" s="10" t="s">
        <v>35</v>
      </c>
      <c r="L26" s="5" t="str">
        <f>"INSERT INTO m_monster VALUES ("&amp;"'"&amp;B26&amp;"'"&amp;","&amp;"'"&amp;C26&amp;"'"&amp;","&amp;VLOOKUP(D26,コード!$C$48:$I$101,3,FALSE)&amp;","&amp;E26&amp;","&amp;F26&amp;","&amp;G26&amp;","&amp;H26&amp;","&amp;VLOOKUP(I26,コード!$C$5:$I$11,3,FALSE)&amp;");"</f>
        <v>INSERT INTO m_monster VALUES ('monster021','ハイウィザード',8,144,14,19,0.12,4);</v>
      </c>
    </row>
    <row r="27" spans="2:12">
      <c r="B27" s="43" t="s">
        <v>442</v>
      </c>
      <c r="C27" s="9" t="s">
        <v>193</v>
      </c>
      <c r="D27" s="9" t="s">
        <v>193</v>
      </c>
      <c r="E27" s="10" t="s">
        <v>174</v>
      </c>
      <c r="F27" s="10" t="s">
        <v>81</v>
      </c>
      <c r="G27" s="10" t="s">
        <v>181</v>
      </c>
      <c r="H27" s="56">
        <v>0.15</v>
      </c>
      <c r="I27" s="10" t="s">
        <v>150</v>
      </c>
      <c r="L27" s="5" t="str">
        <f>"INSERT INTO m_monster VALUES ("&amp;"'"&amp;B27&amp;"'"&amp;","&amp;"'"&amp;C27&amp;"'"&amp;","&amp;VLOOKUP(D27,コード!$C$48:$I$101,3,FALSE)&amp;","&amp;E27&amp;","&amp;F27&amp;","&amp;G27&amp;","&amp;H27&amp;","&amp;VLOOKUP(I27,コード!$C$5:$I$11,3,FALSE)&amp;");"</f>
        <v>INSERT INTO m_monster VALUES ('monster022','マイコニド',9,120,10,12,0.15,1);</v>
      </c>
    </row>
    <row r="28" spans="2:12">
      <c r="B28" s="43" t="s">
        <v>443</v>
      </c>
      <c r="C28" s="9" t="s">
        <v>217</v>
      </c>
      <c r="D28" s="9" t="s">
        <v>193</v>
      </c>
      <c r="E28" s="10">
        <f>ROUNDDOWN(E27*1.2,0)</f>
        <v>144</v>
      </c>
      <c r="F28" s="10">
        <f>ROUNDDOWN(F27*1.3,0)</f>
        <v>13</v>
      </c>
      <c r="G28" s="10">
        <f>ROUNDDOWN(G27*1.3,0)</f>
        <v>15</v>
      </c>
      <c r="H28" s="56">
        <v>0.15</v>
      </c>
      <c r="I28" s="10" t="s">
        <v>150</v>
      </c>
      <c r="L28" s="5" t="str">
        <f>"INSERT INTO m_monster VALUES ("&amp;"'"&amp;B28&amp;"'"&amp;","&amp;"'"&amp;C28&amp;"'"&amp;","&amp;VLOOKUP(D28,コード!$C$48:$I$101,3,FALSE)&amp;","&amp;E28&amp;","&amp;F28&amp;","&amp;G28&amp;","&amp;H28&amp;","&amp;VLOOKUP(I28,コード!$C$5:$I$11,3,FALSE)&amp;");"</f>
        <v>INSERT INTO m_monster VALUES ('monster023','ダースマタンゴ',9,144,13,15,0.15,1);</v>
      </c>
    </row>
    <row r="29" spans="2:12">
      <c r="B29" s="43" t="s">
        <v>444</v>
      </c>
      <c r="C29" s="9" t="s">
        <v>167</v>
      </c>
      <c r="D29" s="9" t="s">
        <v>167</v>
      </c>
      <c r="E29" s="10">
        <v>100</v>
      </c>
      <c r="F29" s="10" t="s">
        <v>175</v>
      </c>
      <c r="G29" s="10" t="s">
        <v>178</v>
      </c>
      <c r="H29" s="56">
        <v>0.25</v>
      </c>
      <c r="I29" s="10" t="s">
        <v>151</v>
      </c>
      <c r="L29" s="5" t="str">
        <f>"INSERT INTO m_monster VALUES ("&amp;"'"&amp;B29&amp;"'"&amp;","&amp;"'"&amp;C29&amp;"'"&amp;","&amp;VLOOKUP(D29,コード!$C$48:$I$101,3,FALSE)&amp;","&amp;E29&amp;","&amp;F29&amp;","&amp;G29&amp;","&amp;H29&amp;","&amp;VLOOKUP(I29,コード!$C$5:$I$11,3,FALSE)&amp;");"</f>
        <v>INSERT INTO m_monster VALUES ('monster024','ニードルバード',10,100,13,16,0.25,3);</v>
      </c>
    </row>
    <row r="30" spans="2:12">
      <c r="B30" s="43" t="s">
        <v>445</v>
      </c>
      <c r="C30" s="9" t="s">
        <v>218</v>
      </c>
      <c r="D30" s="9" t="s">
        <v>167</v>
      </c>
      <c r="E30" s="10">
        <f>ROUNDDOWN(E29*1.2,0)</f>
        <v>120</v>
      </c>
      <c r="F30" s="10">
        <f>ROUNDDOWN(F29*1.3,0)</f>
        <v>16</v>
      </c>
      <c r="G30" s="10">
        <f>ROUNDDOWN(G29*1.3,0)</f>
        <v>20</v>
      </c>
      <c r="H30" s="56">
        <v>0.27</v>
      </c>
      <c r="I30" s="10" t="s">
        <v>151</v>
      </c>
      <c r="L30" s="5" t="str">
        <f>"INSERT INTO m_monster VALUES ("&amp;"'"&amp;B30&amp;"'"&amp;","&amp;"'"&amp;C30&amp;"'"&amp;","&amp;VLOOKUP(D30,コード!$C$48:$I$101,3,FALSE)&amp;","&amp;E30&amp;","&amp;F30&amp;","&amp;G30&amp;","&amp;H30&amp;","&amp;VLOOKUP(I30,コード!$C$5:$I$11,3,FALSE)&amp;");"</f>
        <v>INSERT INTO m_monster VALUES ('monster025','コカトバード',10,120,16,20,0.27,3);</v>
      </c>
    </row>
    <row r="31" spans="2:12">
      <c r="B31" s="43" t="s">
        <v>446</v>
      </c>
      <c r="C31" s="9" t="s">
        <v>168</v>
      </c>
      <c r="D31" s="9" t="s">
        <v>168</v>
      </c>
      <c r="E31" s="10">
        <v>130</v>
      </c>
      <c r="F31" s="10">
        <v>13</v>
      </c>
      <c r="G31" s="10">
        <v>8</v>
      </c>
      <c r="H31" s="56">
        <v>0.08</v>
      </c>
      <c r="I31" s="10" t="s">
        <v>151</v>
      </c>
      <c r="L31" s="5" t="str">
        <f>"INSERT INTO m_monster VALUES ("&amp;"'"&amp;B31&amp;"'"&amp;","&amp;"'"&amp;C31&amp;"'"&amp;","&amp;VLOOKUP(D31,コード!$C$48:$I$101,3,FALSE)&amp;","&amp;E31&amp;","&amp;F31&amp;","&amp;G31&amp;","&amp;H31&amp;","&amp;VLOOKUP(I31,コード!$C$5:$I$11,3,FALSE)&amp;");"</f>
        <v>INSERT INTO m_monster VALUES ('monster026','プチドラゴン',11,130,13,8,0.08,3);</v>
      </c>
    </row>
    <row r="32" spans="2:12">
      <c r="B32" s="43" t="s">
        <v>447</v>
      </c>
      <c r="C32" s="9" t="s">
        <v>219</v>
      </c>
      <c r="D32" s="9" t="s">
        <v>168</v>
      </c>
      <c r="E32" s="10">
        <f>ROUNDDOWN(E31*1.2,0)</f>
        <v>156</v>
      </c>
      <c r="F32" s="10">
        <f t="shared" ref="F32:G34" si="0">ROUNDDOWN(F31*1.3,0)</f>
        <v>16</v>
      </c>
      <c r="G32" s="10">
        <f t="shared" si="0"/>
        <v>10</v>
      </c>
      <c r="H32" s="56">
        <v>0.1</v>
      </c>
      <c r="I32" s="10" t="s">
        <v>36</v>
      </c>
      <c r="L32" s="5" t="str">
        <f>"INSERT INTO m_monster VALUES ("&amp;"'"&amp;B32&amp;"'"&amp;","&amp;"'"&amp;C32&amp;"'"&amp;","&amp;VLOOKUP(D32,コード!$C$48:$I$101,3,FALSE)&amp;","&amp;E32&amp;","&amp;F32&amp;","&amp;G32&amp;","&amp;H32&amp;","&amp;VLOOKUP(I32,コード!$C$5:$I$11,3,FALSE)&amp;");"</f>
        <v>INSERT INTO m_monster VALUES ('monster027','プチドラゾンビ',11,156,16,10,0.1,5);</v>
      </c>
    </row>
    <row r="33" spans="2:12">
      <c r="B33" s="43" t="s">
        <v>448</v>
      </c>
      <c r="C33" s="9" t="s">
        <v>220</v>
      </c>
      <c r="D33" s="9" t="s">
        <v>168</v>
      </c>
      <c r="E33" s="10">
        <f>ROUNDDOWN(E32*1.2,0)</f>
        <v>187</v>
      </c>
      <c r="F33" s="10">
        <f t="shared" si="0"/>
        <v>20</v>
      </c>
      <c r="G33" s="10">
        <f t="shared" si="0"/>
        <v>13</v>
      </c>
      <c r="H33" s="56">
        <v>0.12</v>
      </c>
      <c r="I33" s="10" t="s">
        <v>150</v>
      </c>
      <c r="L33" s="5" t="str">
        <f>"INSERT INTO m_monster VALUES ("&amp;"'"&amp;B33&amp;"'"&amp;","&amp;"'"&amp;C33&amp;"'"&amp;","&amp;VLOOKUP(D33,コード!$C$48:$I$101,3,FALSE)&amp;","&amp;E33&amp;","&amp;F33&amp;","&amp;G33&amp;","&amp;H33&amp;","&amp;VLOOKUP(I33,コード!$C$5:$I$11,3,FALSE)&amp;");"</f>
        <v>INSERT INTO m_monster VALUES ('monster028','フロストドラゴン',11,187,20,13,0.12,1);</v>
      </c>
    </row>
    <row r="34" spans="2:12">
      <c r="B34" s="43" t="s">
        <v>449</v>
      </c>
      <c r="C34" s="9" t="s">
        <v>221</v>
      </c>
      <c r="D34" s="9" t="s">
        <v>168</v>
      </c>
      <c r="E34" s="10">
        <f>ROUNDDOWN(E33*1.2,0)</f>
        <v>224</v>
      </c>
      <c r="F34" s="10">
        <f t="shared" si="0"/>
        <v>26</v>
      </c>
      <c r="G34" s="10">
        <f t="shared" si="0"/>
        <v>16</v>
      </c>
      <c r="H34" s="56">
        <v>0.13</v>
      </c>
      <c r="I34" s="10" t="s">
        <v>37</v>
      </c>
      <c r="L34" s="5" t="str">
        <f>"INSERT INTO m_monster VALUES ("&amp;"'"&amp;B34&amp;"'"&amp;","&amp;"'"&amp;C34&amp;"'"&amp;","&amp;VLOOKUP(D34,コード!$C$48:$I$101,3,FALSE)&amp;","&amp;E34&amp;","&amp;F34&amp;","&amp;G34&amp;","&amp;H34&amp;","&amp;VLOOKUP(I34,コード!$C$5:$I$11,3,FALSE)&amp;");"</f>
        <v>INSERT INTO m_monster VALUES ('monster029','プチティアマット',11,224,26,16,0.13,6);</v>
      </c>
    </row>
    <row r="35" spans="2:12">
      <c r="B35" s="43" t="s">
        <v>450</v>
      </c>
      <c r="C35" s="9" t="s">
        <v>169</v>
      </c>
      <c r="D35" s="9" t="s">
        <v>169</v>
      </c>
      <c r="E35" s="10">
        <v>100</v>
      </c>
      <c r="F35" s="10">
        <v>10</v>
      </c>
      <c r="G35" s="10">
        <v>16</v>
      </c>
      <c r="H35" s="56">
        <v>0.18</v>
      </c>
      <c r="I35" s="10" t="s">
        <v>37</v>
      </c>
      <c r="L35" s="5" t="str">
        <f>"INSERT INTO m_monster VALUES ("&amp;"'"&amp;B35&amp;"'"&amp;","&amp;"'"&amp;C35&amp;"'"&amp;","&amp;VLOOKUP(D35,コード!$C$48:$I$101,3,FALSE)&amp;","&amp;E35&amp;","&amp;F35&amp;","&amp;G35&amp;","&amp;H35&amp;","&amp;VLOOKUP(I35,コード!$C$5:$I$11,3,FALSE)&amp;");"</f>
        <v>INSERT INTO m_monster VALUES ('monster030','ポト',12,100,10,16,0.18,6);</v>
      </c>
    </row>
    <row r="36" spans="2:12">
      <c r="B36" s="43" t="s">
        <v>451</v>
      </c>
      <c r="C36" s="9" t="s">
        <v>222</v>
      </c>
      <c r="D36" s="9" t="s">
        <v>169</v>
      </c>
      <c r="E36" s="10">
        <f>ROUNDDOWN(E35*1.2,0)</f>
        <v>120</v>
      </c>
      <c r="F36" s="10">
        <f>ROUNDDOWN(F35*1.3,0)</f>
        <v>13</v>
      </c>
      <c r="G36" s="10">
        <f>ROUNDDOWN(G35*1.3,0)</f>
        <v>20</v>
      </c>
      <c r="H36" s="56">
        <v>0.2</v>
      </c>
      <c r="I36" s="10" t="s">
        <v>37</v>
      </c>
      <c r="L36" s="5" t="str">
        <f>"INSERT INTO m_monster VALUES ("&amp;"'"&amp;B36&amp;"'"&amp;","&amp;"'"&amp;C36&amp;"'"&amp;","&amp;VLOOKUP(D36,コード!$C$48:$I$101,3,FALSE)&amp;","&amp;E36&amp;","&amp;F36&amp;","&amp;G36&amp;","&amp;H36&amp;","&amp;VLOOKUP(I36,コード!$C$5:$I$11,3,FALSE)&amp;");"</f>
        <v>INSERT INTO m_monster VALUES ('monster031','マーマポト',12,120,13,20,0.2,6);</v>
      </c>
    </row>
    <row r="37" spans="2:12">
      <c r="B37" s="43" t="s">
        <v>452</v>
      </c>
      <c r="C37" s="9" t="s">
        <v>223</v>
      </c>
      <c r="D37" s="9" t="s">
        <v>169</v>
      </c>
      <c r="E37" s="10">
        <f>ROUNDDOWN(E36*1.18,0)</f>
        <v>141</v>
      </c>
      <c r="F37" s="10">
        <f>ROUNDDOWN(F36*1.3,0)</f>
        <v>16</v>
      </c>
      <c r="G37" s="10">
        <f>ROUNDDOWN(G36*1.3,0)</f>
        <v>26</v>
      </c>
      <c r="H37" s="56">
        <v>0.22</v>
      </c>
      <c r="I37" s="10" t="s">
        <v>37</v>
      </c>
      <c r="L37" s="5" t="str">
        <f>"INSERT INTO m_monster VALUES ("&amp;"'"&amp;B37&amp;"'"&amp;","&amp;"'"&amp;C37&amp;"'"&amp;","&amp;VLOOKUP(D37,コード!$C$48:$I$101,3,FALSE)&amp;","&amp;E37&amp;","&amp;F37&amp;","&amp;G37&amp;","&amp;H37&amp;","&amp;VLOOKUP(I37,コード!$C$5:$I$11,3,FALSE)&amp;");"</f>
        <v>INSERT INTO m_monster VALUES ('monster032','パーパポト',12,141,16,26,0.22,6);</v>
      </c>
    </row>
    <row r="38" spans="2:12">
      <c r="B38" s="43" t="s">
        <v>453</v>
      </c>
      <c r="C38" s="9" t="s">
        <v>170</v>
      </c>
      <c r="D38" s="9" t="s">
        <v>170</v>
      </c>
      <c r="E38" s="10">
        <v>100</v>
      </c>
      <c r="F38" s="10">
        <v>9</v>
      </c>
      <c r="G38" s="10">
        <v>13</v>
      </c>
      <c r="H38" s="56">
        <v>0.1</v>
      </c>
      <c r="I38" s="10" t="s">
        <v>37</v>
      </c>
      <c r="L38" s="5" t="str">
        <f>"INSERT INTO m_monster VALUES ("&amp;"'"&amp;B38&amp;"'"&amp;","&amp;"'"&amp;C38&amp;"'"&amp;","&amp;VLOOKUP(D38,コード!$C$48:$I$101,3,FALSE)&amp;","&amp;E38&amp;","&amp;F38&amp;","&amp;G38&amp;","&amp;H38&amp;","&amp;VLOOKUP(I38,コード!$C$5:$I$11,3,FALSE)&amp;");"</f>
        <v>INSERT INTO m_monster VALUES ('monster033','プリースト',13,100,9,13,0.1,6);</v>
      </c>
    </row>
    <row r="39" spans="2:12">
      <c r="B39" s="43" t="s">
        <v>454</v>
      </c>
      <c r="C39" s="9" t="s">
        <v>224</v>
      </c>
      <c r="D39" s="9" t="s">
        <v>170</v>
      </c>
      <c r="E39" s="10">
        <f>ROUNDDOWN(E38*1.2,0)</f>
        <v>120</v>
      </c>
      <c r="F39" s="10">
        <f>ROUNDDOWN(F38*1.3,0)</f>
        <v>11</v>
      </c>
      <c r="G39" s="10">
        <f>ROUNDDOWN(G38*1.3,0)</f>
        <v>16</v>
      </c>
      <c r="H39" s="56">
        <v>0.11</v>
      </c>
      <c r="I39" s="10" t="s">
        <v>36</v>
      </c>
      <c r="L39" s="5" t="str">
        <f>"INSERT INTO m_monster VALUES ("&amp;"'"&amp;B39&amp;"'"&amp;","&amp;"'"&amp;C39&amp;"'"&amp;","&amp;VLOOKUP(D39,コード!$C$48:$I$101,3,FALSE)&amp;","&amp;E39&amp;","&amp;F39&amp;","&amp;G39&amp;","&amp;H39&amp;","&amp;VLOOKUP(I39,コード!$C$5:$I$11,3,FALSE)&amp;");"</f>
        <v>INSERT INTO m_monster VALUES ('monster034','カオスソーサラー',13,120,11,16,0.11,5);</v>
      </c>
    </row>
    <row r="40" spans="2:12">
      <c r="B40" s="43" t="s">
        <v>455</v>
      </c>
      <c r="C40" s="9" t="s">
        <v>225</v>
      </c>
      <c r="D40" s="9" t="s">
        <v>170</v>
      </c>
      <c r="E40" s="10">
        <f>ROUNDDOWN(E39*1.2,0)</f>
        <v>144</v>
      </c>
      <c r="F40" s="10">
        <f>ROUNDDOWN(F39*1.3,0)</f>
        <v>14</v>
      </c>
      <c r="G40" s="10">
        <f>ROUNDDOWN(G39*1.3,0)</f>
        <v>20</v>
      </c>
      <c r="H40" s="56">
        <v>0.13</v>
      </c>
      <c r="I40" s="10" t="s">
        <v>36</v>
      </c>
      <c r="L40" s="5" t="str">
        <f>"INSERT INTO m_monster VALUES ("&amp;"'"&amp;B40&amp;"'"&amp;","&amp;"'"&amp;C40&amp;"'"&amp;","&amp;VLOOKUP(D40,コード!$C$48:$I$101,3,FALSE)&amp;","&amp;E40&amp;","&amp;F40&amp;","&amp;G40&amp;","&amp;H40&amp;","&amp;VLOOKUP(I40,コード!$C$5:$I$11,3,FALSE)&amp;");"</f>
        <v>INSERT INTO m_monster VALUES ('monster035','イビルシャーマン',13,144,14,20,0.13,5);</v>
      </c>
    </row>
    <row r="41" spans="2:12">
      <c r="B41" s="43" t="s">
        <v>456</v>
      </c>
      <c r="C41" s="9" t="s">
        <v>172</v>
      </c>
      <c r="D41" s="9" t="str">
        <f t="shared" ref="D41" si="1">C41</f>
        <v>ラビ</v>
      </c>
      <c r="E41" s="10">
        <v>100</v>
      </c>
      <c r="F41" s="10">
        <v>11</v>
      </c>
      <c r="G41" s="10">
        <v>16</v>
      </c>
      <c r="H41" s="56">
        <v>0.16</v>
      </c>
      <c r="I41" s="10" t="s">
        <v>37</v>
      </c>
      <c r="L41" s="5" t="str">
        <f>"INSERT INTO m_monster VALUES ("&amp;"'"&amp;B41&amp;"'"&amp;","&amp;"'"&amp;C41&amp;"'"&amp;","&amp;VLOOKUP(D41,コード!$C$48:$I$101,3,FALSE)&amp;","&amp;E41&amp;","&amp;F41&amp;","&amp;G41&amp;","&amp;H41&amp;","&amp;VLOOKUP(I41,コード!$C$5:$I$11,3,FALSE)&amp;");"</f>
        <v>INSERT INTO m_monster VALUES ('monster036','ラビ',14,100,11,16,0.16,6);</v>
      </c>
    </row>
    <row r="42" spans="2:12">
      <c r="B42" s="43" t="s">
        <v>457</v>
      </c>
      <c r="C42" s="9" t="s">
        <v>182</v>
      </c>
      <c r="D42" s="9" t="s">
        <v>171</v>
      </c>
      <c r="E42" s="10">
        <f>ROUNDDOWN(E41*1.2,0)</f>
        <v>120</v>
      </c>
      <c r="F42" s="10">
        <f t="shared" ref="F42:G44" si="2">ROUNDDOWN(F41*1.3,0)</f>
        <v>14</v>
      </c>
      <c r="G42" s="10">
        <f t="shared" si="2"/>
        <v>20</v>
      </c>
      <c r="H42" s="56">
        <v>0.17</v>
      </c>
      <c r="I42" s="10" t="s">
        <v>37</v>
      </c>
      <c r="L42" s="5" t="str">
        <f>"INSERT INTO m_monster VALUES ("&amp;"'"&amp;B42&amp;"'"&amp;","&amp;"'"&amp;C42&amp;"'"&amp;","&amp;VLOOKUP(D42,コード!$C$48:$I$101,3,FALSE)&amp;","&amp;E42&amp;","&amp;F42&amp;","&amp;G42&amp;","&amp;H42&amp;","&amp;VLOOKUP(I42,コード!$C$5:$I$11,3,FALSE)&amp;");"</f>
        <v>INSERT INTO m_monster VALUES ('monster037','ラビリオン',14,120,14,20,0.17,6);</v>
      </c>
    </row>
    <row r="43" spans="2:12">
      <c r="B43" s="43" t="s">
        <v>458</v>
      </c>
      <c r="C43" s="9" t="s">
        <v>183</v>
      </c>
      <c r="D43" s="9" t="s">
        <v>171</v>
      </c>
      <c r="E43" s="10">
        <f>ROUNDDOWN(E42*1.2,0)</f>
        <v>144</v>
      </c>
      <c r="F43" s="10">
        <f t="shared" si="2"/>
        <v>18</v>
      </c>
      <c r="G43" s="10">
        <f t="shared" si="2"/>
        <v>26</v>
      </c>
      <c r="H43" s="56">
        <v>0.18</v>
      </c>
      <c r="I43" s="10" t="s">
        <v>37</v>
      </c>
      <c r="L43" s="5" t="str">
        <f>"INSERT INTO m_monster VALUES ("&amp;"'"&amp;B43&amp;"'"&amp;","&amp;"'"&amp;C43&amp;"'"&amp;","&amp;VLOOKUP(D43,コード!$C$48:$I$101,3,FALSE)&amp;","&amp;E43&amp;","&amp;F43&amp;","&amp;G43&amp;","&amp;H43&amp;","&amp;VLOOKUP(I43,コード!$C$5:$I$11,3,FALSE)&amp;");"</f>
        <v>INSERT INTO m_monster VALUES ('monster038','キングラビ',14,144,18,26,0.18,6);</v>
      </c>
    </row>
    <row r="44" spans="2:12">
      <c r="B44" s="43" t="s">
        <v>459</v>
      </c>
      <c r="C44" s="9" t="s">
        <v>184</v>
      </c>
      <c r="D44" s="9" t="s">
        <v>171</v>
      </c>
      <c r="E44" s="10">
        <f>ROUNDDOWN(E43*1.2,0)</f>
        <v>172</v>
      </c>
      <c r="F44" s="10">
        <f t="shared" si="2"/>
        <v>23</v>
      </c>
      <c r="G44" s="10">
        <f t="shared" si="2"/>
        <v>33</v>
      </c>
      <c r="H44" s="56">
        <v>0.2</v>
      </c>
      <c r="I44" s="10" t="s">
        <v>37</v>
      </c>
      <c r="L44" s="5" t="str">
        <f>"INSERT INTO m_monster VALUES ("&amp;"'"&amp;B44&amp;"'"&amp;","&amp;"'"&amp;C44&amp;"'"&amp;","&amp;VLOOKUP(D44,コード!$C$48:$I$101,3,FALSE)&amp;","&amp;E44&amp;","&amp;F44&amp;","&amp;G44&amp;","&amp;H44&amp;","&amp;VLOOKUP(I44,コード!$C$5:$I$11,3,FALSE)&amp;");"</f>
        <v>INSERT INTO m_monster VALUES ('monster039','グレートラビ',14,172,23,33,0.2,6);</v>
      </c>
    </row>
    <row r="45" spans="2:12">
      <c r="B45" s="43" t="s">
        <v>460</v>
      </c>
      <c r="C45" s="9" t="s">
        <v>98</v>
      </c>
      <c r="D45" s="9" t="s">
        <v>194</v>
      </c>
      <c r="E45" s="10">
        <v>100</v>
      </c>
      <c r="F45" s="10">
        <v>10</v>
      </c>
      <c r="G45" s="10">
        <v>18</v>
      </c>
      <c r="H45" s="56">
        <v>0.15</v>
      </c>
      <c r="I45" s="10" t="s">
        <v>34</v>
      </c>
      <c r="L45" s="5" t="str">
        <f>"INSERT INTO m_monster VALUES ("&amp;"'"&amp;B45&amp;"'"&amp;","&amp;"'"&amp;C45&amp;"'"&amp;","&amp;VLOOKUP(D45,コード!$C$48:$I$101,3,FALSE)&amp;","&amp;E45&amp;","&amp;F45&amp;","&amp;G45&amp;","&amp;H45&amp;","&amp;VLOOKUP(I45,コード!$C$5:$I$11,3,FALSE)&amp;");"</f>
        <v>INSERT INTO m_monster VALUES ('monster040','スライム',15,100,10,18,0.15,2);</v>
      </c>
    </row>
    <row r="46" spans="2:12">
      <c r="B46" s="43" t="s">
        <v>461</v>
      </c>
      <c r="C46" s="9" t="s">
        <v>226</v>
      </c>
      <c r="D46" s="9" t="s">
        <v>194</v>
      </c>
      <c r="E46" s="10">
        <f>ROUNDDOWN(E45*1.2,0)</f>
        <v>120</v>
      </c>
      <c r="F46" s="10">
        <f>ROUNDDOWN(F45*1.3,0)</f>
        <v>13</v>
      </c>
      <c r="G46" s="10">
        <f>ROUNDDOWN(G45*1.3,0)</f>
        <v>23</v>
      </c>
      <c r="H46" s="56">
        <v>0.15</v>
      </c>
      <c r="I46" s="10" t="s">
        <v>150</v>
      </c>
      <c r="L46" s="5" t="str">
        <f>"INSERT INTO m_monster VALUES ("&amp;"'"&amp;B46&amp;"'"&amp;","&amp;"'"&amp;C46&amp;"'"&amp;","&amp;VLOOKUP(D46,コード!$C$48:$I$101,3,FALSE)&amp;","&amp;E46&amp;","&amp;F46&amp;","&amp;G46&amp;","&amp;H46&amp;","&amp;VLOOKUP(I46,コード!$C$5:$I$11,3,FALSE)&amp;");"</f>
        <v>INSERT INTO m_monster VALUES ('monster041','ブルーババロア',15,120,13,23,0.15,1);</v>
      </c>
    </row>
    <row r="47" spans="2:12">
      <c r="B47" s="43" t="s">
        <v>462</v>
      </c>
      <c r="C47" s="9" t="s">
        <v>227</v>
      </c>
      <c r="D47" s="9" t="s">
        <v>194</v>
      </c>
      <c r="E47" s="10">
        <f>ROUNDDOWN(E46*1.18,0)</f>
        <v>141</v>
      </c>
      <c r="F47" s="10">
        <f>ROUNDDOWN(F46*1.3,0)</f>
        <v>16</v>
      </c>
      <c r="G47" s="10">
        <f>ROUNDDOWN(G46*1.3,0)</f>
        <v>29</v>
      </c>
      <c r="H47" s="56">
        <v>0.15</v>
      </c>
      <c r="I47" s="10" t="s">
        <v>151</v>
      </c>
      <c r="L47" s="5" t="str">
        <f>"INSERT INTO m_monster VALUES ("&amp;"'"&amp;B47&amp;"'"&amp;","&amp;"'"&amp;C47&amp;"'"&amp;","&amp;VLOOKUP(D47,コード!$C$48:$I$101,3,FALSE)&amp;","&amp;E47&amp;","&amp;F47&amp;","&amp;G47&amp;","&amp;H47&amp;","&amp;VLOOKUP(I47,コード!$C$5:$I$11,3,FALSE)&amp;");"</f>
        <v>INSERT INTO m_monster VALUES ('monster042','レッドマシュマロ',15,141,16,29,0.15,3);</v>
      </c>
    </row>
    <row r="48" spans="2:12">
      <c r="B48" s="43" t="s">
        <v>463</v>
      </c>
      <c r="C48" s="9" t="s">
        <v>186</v>
      </c>
      <c r="D48" s="9" t="s">
        <v>186</v>
      </c>
      <c r="E48" s="10">
        <v>110</v>
      </c>
      <c r="F48" s="10">
        <v>15</v>
      </c>
      <c r="G48" s="10">
        <v>13</v>
      </c>
      <c r="H48" s="56">
        <v>0.14000000000000001</v>
      </c>
      <c r="I48" s="10" t="s">
        <v>36</v>
      </c>
      <c r="L48" s="5" t="str">
        <f>"INSERT INTO m_monster VALUES ("&amp;"'"&amp;B48&amp;"'"&amp;","&amp;"'"&amp;C48&amp;"'"&amp;","&amp;VLOOKUP(D48,コード!$C$48:$I$101,3,FALSE)&amp;","&amp;E48&amp;","&amp;F48&amp;","&amp;G48&amp;","&amp;H48&amp;","&amp;VLOOKUP(I48,コード!$C$5:$I$11,3,FALSE)&amp;");"</f>
        <v>INSERT INTO m_monster VALUES ('monster043','イビルソード',16,110,15,13,0.14,5);</v>
      </c>
    </row>
    <row r="49" spans="2:12">
      <c r="B49" s="43" t="s">
        <v>464</v>
      </c>
      <c r="C49" s="8" t="s">
        <v>228</v>
      </c>
      <c r="D49" s="9" t="s">
        <v>186</v>
      </c>
      <c r="E49" s="10">
        <f>ROUNDDOWN(E48*1.2,0)</f>
        <v>132</v>
      </c>
      <c r="F49" s="10">
        <f>ROUNDDOWN(F48*1.3,0)</f>
        <v>19</v>
      </c>
      <c r="G49" s="10">
        <f>ROUNDDOWN(G48*1.3,0)</f>
        <v>16</v>
      </c>
      <c r="H49" s="56">
        <v>0.15</v>
      </c>
      <c r="I49" s="10" t="s">
        <v>36</v>
      </c>
      <c r="L49" s="5" t="str">
        <f>"INSERT INTO m_monster VALUES ("&amp;"'"&amp;B49&amp;"'"&amp;","&amp;"'"&amp;C49&amp;"'"&amp;","&amp;VLOOKUP(D49,コード!$C$48:$I$101,3,FALSE)&amp;","&amp;E49&amp;","&amp;F49&amp;","&amp;G49&amp;","&amp;H49&amp;","&amp;VLOOKUP(I49,コード!$C$5:$I$11,3,FALSE)&amp;");"</f>
        <v>INSERT INTO m_monster VALUES ('monster044','イビルウェポン',16,132,19,16,0.15,5);</v>
      </c>
    </row>
    <row r="50" spans="2:12">
      <c r="B50" s="43" t="s">
        <v>465</v>
      </c>
      <c r="C50" s="8" t="s">
        <v>229</v>
      </c>
      <c r="D50" s="9" t="s">
        <v>186</v>
      </c>
      <c r="E50" s="10">
        <f>ROUNDDOWN(E49*1.2,0)</f>
        <v>158</v>
      </c>
      <c r="F50" s="10">
        <f>ROUNDDOWN(F49*1.3,0)</f>
        <v>24</v>
      </c>
      <c r="G50" s="10">
        <f>ROUNDDOWN(G49*1.3,0)</f>
        <v>20</v>
      </c>
      <c r="H50" s="56">
        <v>0.16</v>
      </c>
      <c r="I50" s="10" t="s">
        <v>37</v>
      </c>
      <c r="L50" s="5" t="str">
        <f>"INSERT INTO m_monster VALUES ("&amp;"'"&amp;B50&amp;"'"&amp;","&amp;"'"&amp;C50&amp;"'"&amp;","&amp;VLOOKUP(D50,コード!$C$48:$I$101,3,FALSE)&amp;","&amp;E50&amp;","&amp;F50&amp;","&amp;G50&amp;","&amp;H50&amp;","&amp;VLOOKUP(I50,コード!$C$5:$I$11,3,FALSE)&amp;");"</f>
        <v>INSERT INTO m_monster VALUES ('monster045','エレメントソード',16,158,24,20,0.16,6);</v>
      </c>
    </row>
    <row r="51" spans="2:12">
      <c r="B51" s="43" t="s">
        <v>466</v>
      </c>
      <c r="C51" s="8" t="s">
        <v>238</v>
      </c>
      <c r="D51" s="8" t="s">
        <v>269</v>
      </c>
      <c r="E51" s="10">
        <v>110</v>
      </c>
      <c r="F51" s="10">
        <v>11</v>
      </c>
      <c r="G51" s="10">
        <v>19</v>
      </c>
      <c r="H51" s="56">
        <v>0.18</v>
      </c>
      <c r="I51" s="10" t="s">
        <v>150</v>
      </c>
      <c r="L51" s="5" t="str">
        <f>"INSERT INTO m_monster VALUES ("&amp;"'"&amp;B51&amp;"'"&amp;","&amp;"'"&amp;C51&amp;"'"&amp;","&amp;VLOOKUP(D51,コード!$C$48:$I$101,3,FALSE)&amp;","&amp;E51&amp;","&amp;F51&amp;","&amp;G51&amp;","&amp;H51&amp;","&amp;VLOOKUP(I51,コード!$C$5:$I$11,3,FALSE)&amp;");"</f>
        <v>INSERT INTO m_monster VALUES ('monster046','ケルベロス',17,110,11,19,0.18,1);</v>
      </c>
    </row>
    <row r="52" spans="2:12">
      <c r="B52" s="43" t="s">
        <v>467</v>
      </c>
      <c r="C52" s="8" t="s">
        <v>270</v>
      </c>
      <c r="D52" s="8" t="s">
        <v>269</v>
      </c>
      <c r="E52" s="10">
        <f>ROUNDDOWN(E51*1.2,0)</f>
        <v>132</v>
      </c>
      <c r="F52" s="10">
        <f>ROUNDDOWN(F51*1.3,0)</f>
        <v>14</v>
      </c>
      <c r="G52" s="10">
        <f>ROUNDDOWN(G51*1.3,0)</f>
        <v>24</v>
      </c>
      <c r="H52" s="56">
        <v>0.2</v>
      </c>
      <c r="I52" s="10" t="s">
        <v>150</v>
      </c>
      <c r="L52" s="5" t="str">
        <f>"INSERT INTO m_monster VALUES ("&amp;"'"&amp;B52&amp;"'"&amp;","&amp;"'"&amp;C52&amp;"'"&amp;","&amp;VLOOKUP(D52,コード!$C$48:$I$101,3,FALSE)&amp;","&amp;E52&amp;","&amp;F52&amp;","&amp;G52&amp;","&amp;H52&amp;","&amp;VLOOKUP(I52,コード!$C$5:$I$11,3,FALSE)&amp;");"</f>
        <v>INSERT INTO m_monster VALUES ('monster047','バウンドウルフ',17,132,14,24,0.2,1);</v>
      </c>
    </row>
    <row r="53" spans="2:12">
      <c r="B53" s="43" t="s">
        <v>468</v>
      </c>
      <c r="C53" s="8" t="s">
        <v>271</v>
      </c>
      <c r="D53" s="8" t="s">
        <v>269</v>
      </c>
      <c r="E53" s="10">
        <f>ROUNDDOWN(E52*1.2,0)</f>
        <v>158</v>
      </c>
      <c r="F53" s="10">
        <f>ROUNDDOWN(F52*1.3,0)</f>
        <v>18</v>
      </c>
      <c r="G53" s="10">
        <f>ROUNDDOWN(G52*1.3,0)</f>
        <v>31</v>
      </c>
      <c r="H53" s="56">
        <v>0.21</v>
      </c>
      <c r="I53" s="10" t="s">
        <v>150</v>
      </c>
      <c r="L53" s="5" t="str">
        <f>"INSERT INTO m_monster VALUES ("&amp;"'"&amp;B53&amp;"'"&amp;","&amp;"'"&amp;C53&amp;"'"&amp;","&amp;VLOOKUP(D53,コード!$C$48:$I$101,3,FALSE)&amp;","&amp;E53&amp;","&amp;F53&amp;","&amp;G53&amp;","&amp;H53&amp;","&amp;VLOOKUP(I53,コード!$C$5:$I$11,3,FALSE)&amp;");"</f>
        <v>INSERT INTO m_monster VALUES ('monster048','ジャッカル',17,158,18,31,0.21,1);</v>
      </c>
    </row>
    <row r="54" spans="2:12">
      <c r="B54" s="43" t="s">
        <v>469</v>
      </c>
      <c r="C54" s="8" t="s">
        <v>274</v>
      </c>
      <c r="D54" s="8" t="s">
        <v>273</v>
      </c>
      <c r="E54" s="10">
        <v>120</v>
      </c>
      <c r="F54" s="10">
        <v>16</v>
      </c>
      <c r="G54" s="10">
        <v>14</v>
      </c>
      <c r="H54" s="56">
        <v>0.15</v>
      </c>
      <c r="I54" s="10" t="s">
        <v>151</v>
      </c>
      <c r="L54" s="5" t="str">
        <f>"INSERT INTO m_monster VALUES ("&amp;"'"&amp;B54&amp;"'"&amp;","&amp;"'"&amp;C54&amp;"'"&amp;","&amp;VLOOKUP(D54,コード!$C$48:$I$101,3,FALSE)&amp;","&amp;E54&amp;","&amp;F54&amp;","&amp;G54&amp;","&amp;H54&amp;","&amp;VLOOKUP(I54,コード!$C$5:$I$11,3,FALSE)&amp;");"</f>
        <v>INSERT INTO m_monster VALUES ('monster049','ダックソルジャー',18,120,16,14,0.15,3);</v>
      </c>
    </row>
    <row r="55" spans="2:12">
      <c r="B55" s="43" t="s">
        <v>470</v>
      </c>
      <c r="C55" s="8" t="s">
        <v>235</v>
      </c>
      <c r="D55" s="8" t="s">
        <v>273</v>
      </c>
      <c r="E55" s="10">
        <v>160</v>
      </c>
      <c r="F55" s="10">
        <v>24</v>
      </c>
      <c r="G55" s="10">
        <v>20</v>
      </c>
      <c r="H55" s="56">
        <v>0.15</v>
      </c>
      <c r="I55" s="10" t="s">
        <v>151</v>
      </c>
      <c r="L55" s="5" t="str">
        <f>"INSERT INTO m_monster VALUES ("&amp;"'"&amp;B55&amp;"'"&amp;","&amp;"'"&amp;C55&amp;"'"&amp;","&amp;VLOOKUP(D55,コード!$C$48:$I$101,3,FALSE)&amp;","&amp;E55&amp;","&amp;F55&amp;","&amp;G55&amp;","&amp;H55&amp;","&amp;VLOOKUP(I55,コード!$C$5:$I$11,3,FALSE)&amp;");"</f>
        <v>INSERT INTO m_monster VALUES ('monster050','ダックジェネラル',18,160,24,20,0.15,3);</v>
      </c>
    </row>
    <row r="56" spans="2:12">
      <c r="B56" s="43" t="s">
        <v>471</v>
      </c>
      <c r="C56" s="8" t="s">
        <v>237</v>
      </c>
      <c r="D56" s="8" t="s">
        <v>237</v>
      </c>
      <c r="E56" s="10">
        <v>130</v>
      </c>
      <c r="F56" s="10">
        <v>14</v>
      </c>
      <c r="G56" s="10">
        <v>18</v>
      </c>
      <c r="H56" s="56">
        <v>0.18</v>
      </c>
      <c r="I56" s="10" t="s">
        <v>34</v>
      </c>
      <c r="L56" s="5" t="str">
        <f>"INSERT INTO m_monster VALUES ("&amp;"'"&amp;B56&amp;"'"&amp;","&amp;"'"&amp;C56&amp;"'"&amp;","&amp;VLOOKUP(D56,コード!$C$48:$I$101,3,FALSE)&amp;","&amp;E56&amp;","&amp;F56&amp;","&amp;G56&amp;","&amp;H56&amp;","&amp;VLOOKUP(I56,コード!$C$5:$I$11,3,FALSE)&amp;");"</f>
        <v>INSERT INTO m_monster VALUES ('monster051','モールベア',19,130,14,18,0.18,2);</v>
      </c>
    </row>
    <row r="57" spans="2:12">
      <c r="B57" s="43" t="s">
        <v>472</v>
      </c>
      <c r="C57" s="8" t="s">
        <v>275</v>
      </c>
      <c r="D57" s="8" t="s">
        <v>237</v>
      </c>
      <c r="E57" s="10">
        <v>170</v>
      </c>
      <c r="F57" s="10">
        <v>18</v>
      </c>
      <c r="G57" s="10">
        <v>26</v>
      </c>
      <c r="H57" s="56">
        <v>0.2</v>
      </c>
      <c r="I57" s="10" t="s">
        <v>34</v>
      </c>
      <c r="L57" s="5" t="str">
        <f>"INSERT INTO m_monster VALUES ("&amp;"'"&amp;B57&amp;"'"&amp;","&amp;"'"&amp;C57&amp;"'"&amp;","&amp;VLOOKUP(D57,コード!$C$48:$I$101,3,FALSE)&amp;","&amp;E57&amp;","&amp;F57&amp;","&amp;G57&amp;","&amp;H57&amp;","&amp;VLOOKUP(I57,コード!$C$5:$I$11,3,FALSE)&amp;");"</f>
        <v>INSERT INTO m_monster VALUES ('monster052','ニードリオン',19,170,18,26,0.2,2);</v>
      </c>
    </row>
    <row r="58" spans="2:12">
      <c r="B58" s="43" t="s">
        <v>473</v>
      </c>
      <c r="C58" s="8" t="s">
        <v>239</v>
      </c>
      <c r="D58" s="8" t="s">
        <v>239</v>
      </c>
      <c r="E58" s="10">
        <v>120</v>
      </c>
      <c r="F58" s="10">
        <v>13</v>
      </c>
      <c r="G58" s="10">
        <v>16</v>
      </c>
      <c r="H58" s="56">
        <v>0.2</v>
      </c>
      <c r="I58" s="10" t="s">
        <v>35</v>
      </c>
      <c r="L58" s="5" t="str">
        <f>"INSERT INTO m_monster VALUES ("&amp;"'"&amp;B58&amp;"'"&amp;","&amp;"'"&amp;C58&amp;"'"&amp;","&amp;VLOOKUP(D58,コード!$C$48:$I$101,3,FALSE)&amp;","&amp;E58&amp;","&amp;F58&amp;","&amp;G58&amp;","&amp;H58&amp;","&amp;VLOOKUP(I58,コード!$C$5:$I$11,3,FALSE)&amp;");"</f>
        <v>INSERT INTO m_monster VALUES ('monster053','ギャルビー',20,120,13,16,0.2,4);</v>
      </c>
    </row>
    <row r="59" spans="2:12">
      <c r="B59" s="43" t="s">
        <v>474</v>
      </c>
      <c r="C59" s="8" t="s">
        <v>276</v>
      </c>
      <c r="D59" s="8" t="s">
        <v>239</v>
      </c>
      <c r="E59" s="10">
        <f>ROUNDDOWN(E58*1.2,0)</f>
        <v>144</v>
      </c>
      <c r="F59" s="10">
        <f>ROUNDDOWN(F58*1.3,0)</f>
        <v>16</v>
      </c>
      <c r="G59" s="10">
        <f>ROUNDDOWN(G58*1.3,0)</f>
        <v>20</v>
      </c>
      <c r="H59" s="56">
        <v>0.22</v>
      </c>
      <c r="I59" s="10" t="s">
        <v>35</v>
      </c>
      <c r="L59" s="5" t="str">
        <f>"INSERT INTO m_monster VALUES ("&amp;"'"&amp;B59&amp;"'"&amp;","&amp;"'"&amp;C59&amp;"'"&amp;","&amp;VLOOKUP(D59,コード!$C$48:$I$101,3,FALSE)&amp;","&amp;E59&amp;","&amp;F59&amp;","&amp;G59&amp;","&amp;H59&amp;","&amp;VLOOKUP(I59,コード!$C$5:$I$11,3,FALSE)&amp;");"</f>
        <v>INSERT INTO m_monster VALUES ('monster054','レディビー',20,144,16,20,0.22,4);</v>
      </c>
    </row>
    <row r="60" spans="2:12">
      <c r="B60" s="43" t="s">
        <v>475</v>
      </c>
      <c r="C60" s="8" t="s">
        <v>277</v>
      </c>
      <c r="D60" s="8" t="s">
        <v>239</v>
      </c>
      <c r="E60" s="10">
        <f>ROUNDDOWN(E59*1.2,0)</f>
        <v>172</v>
      </c>
      <c r="F60" s="10">
        <f>ROUNDDOWN(F59*1.3,0)</f>
        <v>20</v>
      </c>
      <c r="G60" s="10">
        <f>ROUNDDOWN(G59*1.3,0)</f>
        <v>26</v>
      </c>
      <c r="H60" s="56">
        <v>0.23</v>
      </c>
      <c r="I60" s="10" t="s">
        <v>35</v>
      </c>
      <c r="L60" s="5" t="str">
        <f>"INSERT INTO m_monster VALUES ("&amp;"'"&amp;B60&amp;"'"&amp;","&amp;"'"&amp;C60&amp;"'"&amp;","&amp;VLOOKUP(D60,コード!$C$48:$I$101,3,FALSE)&amp;","&amp;E60&amp;","&amp;F60&amp;","&amp;G60&amp;","&amp;H60&amp;","&amp;VLOOKUP(I60,コード!$C$5:$I$11,3,FALSE)&amp;");"</f>
        <v>INSERT INTO m_monster VALUES ('monster055','クインビー',20,172,20,26,0.23,4);</v>
      </c>
    </row>
    <row r="61" spans="2:12">
      <c r="B61" s="43" t="s">
        <v>476</v>
      </c>
      <c r="C61" s="8" t="s">
        <v>241</v>
      </c>
      <c r="D61" s="8" t="s">
        <v>241</v>
      </c>
      <c r="E61" s="10">
        <v>130</v>
      </c>
      <c r="F61" s="10">
        <v>16</v>
      </c>
      <c r="G61" s="10">
        <v>16</v>
      </c>
      <c r="H61" s="56">
        <v>0.15</v>
      </c>
      <c r="I61" s="10" t="s">
        <v>150</v>
      </c>
      <c r="L61" s="5" t="str">
        <f>"INSERT INTO m_monster VALUES ("&amp;"'"&amp;B61&amp;"'"&amp;","&amp;"'"&amp;C61&amp;"'"&amp;","&amp;VLOOKUP(D61,コード!$C$48:$I$101,3,FALSE)&amp;","&amp;E61&amp;","&amp;F61&amp;","&amp;G61&amp;","&amp;H61&amp;","&amp;VLOOKUP(I61,コード!$C$5:$I$11,3,FALSE)&amp;");"</f>
        <v>INSERT INTO m_monster VALUES ('monster056','サハギン',21,130,16,16,0.15,1);</v>
      </c>
    </row>
    <row r="62" spans="2:12">
      <c r="B62" s="43" t="s">
        <v>477</v>
      </c>
      <c r="C62" s="8" t="s">
        <v>278</v>
      </c>
      <c r="D62" s="8" t="s">
        <v>241</v>
      </c>
      <c r="E62" s="10">
        <v>150</v>
      </c>
      <c r="F62" s="10">
        <v>22</v>
      </c>
      <c r="G62" s="10">
        <v>19</v>
      </c>
      <c r="H62" s="56">
        <v>0.15</v>
      </c>
      <c r="I62" s="10" t="s">
        <v>150</v>
      </c>
      <c r="L62" s="5" t="str">
        <f>"INSERT INTO m_monster VALUES ("&amp;"'"&amp;B62&amp;"'"&amp;","&amp;"'"&amp;C62&amp;"'"&amp;","&amp;VLOOKUP(D62,コード!$C$48:$I$101,3,FALSE)&amp;","&amp;E62&amp;","&amp;F62&amp;","&amp;G62&amp;","&amp;H62&amp;","&amp;VLOOKUP(I62,コード!$C$5:$I$11,3,FALSE)&amp;");"</f>
        <v>INSERT INTO m_monster VALUES ('monster057','プチポセイドン',21,150,22,19,0.15,1);</v>
      </c>
    </row>
    <row r="63" spans="2:12">
      <c r="B63" s="43" t="s">
        <v>478</v>
      </c>
      <c r="C63" s="8" t="s">
        <v>199</v>
      </c>
      <c r="D63" s="8" t="s">
        <v>199</v>
      </c>
      <c r="E63" s="10">
        <v>130</v>
      </c>
      <c r="F63" s="10">
        <v>15</v>
      </c>
      <c r="G63" s="10">
        <v>11</v>
      </c>
      <c r="H63" s="56">
        <v>0.08</v>
      </c>
      <c r="I63" s="10" t="s">
        <v>299</v>
      </c>
      <c r="L63" s="5" t="str">
        <f>"INSERT INTO m_monster VALUES ("&amp;"'"&amp;B63&amp;"'"&amp;","&amp;"'"&amp;C63&amp;"'"&amp;","&amp;VLOOKUP(D63,コード!$C$48:$I$101,3,FALSE)&amp;","&amp;E63&amp;","&amp;F63&amp;","&amp;G63&amp;","&amp;H63&amp;","&amp;VLOOKUP(I63,コード!$C$5:$I$11,3,FALSE)&amp;");"</f>
        <v>INSERT INTO m_monster VALUES ('monster058','クロウラー',22,130,15,11,0.08,2);</v>
      </c>
    </row>
    <row r="64" spans="2:12">
      <c r="B64" s="43" t="s">
        <v>479</v>
      </c>
      <c r="C64" s="8" t="s">
        <v>279</v>
      </c>
      <c r="D64" s="8" t="s">
        <v>199</v>
      </c>
      <c r="E64" s="10">
        <f>ROUNDDOWN(E63*1.2,0)</f>
        <v>156</v>
      </c>
      <c r="F64" s="10">
        <f>ROUNDDOWN(F63*1.3,0)</f>
        <v>19</v>
      </c>
      <c r="G64" s="10">
        <f>ROUNDDOWN(G63*1.3,0)</f>
        <v>14</v>
      </c>
      <c r="H64" s="56">
        <v>0.09</v>
      </c>
      <c r="I64" s="10" t="s">
        <v>34</v>
      </c>
      <c r="L64" s="5" t="str">
        <f>"INSERT INTO m_monster VALUES ("&amp;"'"&amp;B64&amp;"'"&amp;","&amp;"'"&amp;C64&amp;"'"&amp;","&amp;VLOOKUP(D64,コード!$C$48:$I$101,3,FALSE)&amp;","&amp;E64&amp;","&amp;F64&amp;","&amp;G64&amp;","&amp;H64&amp;","&amp;VLOOKUP(I64,コード!$C$5:$I$11,3,FALSE)&amp;");"</f>
        <v>INSERT INTO m_monster VALUES ('monster059','メガクロウラー',22,156,19,14,0.09,2);</v>
      </c>
    </row>
    <row r="65" spans="2:12">
      <c r="B65" s="43" t="s">
        <v>480</v>
      </c>
      <c r="C65" s="8" t="s">
        <v>280</v>
      </c>
      <c r="D65" s="8" t="s">
        <v>199</v>
      </c>
      <c r="E65" s="10">
        <f>ROUNDDOWN(E64*1.2,0)</f>
        <v>187</v>
      </c>
      <c r="F65" s="10">
        <f>ROUNDDOWN(F64*1.3,0)</f>
        <v>24</v>
      </c>
      <c r="G65" s="10">
        <f>ROUNDDOWN(G64*1.3,0)</f>
        <v>18</v>
      </c>
      <c r="H65" s="56">
        <v>0.1</v>
      </c>
      <c r="I65" s="10" t="s">
        <v>34</v>
      </c>
      <c r="L65" s="5" t="str">
        <f>"INSERT INTO m_monster VALUES ("&amp;"'"&amp;B65&amp;"'"&amp;","&amp;"'"&amp;C65&amp;"'"&amp;","&amp;VLOOKUP(D65,コード!$C$48:$I$101,3,FALSE)&amp;","&amp;E65&amp;","&amp;F65&amp;","&amp;G65&amp;","&amp;H65&amp;","&amp;VLOOKUP(I65,コード!$C$5:$I$11,3,FALSE)&amp;");"</f>
        <v>INSERT INTO m_monster VALUES ('monster060','ギガクロウラー',22,187,24,18,0.1,2);</v>
      </c>
    </row>
    <row r="66" spans="2:12">
      <c r="B66" s="43" t="s">
        <v>481</v>
      </c>
      <c r="C66" s="8" t="s">
        <v>242</v>
      </c>
      <c r="D66" s="8" t="s">
        <v>282</v>
      </c>
      <c r="E66" s="10">
        <v>110</v>
      </c>
      <c r="F66" s="10">
        <v>12</v>
      </c>
      <c r="G66" s="10">
        <v>10</v>
      </c>
      <c r="H66" s="56">
        <v>0.15</v>
      </c>
      <c r="I66" s="10" t="s">
        <v>34</v>
      </c>
      <c r="L66" s="5" t="str">
        <f>"INSERT INTO m_monster VALUES ("&amp;"'"&amp;B66&amp;"'"&amp;","&amp;"'"&amp;C66&amp;"'"&amp;","&amp;VLOOKUP(D66,コード!$C$48:$I$101,3,FALSE)&amp;","&amp;E66&amp;","&amp;F66&amp;","&amp;G66&amp;","&amp;H66&amp;","&amp;VLOOKUP(I66,コード!$C$5:$I$11,3,FALSE)&amp;");"</f>
        <v>INSERT INTO m_monster VALUES ('monster061','ぱっくんオタマ',23,110,12,10,0.15,2);</v>
      </c>
    </row>
    <row r="67" spans="2:12">
      <c r="B67" s="43" t="s">
        <v>482</v>
      </c>
      <c r="C67" s="8" t="s">
        <v>283</v>
      </c>
      <c r="D67" s="8" t="s">
        <v>282</v>
      </c>
      <c r="E67" s="10">
        <f>ROUNDDOWN(E66*1.2,0)</f>
        <v>132</v>
      </c>
      <c r="F67" s="10">
        <f t="shared" ref="F67:G69" si="3">ROUNDDOWN(F66*1.3,0)</f>
        <v>15</v>
      </c>
      <c r="G67" s="10">
        <f t="shared" si="3"/>
        <v>13</v>
      </c>
      <c r="H67" s="56">
        <v>0.15</v>
      </c>
      <c r="I67" s="10" t="s">
        <v>34</v>
      </c>
      <c r="L67" s="5" t="str">
        <f>"INSERT INTO m_monster VALUES ("&amp;"'"&amp;B67&amp;"'"&amp;","&amp;"'"&amp;C67&amp;"'"&amp;","&amp;VLOOKUP(D67,コード!$C$48:$I$101,3,FALSE)&amp;","&amp;E67&amp;","&amp;F67&amp;","&amp;G67&amp;","&amp;H67&amp;","&amp;VLOOKUP(I67,コード!$C$5:$I$11,3,FALSE)&amp;");"</f>
        <v>INSERT INTO m_monster VALUES ('monster062','ぱっくりオタマ',23,132,15,13,0.15,2);</v>
      </c>
    </row>
    <row r="68" spans="2:12">
      <c r="B68" s="43" t="s">
        <v>483</v>
      </c>
      <c r="C68" s="8" t="s">
        <v>284</v>
      </c>
      <c r="D68" s="8" t="s">
        <v>282</v>
      </c>
      <c r="E68" s="10">
        <f>ROUNDDOWN(E67*1.2,0)</f>
        <v>158</v>
      </c>
      <c r="F68" s="10">
        <f t="shared" si="3"/>
        <v>19</v>
      </c>
      <c r="G68" s="10">
        <f t="shared" si="3"/>
        <v>16</v>
      </c>
      <c r="H68" s="56">
        <v>0.1</v>
      </c>
      <c r="I68" s="10" t="s">
        <v>151</v>
      </c>
      <c r="L68" s="5" t="str">
        <f>"INSERT INTO m_monster VALUES ("&amp;"'"&amp;B68&amp;"'"&amp;","&amp;"'"&amp;C68&amp;"'"&amp;","&amp;VLOOKUP(D68,コード!$C$48:$I$101,3,FALSE)&amp;","&amp;E68&amp;","&amp;F68&amp;","&amp;G68&amp;","&amp;H68&amp;","&amp;VLOOKUP(I68,コード!$C$5:$I$11,3,FALSE)&amp;");"</f>
        <v>INSERT INTO m_monster VALUES ('monster063','ぱっくんトカゲ',23,158,19,16,0.1,3);</v>
      </c>
    </row>
    <row r="69" spans="2:12">
      <c r="B69" s="43" t="s">
        <v>484</v>
      </c>
      <c r="C69" s="8" t="s">
        <v>285</v>
      </c>
      <c r="D69" s="8" t="s">
        <v>282</v>
      </c>
      <c r="E69" s="10">
        <f>ROUNDDOWN(E68*1.2,0)</f>
        <v>189</v>
      </c>
      <c r="F69" s="10">
        <f t="shared" si="3"/>
        <v>24</v>
      </c>
      <c r="G69" s="10">
        <f t="shared" si="3"/>
        <v>20</v>
      </c>
      <c r="H69" s="56">
        <v>0.11</v>
      </c>
      <c r="I69" s="10" t="s">
        <v>151</v>
      </c>
      <c r="L69" s="5" t="str">
        <f>"INSERT INTO m_monster VALUES ("&amp;"'"&amp;B69&amp;"'"&amp;","&amp;"'"&amp;C69&amp;"'"&amp;","&amp;VLOOKUP(D69,コード!$C$48:$I$101,3,FALSE)&amp;","&amp;E69&amp;","&amp;F69&amp;","&amp;G69&amp;","&amp;H69&amp;","&amp;VLOOKUP(I69,コード!$C$5:$I$11,3,FALSE)&amp;");"</f>
        <v>INSERT INTO m_monster VALUES ('monster064','ぱっくんドラゴン',23,189,24,20,0.11,3);</v>
      </c>
    </row>
    <row r="70" spans="2:12">
      <c r="B70" s="43" t="s">
        <v>485</v>
      </c>
      <c r="C70" s="8" t="s">
        <v>244</v>
      </c>
      <c r="D70" s="8" t="s">
        <v>244</v>
      </c>
      <c r="E70" s="10">
        <v>120</v>
      </c>
      <c r="F70" s="10">
        <v>13</v>
      </c>
      <c r="G70" s="10">
        <v>17</v>
      </c>
      <c r="H70" s="56">
        <v>0.22</v>
      </c>
      <c r="I70" s="10" t="s">
        <v>36</v>
      </c>
      <c r="L70" s="5" t="str">
        <f>"INSERT INTO m_monster VALUES ("&amp;"'"&amp;B70&amp;"'"&amp;","&amp;"'"&amp;C70&amp;"'"&amp;","&amp;VLOOKUP(D70,コード!$C$48:$I$101,3,FALSE)&amp;","&amp;E70&amp;","&amp;F70&amp;","&amp;G70&amp;","&amp;H70&amp;","&amp;VLOOKUP(I70,コード!$C$5:$I$11,3,FALSE)&amp;");"</f>
        <v>INSERT INTO m_monster VALUES ('monster065','チビデビル',24,120,13,17,0.22,5);</v>
      </c>
    </row>
    <row r="71" spans="2:12">
      <c r="B71" s="43" t="s">
        <v>486</v>
      </c>
      <c r="C71" s="8" t="s">
        <v>288</v>
      </c>
      <c r="D71" s="8" t="s">
        <v>244</v>
      </c>
      <c r="E71" s="10">
        <v>160</v>
      </c>
      <c r="F71" s="10">
        <v>18</v>
      </c>
      <c r="G71" s="10">
        <v>20</v>
      </c>
      <c r="H71" s="56">
        <v>0.24</v>
      </c>
      <c r="I71" s="10" t="s">
        <v>36</v>
      </c>
      <c r="L71" s="5" t="str">
        <f>"INSERT INTO m_monster VALUES ("&amp;"'"&amp;B71&amp;"'"&amp;","&amp;"'"&amp;C71&amp;"'"&amp;","&amp;VLOOKUP(D71,コード!$C$48:$I$101,3,FALSE)&amp;","&amp;E71&amp;","&amp;F71&amp;","&amp;G71&amp;","&amp;H71&amp;","&amp;VLOOKUP(I71,コード!$C$5:$I$11,3,FALSE)&amp;");"</f>
        <v>INSERT INTO m_monster VALUES ('monster066','グレムリン',24,160,18,20,0.24,5);</v>
      </c>
    </row>
    <row r="72" spans="2:12">
      <c r="B72" s="43" t="s">
        <v>487</v>
      </c>
      <c r="C72" s="8" t="s">
        <v>246</v>
      </c>
      <c r="D72" s="8" t="s">
        <v>246</v>
      </c>
      <c r="E72" s="10">
        <v>140</v>
      </c>
      <c r="F72" s="10">
        <v>18</v>
      </c>
      <c r="G72" s="10">
        <v>17</v>
      </c>
      <c r="H72" s="56">
        <v>0.15</v>
      </c>
      <c r="I72" s="10" t="s">
        <v>36</v>
      </c>
      <c r="L72" s="5" t="str">
        <f>"INSERT INTO m_monster VALUES ("&amp;"'"&amp;B72&amp;"'"&amp;","&amp;"'"&amp;C72&amp;"'"&amp;","&amp;VLOOKUP(D72,コード!$C$48:$I$101,3,FALSE)&amp;","&amp;E72&amp;","&amp;F72&amp;","&amp;G72&amp;","&amp;H72&amp;","&amp;VLOOKUP(I72,コード!$C$5:$I$11,3,FALSE)&amp;");"</f>
        <v>INSERT INTO m_monster VALUES ('monster067','オーガボックス',25,140,18,17,0.15,5);</v>
      </c>
    </row>
    <row r="73" spans="2:12">
      <c r="B73" s="43" t="s">
        <v>488</v>
      </c>
      <c r="C73" s="8" t="s">
        <v>289</v>
      </c>
      <c r="D73" s="8" t="s">
        <v>246</v>
      </c>
      <c r="E73" s="10">
        <v>170</v>
      </c>
      <c r="F73" s="10">
        <v>23</v>
      </c>
      <c r="G73" s="10">
        <v>20</v>
      </c>
      <c r="H73" s="56">
        <v>0.15</v>
      </c>
      <c r="I73" s="10" t="s">
        <v>36</v>
      </c>
      <c r="L73" s="5" t="str">
        <f>"INSERT INTO m_monster VALUES ("&amp;"'"&amp;B73&amp;"'"&amp;","&amp;"'"&amp;C73&amp;"'"&amp;","&amp;VLOOKUP(D73,コード!$C$48:$I$101,3,FALSE)&amp;","&amp;E73&amp;","&amp;F73&amp;","&amp;G73&amp;","&amp;H73&amp;","&amp;VLOOKUP(I73,コード!$C$5:$I$11,3,FALSE)&amp;");"</f>
        <v>INSERT INTO m_monster VALUES ('monster068','カイザーミミック',25,170,23,20,0.15,5);</v>
      </c>
    </row>
    <row r="74" spans="2:12">
      <c r="B74" s="43" t="s">
        <v>489</v>
      </c>
      <c r="C74" s="8" t="s">
        <v>248</v>
      </c>
      <c r="D74" s="8" t="s">
        <v>248</v>
      </c>
      <c r="E74" s="10">
        <v>140</v>
      </c>
      <c r="F74" s="10">
        <v>15</v>
      </c>
      <c r="G74" s="10">
        <v>12</v>
      </c>
      <c r="H74" s="56">
        <v>0.05</v>
      </c>
      <c r="I74" s="10" t="s">
        <v>151</v>
      </c>
      <c r="L74" s="5" t="str">
        <f>"INSERT INTO m_monster VALUES ("&amp;"'"&amp;B74&amp;"'"&amp;","&amp;"'"&amp;C74&amp;"'"&amp;","&amp;VLOOKUP(D74,コード!$C$48:$I$101,3,FALSE)&amp;","&amp;E74&amp;","&amp;F74&amp;","&amp;G74&amp;","&amp;H74&amp;","&amp;VLOOKUP(I74,コード!$C$5:$I$11,3,FALSE)&amp;");"</f>
        <v>INSERT INTO m_monster VALUES ('monster069','バレッテ',26,140,15,12,0.05,3);</v>
      </c>
    </row>
    <row r="75" spans="2:12">
      <c r="B75" s="43" t="s">
        <v>490</v>
      </c>
      <c r="C75" s="8" t="s">
        <v>290</v>
      </c>
      <c r="D75" s="8" t="s">
        <v>248</v>
      </c>
      <c r="E75" s="10">
        <v>180</v>
      </c>
      <c r="F75" s="10">
        <v>19</v>
      </c>
      <c r="G75" s="10">
        <v>14</v>
      </c>
      <c r="H75" s="56">
        <v>0.05</v>
      </c>
      <c r="I75" s="10" t="s">
        <v>151</v>
      </c>
      <c r="L75" s="5" t="str">
        <f>"INSERT INTO m_monster VALUES ("&amp;"'"&amp;B75&amp;"'"&amp;","&amp;"'"&amp;C75&amp;"'"&amp;","&amp;VLOOKUP(D75,コード!$C$48:$I$101,3,FALSE)&amp;","&amp;E75&amp;","&amp;F75&amp;","&amp;G75&amp;","&amp;H75&amp;","&amp;VLOOKUP(I75,コード!$C$5:$I$11,3,FALSE)&amp;");"</f>
        <v>INSERT INTO m_monster VALUES ('monster070','ゴールドバレッテ',26,180,19,14,0.05,3);</v>
      </c>
    </row>
    <row r="76" spans="2:12">
      <c r="B76" s="43" t="s">
        <v>491</v>
      </c>
      <c r="C76" s="8" t="s">
        <v>250</v>
      </c>
      <c r="D76" s="8" t="s">
        <v>250</v>
      </c>
      <c r="E76" s="10">
        <v>110</v>
      </c>
      <c r="F76" s="10">
        <v>12</v>
      </c>
      <c r="G76" s="10">
        <v>15</v>
      </c>
      <c r="H76" s="56">
        <v>0.15</v>
      </c>
      <c r="I76" s="10" t="s">
        <v>34</v>
      </c>
      <c r="L76" s="5" t="str">
        <f>"INSERT INTO m_monster VALUES ("&amp;"'"&amp;B76&amp;"'"&amp;","&amp;"'"&amp;C76&amp;"'"&amp;","&amp;VLOOKUP(D76,コード!$C$48:$I$101,3,FALSE)&amp;","&amp;E76&amp;","&amp;F76&amp;","&amp;G76&amp;","&amp;H76&amp;","&amp;VLOOKUP(I76,コード!$C$5:$I$11,3,FALSE)&amp;");"</f>
        <v>INSERT INTO m_monster VALUES ('monster071','バシリスク',27,110,12,15,0.15,2);</v>
      </c>
    </row>
    <row r="77" spans="2:12">
      <c r="B77" s="43" t="s">
        <v>492</v>
      </c>
      <c r="C77" s="8" t="s">
        <v>291</v>
      </c>
      <c r="D77" s="8" t="s">
        <v>250</v>
      </c>
      <c r="E77" s="10">
        <v>150</v>
      </c>
      <c r="F77" s="10">
        <v>18</v>
      </c>
      <c r="G77" s="10">
        <v>22</v>
      </c>
      <c r="H77" s="56">
        <v>0.18</v>
      </c>
      <c r="I77" s="10" t="s">
        <v>151</v>
      </c>
      <c r="L77" s="5" t="str">
        <f>"INSERT INTO m_monster VALUES ("&amp;"'"&amp;B77&amp;"'"&amp;","&amp;"'"&amp;C77&amp;"'"&amp;","&amp;VLOOKUP(D77,コード!$C$48:$I$101,3,FALSE)&amp;","&amp;E77&amp;","&amp;F77&amp;","&amp;G77&amp;","&amp;H77&amp;","&amp;VLOOKUP(I77,コード!$C$5:$I$11,3,FALSE)&amp;");"</f>
        <v>INSERT INTO m_monster VALUES ('monster072','ファイアドレイク',27,150,18,22,0.18,3);</v>
      </c>
    </row>
    <row r="78" spans="2:12">
      <c r="B78" s="43" t="s">
        <v>493</v>
      </c>
      <c r="C78" s="8" t="s">
        <v>252</v>
      </c>
      <c r="D78" s="8" t="s">
        <v>252</v>
      </c>
      <c r="E78" s="10">
        <v>130</v>
      </c>
      <c r="F78" s="10">
        <v>13</v>
      </c>
      <c r="G78" s="10">
        <v>17</v>
      </c>
      <c r="H78" s="56">
        <v>0.2</v>
      </c>
      <c r="I78" s="10" t="s">
        <v>36</v>
      </c>
      <c r="L78" s="5" t="str">
        <f>"INSERT INTO m_monster VALUES ("&amp;"'"&amp;B78&amp;"'"&amp;","&amp;"'"&amp;C78&amp;"'"&amp;","&amp;VLOOKUP(D78,コード!$C$48:$I$101,3,FALSE)&amp;","&amp;E78&amp;","&amp;F78&amp;","&amp;G78&amp;","&amp;H78&amp;","&amp;VLOOKUP(I78,コード!$C$5:$I$11,3,FALSE)&amp;");"</f>
        <v>INSERT INTO m_monster VALUES ('monster073','スペクター',28,130,13,17,0.2,5);</v>
      </c>
    </row>
    <row r="79" spans="2:12">
      <c r="B79" s="43" t="s">
        <v>494</v>
      </c>
      <c r="C79" s="8" t="s">
        <v>253</v>
      </c>
      <c r="D79" s="8" t="s">
        <v>252</v>
      </c>
      <c r="E79" s="10">
        <v>160</v>
      </c>
      <c r="F79" s="10">
        <v>17</v>
      </c>
      <c r="G79" s="10">
        <v>20</v>
      </c>
      <c r="H79" s="56">
        <v>0.21</v>
      </c>
      <c r="I79" s="10" t="s">
        <v>36</v>
      </c>
      <c r="L79" s="5" t="str">
        <f>"INSERT INTO m_monster VALUES ("&amp;"'"&amp;B79&amp;"'"&amp;","&amp;"'"&amp;C79&amp;"'"&amp;","&amp;VLOOKUP(D79,コード!$C$48:$I$101,3,FALSE)&amp;","&amp;E79&amp;","&amp;F79&amp;","&amp;G79&amp;","&amp;H79&amp;","&amp;VLOOKUP(I79,コード!$C$5:$I$11,3,FALSE)&amp;");"</f>
        <v>INSERT INTO m_monster VALUES ('monster074','ゴースト',28,160,17,20,0.21,5);</v>
      </c>
    </row>
    <row r="80" spans="2:12">
      <c r="B80" s="43" t="s">
        <v>495</v>
      </c>
      <c r="C80" s="8" t="s">
        <v>255</v>
      </c>
      <c r="D80" s="8" t="s">
        <v>255</v>
      </c>
      <c r="E80" s="10">
        <v>120</v>
      </c>
      <c r="F80" s="10">
        <v>15</v>
      </c>
      <c r="G80" s="10">
        <v>14</v>
      </c>
      <c r="H80" s="56">
        <v>0.15</v>
      </c>
      <c r="I80" s="10" t="s">
        <v>37</v>
      </c>
      <c r="L80" s="5" t="str">
        <f>"INSERT INTO m_monster VALUES ("&amp;"'"&amp;B80&amp;"'"&amp;","&amp;"'"&amp;C80&amp;"'"&amp;","&amp;VLOOKUP(D80,コード!$C$48:$I$101,3,FALSE)&amp;","&amp;E80&amp;","&amp;F80&amp;","&amp;G80&amp;","&amp;H80&amp;","&amp;VLOOKUP(I80,コード!$C$5:$I$11,3,FALSE)&amp;");"</f>
        <v>INSERT INTO m_monster VALUES ('monster075','ユニコーンヘッド',29,120,15,14,0.15,6);</v>
      </c>
    </row>
    <row r="81" spans="2:12">
      <c r="B81" s="43" t="s">
        <v>496</v>
      </c>
      <c r="C81" s="8" t="s">
        <v>292</v>
      </c>
      <c r="D81" s="8" t="s">
        <v>255</v>
      </c>
      <c r="E81" s="10">
        <v>170</v>
      </c>
      <c r="F81" s="10">
        <v>22</v>
      </c>
      <c r="G81" s="10">
        <v>25</v>
      </c>
      <c r="H81" s="56">
        <v>0.15</v>
      </c>
      <c r="I81" s="10" t="s">
        <v>37</v>
      </c>
      <c r="L81" s="5" t="str">
        <f>"INSERT INTO m_monster VALUES ("&amp;"'"&amp;B81&amp;"'"&amp;","&amp;"'"&amp;C81&amp;"'"&amp;","&amp;VLOOKUP(D81,コード!$C$48:$I$101,3,FALSE)&amp;","&amp;E81&amp;","&amp;F81&amp;","&amp;G81&amp;","&amp;H81&amp;","&amp;VLOOKUP(I81,コード!$C$5:$I$11,3,FALSE)&amp;");"</f>
        <v>INSERT INTO m_monster VALUES ('monster076','ゴールドユニコ',29,170,22,25,0.15,6);</v>
      </c>
    </row>
    <row r="82" spans="2:12">
      <c r="B82" s="43" t="s">
        <v>497</v>
      </c>
      <c r="C82" s="8" t="s">
        <v>201</v>
      </c>
      <c r="D82" s="8" t="s">
        <v>201</v>
      </c>
      <c r="E82" s="10">
        <v>130</v>
      </c>
      <c r="F82" s="10">
        <v>12</v>
      </c>
      <c r="G82" s="10">
        <v>14</v>
      </c>
      <c r="H82" s="56">
        <v>0.14000000000000001</v>
      </c>
      <c r="I82" s="10" t="s">
        <v>36</v>
      </c>
      <c r="L82" s="5" t="str">
        <f>"INSERT INTO m_monster VALUES ("&amp;"'"&amp;B82&amp;"'"&amp;","&amp;"'"&amp;C82&amp;"'"&amp;","&amp;VLOOKUP(D82,コード!$C$48:$I$101,3,FALSE)&amp;","&amp;E82&amp;","&amp;F82&amp;","&amp;G82&amp;","&amp;H82&amp;","&amp;VLOOKUP(I82,コード!$C$5:$I$11,3,FALSE)&amp;");"</f>
        <v>INSERT INTO m_monster VALUES ('monster077','シェイプシフター',30,130,12,14,0.14,5);</v>
      </c>
    </row>
    <row r="83" spans="2:12">
      <c r="B83" s="43" t="s">
        <v>498</v>
      </c>
      <c r="C83" s="8" t="s">
        <v>293</v>
      </c>
      <c r="D83" s="8" t="s">
        <v>201</v>
      </c>
      <c r="E83" s="10">
        <v>170</v>
      </c>
      <c r="F83" s="10">
        <f>ROUNDDOWN(F82*1.3,0)</f>
        <v>15</v>
      </c>
      <c r="G83" s="10">
        <f>ROUNDDOWN(G82*1.3,0)</f>
        <v>18</v>
      </c>
      <c r="H83" s="56">
        <v>0.15</v>
      </c>
      <c r="I83" s="10" t="s">
        <v>36</v>
      </c>
      <c r="L83" s="5" t="str">
        <f>"INSERT INTO m_monster VALUES ("&amp;"'"&amp;B83&amp;"'"&amp;","&amp;"'"&amp;C83&amp;"'"&amp;","&amp;VLOOKUP(D83,コード!$C$48:$I$101,3,FALSE)&amp;","&amp;E83&amp;","&amp;F83&amp;","&amp;G83&amp;","&amp;H83&amp;","&amp;VLOOKUP(I83,コード!$C$5:$I$11,3,FALSE)&amp;");"</f>
        <v>INSERT INTO m_monster VALUES ('monster078','シャドウゼロ',30,170,15,18,0.15,5);</v>
      </c>
    </row>
    <row r="84" spans="2:12">
      <c r="B84" s="43" t="s">
        <v>499</v>
      </c>
      <c r="C84" s="8" t="s">
        <v>294</v>
      </c>
      <c r="D84" s="8" t="s">
        <v>201</v>
      </c>
      <c r="E84" s="10">
        <v>190</v>
      </c>
      <c r="F84" s="10">
        <f>ROUNDDOWN(F83*1.3,0)</f>
        <v>19</v>
      </c>
      <c r="G84" s="10">
        <f>ROUNDDOWN(G83*1.3,0)</f>
        <v>23</v>
      </c>
      <c r="H84" s="56">
        <v>0.16</v>
      </c>
      <c r="I84" s="10" t="s">
        <v>36</v>
      </c>
      <c r="L84" s="5" t="str">
        <f>"INSERT INTO m_monster VALUES ("&amp;"'"&amp;B84&amp;"'"&amp;","&amp;"'"&amp;C84&amp;"'"&amp;","&amp;VLOOKUP(D84,コード!$C$48:$I$101,3,FALSE)&amp;","&amp;E84&amp;","&amp;F84&amp;","&amp;G84&amp;","&amp;H84&amp;","&amp;VLOOKUP(I84,コード!$C$5:$I$11,3,FALSE)&amp;");"</f>
        <v>INSERT INTO m_monster VALUES ('monster079','シャドウゼロワン',30,190,19,23,0.16,5);</v>
      </c>
    </row>
    <row r="85" spans="2:12">
      <c r="B85" s="43" t="s">
        <v>500</v>
      </c>
      <c r="C85" s="8" t="s">
        <v>203</v>
      </c>
      <c r="D85" s="8" t="s">
        <v>203</v>
      </c>
      <c r="E85" s="10">
        <v>120</v>
      </c>
      <c r="F85" s="10">
        <v>13</v>
      </c>
      <c r="G85" s="10">
        <v>14</v>
      </c>
      <c r="H85" s="56">
        <v>0.25</v>
      </c>
      <c r="I85" s="10" t="s">
        <v>36</v>
      </c>
      <c r="L85" s="5" t="str">
        <f>"INSERT INTO m_monster VALUES ("&amp;"'"&amp;B85&amp;"'"&amp;","&amp;"'"&amp;C85&amp;"'"&amp;","&amp;VLOOKUP(D85,コード!$C$48:$I$101,3,FALSE)&amp;","&amp;E85&amp;","&amp;F85&amp;","&amp;G85&amp;","&amp;H85&amp;","&amp;VLOOKUP(I85,コード!$C$5:$I$11,3,FALSE)&amp;");"</f>
        <v>INSERT INTO m_monster VALUES ('monster080','ボルダー',31,120,13,14,0.25,5);</v>
      </c>
    </row>
    <row r="86" spans="2:12">
      <c r="B86" s="43" t="s">
        <v>501</v>
      </c>
      <c r="C86" s="8" t="s">
        <v>295</v>
      </c>
      <c r="D86" s="8" t="s">
        <v>203</v>
      </c>
      <c r="E86" s="10">
        <f>ROUNDDOWN(E85*1.2,0)</f>
        <v>144</v>
      </c>
      <c r="F86" s="10">
        <f>ROUNDDOWN(F85*1.3,0)</f>
        <v>16</v>
      </c>
      <c r="G86" s="10">
        <f>ROUNDDOWN(G85*1.3,0)</f>
        <v>18</v>
      </c>
      <c r="H86" s="56">
        <v>0.25</v>
      </c>
      <c r="I86" s="10" t="s">
        <v>36</v>
      </c>
      <c r="L86" s="5" t="str">
        <f>"INSERT INTO m_monster VALUES ("&amp;"'"&amp;B86&amp;"'"&amp;","&amp;"'"&amp;C86&amp;"'"&amp;","&amp;VLOOKUP(D86,コード!$C$48:$I$101,3,FALSE)&amp;","&amp;E86&amp;","&amp;F86&amp;","&amp;G86&amp;","&amp;H86&amp;","&amp;VLOOKUP(I86,コード!$C$5:$I$11,3,FALSE)&amp;");"</f>
        <v>INSERT INTO m_monster VALUES ('monster081','パワーボルダー',31,144,16,18,0.25,5);</v>
      </c>
    </row>
    <row r="87" spans="2:12">
      <c r="B87" s="43" t="s">
        <v>502</v>
      </c>
      <c r="C87" s="8" t="s">
        <v>296</v>
      </c>
      <c r="D87" s="8" t="s">
        <v>203</v>
      </c>
      <c r="E87" s="10">
        <f>ROUNDDOWN(E86*1.2,0)</f>
        <v>172</v>
      </c>
      <c r="F87" s="10">
        <f>ROUNDDOWN(F86*1.3,0)</f>
        <v>20</v>
      </c>
      <c r="G87" s="10">
        <f>ROUNDDOWN(G86*1.3,0)</f>
        <v>23</v>
      </c>
      <c r="H87" s="56">
        <v>0.25</v>
      </c>
      <c r="I87" s="10" t="s">
        <v>36</v>
      </c>
      <c r="L87" s="5" t="str">
        <f>"INSERT INTO m_monster VALUES ("&amp;"'"&amp;B87&amp;"'"&amp;","&amp;"'"&amp;C87&amp;"'"&amp;","&amp;VLOOKUP(D87,コード!$C$48:$I$101,3,FALSE)&amp;","&amp;E87&amp;","&amp;F87&amp;","&amp;G87&amp;","&amp;H87&amp;","&amp;VLOOKUP(I87,コード!$C$5:$I$11,3,FALSE)&amp;");"</f>
        <v>INSERT INTO m_monster VALUES ('monster082','デスボルダー',31,172,20,23,0.25,5);</v>
      </c>
    </row>
    <row r="88" spans="2:12">
      <c r="B88" s="43" t="s">
        <v>503</v>
      </c>
      <c r="C88" s="8" t="s">
        <v>287</v>
      </c>
      <c r="D88" s="8" t="s">
        <v>287</v>
      </c>
      <c r="E88" s="10">
        <v>130</v>
      </c>
      <c r="F88" s="10">
        <v>17</v>
      </c>
      <c r="G88" s="10">
        <v>12</v>
      </c>
      <c r="H88" s="56">
        <v>0.18</v>
      </c>
      <c r="I88" s="10" t="s">
        <v>151</v>
      </c>
      <c r="L88" s="5" t="str">
        <f>"INSERT INTO m_monster VALUES ("&amp;"'"&amp;B88&amp;"'"&amp;","&amp;"'"&amp;C88&amp;"'"&amp;","&amp;VLOOKUP(D88,コード!$C$48:$I$101,3,FALSE)&amp;","&amp;E88&amp;","&amp;F88&amp;","&amp;G88&amp;","&amp;H88&amp;","&amp;VLOOKUP(I88,コード!$C$5:$I$11,3,FALSE)&amp;");"</f>
        <v>INSERT INTO m_monster VALUES ('monster083','パンプキンボム',32,130,17,12,0.18,3);</v>
      </c>
    </row>
    <row r="89" spans="2:12">
      <c r="B89" s="43" t="s">
        <v>504</v>
      </c>
      <c r="C89" s="8" t="s">
        <v>297</v>
      </c>
      <c r="D89" s="8" t="s">
        <v>287</v>
      </c>
      <c r="E89" s="10">
        <v>160</v>
      </c>
      <c r="F89" s="10">
        <v>24</v>
      </c>
      <c r="G89" s="10">
        <v>15</v>
      </c>
      <c r="H89" s="56">
        <v>0.2</v>
      </c>
      <c r="I89" s="10" t="s">
        <v>151</v>
      </c>
      <c r="L89" s="5" t="str">
        <f>"INSERT INTO m_monster VALUES ("&amp;"'"&amp;B89&amp;"'"&amp;","&amp;"'"&amp;C89&amp;"'"&amp;","&amp;VLOOKUP(D89,コード!$C$48:$I$101,3,FALSE)&amp;","&amp;E89&amp;","&amp;F89&amp;","&amp;G89&amp;","&amp;H89&amp;","&amp;VLOOKUP(I89,コード!$C$5:$I$11,3,FALSE)&amp;");"</f>
        <v>INSERT INTO m_monster VALUES ('monster084','グレネードボム',32,160,24,15,0.2,3);</v>
      </c>
    </row>
    <row r="90" spans="2:12">
      <c r="E90" s="27"/>
      <c r="F90" s="27"/>
      <c r="G90" s="27"/>
      <c r="H90" s="57"/>
      <c r="I90" s="27"/>
    </row>
    <row r="91" spans="2:12">
      <c r="E91" s="27"/>
      <c r="F91" s="27"/>
      <c r="G91" s="27"/>
      <c r="H91" s="27"/>
      <c r="I91" s="27"/>
    </row>
    <row r="92" spans="2:12">
      <c r="E92" s="27"/>
      <c r="F92" s="27"/>
      <c r="G92" s="27"/>
      <c r="H92" s="27"/>
      <c r="I92" s="27"/>
    </row>
    <row r="93" spans="2:12">
      <c r="E93" s="27"/>
      <c r="F93" s="27"/>
      <c r="G93" s="27"/>
      <c r="H93" s="27"/>
      <c r="I93" s="27"/>
    </row>
    <row r="94" spans="2:12">
      <c r="E94" s="27"/>
      <c r="F94" s="27"/>
      <c r="G94" s="27"/>
      <c r="H94" s="27"/>
      <c r="I94" s="27"/>
    </row>
    <row r="95" spans="2:12">
      <c r="E95" s="27"/>
      <c r="F95" s="27"/>
      <c r="G95" s="27"/>
      <c r="H95" s="27"/>
      <c r="I95" s="27"/>
    </row>
    <row r="96" spans="2:12">
      <c r="E96" s="27"/>
      <c r="F96" s="27"/>
      <c r="G96" s="27"/>
      <c r="H96" s="27"/>
      <c r="I96" s="27"/>
    </row>
    <row r="97" spans="5:9">
      <c r="E97" s="27"/>
      <c r="F97" s="27"/>
      <c r="G97" s="27"/>
      <c r="H97" s="27"/>
      <c r="I97" s="27"/>
    </row>
    <row r="98" spans="5:9">
      <c r="E98" s="27"/>
      <c r="F98" s="27"/>
      <c r="G98" s="27"/>
      <c r="H98" s="27"/>
      <c r="I98" s="27"/>
    </row>
    <row r="99" spans="5:9">
      <c r="E99" s="27"/>
      <c r="F99" s="27"/>
      <c r="G99" s="27"/>
      <c r="H99" s="27"/>
      <c r="I99" s="27"/>
    </row>
    <row r="100" spans="5:9">
      <c r="E100" s="27"/>
      <c r="F100" s="27"/>
      <c r="G100" s="27"/>
      <c r="H100" s="27"/>
      <c r="I100" s="27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27D9-C8B6-491D-9205-8D7433312F14}">
  <dimension ref="A4:U522"/>
  <sheetViews>
    <sheetView topLeftCell="A10" workbookViewId="0">
      <selection activeCell="N491" sqref="N491"/>
    </sheetView>
  </sheetViews>
  <sheetFormatPr defaultRowHeight="13.5"/>
  <cols>
    <col min="1" max="1" width="9" style="1"/>
    <col min="2" max="2" width="12.75" style="1" bestFit="1" customWidth="1"/>
    <col min="3" max="3" width="12.875" style="1" customWidth="1"/>
    <col min="4" max="4" width="12.625" style="1" customWidth="1"/>
    <col min="5" max="6" width="9" style="1"/>
    <col min="7" max="7" width="12.75" style="3" customWidth="1"/>
    <col min="8" max="8" width="5.375" style="4" customWidth="1"/>
    <col min="9" max="9" width="14.125" style="1" customWidth="1"/>
    <col min="10" max="11" width="9" style="1"/>
    <col min="12" max="12" width="17.75" style="1" customWidth="1"/>
    <col min="13" max="13" width="9" style="1"/>
    <col min="14" max="14" width="5.25" style="1" customWidth="1"/>
    <col min="15" max="20" width="9" style="1"/>
    <col min="21" max="21" width="8.875" style="1" customWidth="1"/>
    <col min="22" max="16384" width="9" style="1"/>
  </cols>
  <sheetData>
    <row r="4" spans="2:15">
      <c r="B4" s="2" t="s">
        <v>418</v>
      </c>
      <c r="C4" s="2" t="s">
        <v>155</v>
      </c>
      <c r="D4" s="2" t="s">
        <v>156</v>
      </c>
      <c r="E4" s="2" t="s">
        <v>157</v>
      </c>
      <c r="G4" s="22" t="s">
        <v>154</v>
      </c>
      <c r="H4" s="23" t="s">
        <v>162</v>
      </c>
      <c r="I4" s="22" t="s">
        <v>185</v>
      </c>
      <c r="K4" s="22" t="s">
        <v>231</v>
      </c>
      <c r="L4" s="22" t="s">
        <v>232</v>
      </c>
      <c r="M4" s="22" t="s">
        <v>298</v>
      </c>
    </row>
    <row r="5" spans="2:15">
      <c r="B5" s="44" t="s">
        <v>512</v>
      </c>
      <c r="C5" s="21" t="s">
        <v>419</v>
      </c>
      <c r="D5" s="21" t="s">
        <v>1017</v>
      </c>
      <c r="E5" s="21" t="b">
        <v>0</v>
      </c>
      <c r="G5" s="21" t="str">
        <f>VLOOKUP(C5,モンスター!$B$6:$I$100,2,FALSE)</f>
        <v>キラービー</v>
      </c>
      <c r="H5" s="24">
        <f>VLOOKUP(D5,スキル!$C$4:$O$96,8,FALSE)</f>
        <v>10</v>
      </c>
      <c r="I5" s="25" t="str">
        <f>VLOOKUP(D5,スキル!$C$4:$O$96,2,FALSE)</f>
        <v>斬撃</v>
      </c>
      <c r="K5" s="43" t="s">
        <v>1041</v>
      </c>
      <c r="L5" s="21" t="str">
        <f>VLOOKUP(K5,スキル!$C$4:$D$99,2,FALSE)</f>
        <v>打撃</v>
      </c>
      <c r="M5" s="21">
        <f>COUNTIF($D$5:$D$1000,K5)</f>
        <v>28</v>
      </c>
      <c r="N5" s="45"/>
      <c r="O5" s="1" t="str">
        <f>"INSERT INTO m_monster_skills VALUES ("&amp;"'"&amp;B5&amp;"'"&amp;","&amp;"'"&amp;C5&amp;"'"&amp;","&amp;"'"&amp;D5&amp;"'"&amp;","&amp;E5&amp;");"</f>
        <v>INSERT INTO m_monster_skills VALUES ('myskill0001','monster001','skill009',FALSE);</v>
      </c>
    </row>
    <row r="6" spans="2:15">
      <c r="B6" s="44" t="s">
        <v>513</v>
      </c>
      <c r="C6" s="21" t="s">
        <v>419</v>
      </c>
      <c r="D6" s="21" t="s">
        <v>1017</v>
      </c>
      <c r="E6" s="21" t="b">
        <v>0</v>
      </c>
      <c r="G6" s="21" t="str">
        <f>VLOOKUP(C6,モンスター!$B$6:$I$100,2,FALSE)</f>
        <v>キラービー</v>
      </c>
      <c r="H6" s="24">
        <f>VLOOKUP(D6,スキル!$C$4:$O$96,8,FALSE)</f>
        <v>10</v>
      </c>
      <c r="I6" s="25" t="str">
        <f>VLOOKUP(D6,スキル!$C$4:$O$96,2,FALSE)</f>
        <v>斬撃</v>
      </c>
      <c r="K6" s="43" t="s">
        <v>1042</v>
      </c>
      <c r="L6" s="21" t="str">
        <f>VLOOKUP(K6,スキル!$C$4:$D$99,2,FALSE)</f>
        <v>正拳突き</v>
      </c>
      <c r="M6" s="21">
        <f t="shared" ref="M6:M69" si="0">COUNTIF($D$5:$D$1000,K6)</f>
        <v>22</v>
      </c>
      <c r="N6" s="45"/>
      <c r="O6" s="1" t="str">
        <f t="shared" ref="O6:O69" si="1">"INSERT INTO m_monster_skills VALUES ("&amp;"'"&amp;B6&amp;"'"&amp;","&amp;"'"&amp;C6&amp;"'"&amp;","&amp;"'"&amp;D6&amp;"'"&amp;","&amp;E6&amp;");"</f>
        <v>INSERT INTO m_monster_skills VALUES ('myskill0002','monster001','skill009',FALSE);</v>
      </c>
    </row>
    <row r="7" spans="2:15">
      <c r="B7" s="44" t="s">
        <v>514</v>
      </c>
      <c r="C7" s="21" t="s">
        <v>419</v>
      </c>
      <c r="D7" s="21" t="s">
        <v>1172</v>
      </c>
      <c r="E7" s="21" t="b">
        <v>0</v>
      </c>
      <c r="G7" s="21" t="str">
        <f>VLOOKUP(C7,モンスター!$B$6:$I$100,2,FALSE)</f>
        <v>キラービー</v>
      </c>
      <c r="H7" s="24">
        <f>VLOOKUP(D7,スキル!$C$4:$O$96,8,FALSE)</f>
        <v>0</v>
      </c>
      <c r="I7" s="25" t="str">
        <f>VLOOKUP(D7,スキル!$C$4:$O$96,2,FALSE)</f>
        <v>エナジーボール</v>
      </c>
      <c r="K7" s="43" t="s">
        <v>1065</v>
      </c>
      <c r="L7" s="21" t="str">
        <f>VLOOKUP(K7,スキル!$C$4:$D$99,2,FALSE)</f>
        <v>ライジングドラゴン</v>
      </c>
      <c r="M7" s="21">
        <f t="shared" si="0"/>
        <v>4</v>
      </c>
      <c r="N7" s="45"/>
      <c r="O7" s="1" t="str">
        <f t="shared" si="1"/>
        <v>INSERT INTO m_monster_skills VALUES ('myskill0003','monster001','skill054',FALSE);</v>
      </c>
    </row>
    <row r="8" spans="2:15">
      <c r="B8" s="44" t="s">
        <v>515</v>
      </c>
      <c r="C8" s="21" t="s">
        <v>419</v>
      </c>
      <c r="D8" s="21" t="s">
        <v>1018</v>
      </c>
      <c r="E8" s="21" t="b">
        <v>0</v>
      </c>
      <c r="G8" s="21" t="str">
        <f>VLOOKUP(C8,モンスター!$B$6:$I$100,2,FALSE)</f>
        <v>キラービー</v>
      </c>
      <c r="H8" s="24">
        <f>VLOOKUP(D8,スキル!$C$4:$O$96,8,FALSE)</f>
        <v>0</v>
      </c>
      <c r="I8" s="25" t="str">
        <f>VLOOKUP(D8,スキル!$C$4:$O$96,2,FALSE)</f>
        <v>ミスをした</v>
      </c>
      <c r="K8" s="43" t="s">
        <v>1038</v>
      </c>
      <c r="L8" s="21" t="str">
        <f>VLOOKUP(K8,スキル!$C$4:$D$99,2,FALSE)</f>
        <v>リアルインパクト</v>
      </c>
      <c r="M8" s="21">
        <f t="shared" si="0"/>
        <v>3</v>
      </c>
      <c r="N8" s="45"/>
      <c r="O8" s="1" t="str">
        <f t="shared" si="1"/>
        <v>INSERT INTO m_monster_skills VALUES ('myskill0004','monster001','skill055',FALSE);</v>
      </c>
    </row>
    <row r="9" spans="2:15">
      <c r="B9" s="44" t="s">
        <v>516</v>
      </c>
      <c r="C9" s="21" t="s">
        <v>419</v>
      </c>
      <c r="D9" s="21" t="s">
        <v>1019</v>
      </c>
      <c r="E9" s="21" t="b">
        <v>0</v>
      </c>
      <c r="G9" s="21" t="str">
        <f>VLOOKUP(C9,モンスター!$B$6:$I$100,2,FALSE)</f>
        <v>キラービー</v>
      </c>
      <c r="H9" s="24" t="str">
        <f>VLOOKUP(D9,スキル!$C$4:$O$96,8,FALSE)</f>
        <v>10</v>
      </c>
      <c r="I9" s="25" t="str">
        <f>VLOOKUP(D9,スキル!$C$4:$O$96,2,FALSE)</f>
        <v>ダイヤミサイル</v>
      </c>
      <c r="K9" s="43" t="s">
        <v>1021</v>
      </c>
      <c r="L9" s="21" t="str">
        <f>VLOOKUP(K9,スキル!$C$4:$D$99,2,FALSE)</f>
        <v>回し蹴り</v>
      </c>
      <c r="M9" s="21">
        <f t="shared" si="0"/>
        <v>3</v>
      </c>
      <c r="N9" s="45"/>
      <c r="O9" s="1" t="str">
        <f t="shared" si="1"/>
        <v>INSERT INTO m_monster_skills VALUES ('myskill0005','monster001','skill026',FALSE);</v>
      </c>
    </row>
    <row r="10" spans="2:15">
      <c r="B10" s="44" t="s">
        <v>517</v>
      </c>
      <c r="C10" s="21" t="s">
        <v>419</v>
      </c>
      <c r="D10" s="21" t="s">
        <v>1019</v>
      </c>
      <c r="E10" s="21" t="b">
        <v>0</v>
      </c>
      <c r="G10" s="21" t="str">
        <f>VLOOKUP(C10,モンスター!$B$6:$I$100,2,FALSE)</f>
        <v>キラービー</v>
      </c>
      <c r="H10" s="24" t="str">
        <f>VLOOKUP(D10,スキル!$C$4:$O$96,8,FALSE)</f>
        <v>10</v>
      </c>
      <c r="I10" s="25" t="str">
        <f>VLOOKUP(D10,スキル!$C$4:$O$96,2,FALSE)</f>
        <v>ダイヤミサイル</v>
      </c>
      <c r="K10" s="43" t="s">
        <v>1020</v>
      </c>
      <c r="L10" s="21" t="str">
        <f>VLOOKUP(K10,スキル!$C$4:$D$99,2,FALSE)</f>
        <v>ムーンサルト</v>
      </c>
      <c r="M10" s="21">
        <f t="shared" si="0"/>
        <v>8</v>
      </c>
      <c r="N10" s="45"/>
      <c r="O10" s="1" t="str">
        <f t="shared" si="1"/>
        <v>INSERT INTO m_monster_skills VALUES ('myskill0006','monster001','skill026',FALSE);</v>
      </c>
    </row>
    <row r="11" spans="2:15">
      <c r="B11" s="44" t="s">
        <v>518</v>
      </c>
      <c r="C11" s="21" t="s">
        <v>421</v>
      </c>
      <c r="D11" s="21" t="s">
        <v>1017</v>
      </c>
      <c r="E11" s="21" t="b">
        <v>0</v>
      </c>
      <c r="G11" s="21" t="str">
        <f>VLOOKUP(C11,モンスター!$B$6:$I$100,2,FALSE)</f>
        <v>アサシンバグ</v>
      </c>
      <c r="H11" s="24">
        <f>VLOOKUP(D11,スキル!$C$4:$O$96,8,FALSE)</f>
        <v>10</v>
      </c>
      <c r="I11" s="25" t="str">
        <f>VLOOKUP(D11,スキル!$C$4:$O$96,2,FALSE)</f>
        <v>斬撃</v>
      </c>
      <c r="K11" s="43" t="s">
        <v>1030</v>
      </c>
      <c r="L11" s="21" t="str">
        <f>VLOOKUP(K11,スキル!$C$4:$D$99,2,FALSE)</f>
        <v>ダンスマカブル</v>
      </c>
      <c r="M11" s="21">
        <f t="shared" si="0"/>
        <v>6</v>
      </c>
      <c r="N11" s="45"/>
      <c r="O11" s="1" t="str">
        <f t="shared" si="1"/>
        <v>INSERT INTO m_monster_skills VALUES ('myskill0007','monster002','skill009',FALSE);</v>
      </c>
    </row>
    <row r="12" spans="2:15">
      <c r="B12" s="44" t="s">
        <v>519</v>
      </c>
      <c r="C12" s="21" t="s">
        <v>421</v>
      </c>
      <c r="D12" s="21" t="s">
        <v>1020</v>
      </c>
      <c r="E12" s="21" t="b">
        <v>0</v>
      </c>
      <c r="G12" s="21" t="str">
        <f>VLOOKUP(C12,モンスター!$B$6:$I$100,2,FALSE)</f>
        <v>アサシンバグ</v>
      </c>
      <c r="H12" s="24" t="str">
        <f>VLOOKUP(D12,スキル!$C$4:$O$96,8,FALSE)</f>
        <v>25</v>
      </c>
      <c r="I12" s="25" t="str">
        <f>VLOOKUP(D12,スキル!$C$4:$O$96,2,FALSE)</f>
        <v>ムーンサルト</v>
      </c>
      <c r="K12" s="43" t="s">
        <v>1060</v>
      </c>
      <c r="L12" s="21" t="str">
        <f>VLOOKUP(K12,スキル!$C$4:$D$99,2,FALSE)</f>
        <v>クレイジーダンス</v>
      </c>
      <c r="M12" s="21">
        <f t="shared" si="0"/>
        <v>4</v>
      </c>
      <c r="N12" s="45"/>
      <c r="O12" s="1" t="str">
        <f t="shared" si="1"/>
        <v>INSERT INTO m_monster_skills VALUES ('myskill0008','monster002','skill006',FALSE);</v>
      </c>
    </row>
    <row r="13" spans="2:15">
      <c r="B13" s="44" t="s">
        <v>520</v>
      </c>
      <c r="C13" s="21" t="s">
        <v>421</v>
      </c>
      <c r="D13" s="21" t="s">
        <v>1018</v>
      </c>
      <c r="E13" s="21" t="b">
        <v>0</v>
      </c>
      <c r="G13" s="21" t="str">
        <f>VLOOKUP(C13,モンスター!$B$6:$I$100,2,FALSE)</f>
        <v>アサシンバグ</v>
      </c>
      <c r="H13" s="24">
        <f>VLOOKUP(D13,スキル!$C$4:$O$96,8,FALSE)</f>
        <v>0</v>
      </c>
      <c r="I13" s="25" t="str">
        <f>VLOOKUP(D13,スキル!$C$4:$O$96,2,FALSE)</f>
        <v>ミスをした</v>
      </c>
      <c r="K13" s="43" t="s">
        <v>1017</v>
      </c>
      <c r="L13" s="21" t="str">
        <f>VLOOKUP(K13,スキル!$C$4:$D$99,2,FALSE)</f>
        <v>斬撃</v>
      </c>
      <c r="M13" s="21">
        <f t="shared" si="0"/>
        <v>37</v>
      </c>
      <c r="N13" s="45"/>
      <c r="O13" s="1" t="str">
        <f t="shared" si="1"/>
        <v>INSERT INTO m_monster_skills VALUES ('myskill0009','monster002','skill055',FALSE);</v>
      </c>
    </row>
    <row r="14" spans="2:15">
      <c r="B14" s="44" t="s">
        <v>521</v>
      </c>
      <c r="C14" s="21" t="s">
        <v>421</v>
      </c>
      <c r="D14" s="21" t="s">
        <v>1172</v>
      </c>
      <c r="E14" s="21" t="b">
        <v>0</v>
      </c>
      <c r="G14" s="21" t="str">
        <f>VLOOKUP(C14,モンスター!$B$6:$I$100,2,FALSE)</f>
        <v>アサシンバグ</v>
      </c>
      <c r="H14" s="24">
        <f>VLOOKUP(D14,スキル!$C$4:$O$96,8,FALSE)</f>
        <v>0</v>
      </c>
      <c r="I14" s="25" t="str">
        <f>VLOOKUP(D14,スキル!$C$4:$O$96,2,FALSE)</f>
        <v>エナジーボール</v>
      </c>
      <c r="K14" s="43" t="s">
        <v>1025</v>
      </c>
      <c r="L14" s="21" t="str">
        <f>VLOOKUP(K14,スキル!$C$4:$D$99,2,FALSE)</f>
        <v>剣の舞</v>
      </c>
      <c r="M14" s="21">
        <f t="shared" si="0"/>
        <v>11</v>
      </c>
      <c r="N14" s="45"/>
      <c r="O14" s="1" t="str">
        <f t="shared" si="1"/>
        <v>INSERT INTO m_monster_skills VALUES ('myskill0010','monster002','skill054',FALSE);</v>
      </c>
    </row>
    <row r="15" spans="2:15">
      <c r="B15" s="44" t="s">
        <v>522</v>
      </c>
      <c r="C15" s="21" t="s">
        <v>421</v>
      </c>
      <c r="D15" s="21" t="s">
        <v>1019</v>
      </c>
      <c r="E15" s="21" t="b">
        <v>0</v>
      </c>
      <c r="G15" s="21" t="str">
        <f>VLOOKUP(C15,モンスター!$B$6:$I$100,2,FALSE)</f>
        <v>アサシンバグ</v>
      </c>
      <c r="H15" s="24" t="str">
        <f>VLOOKUP(D15,スキル!$C$4:$O$96,8,FALSE)</f>
        <v>10</v>
      </c>
      <c r="I15" s="25" t="str">
        <f>VLOOKUP(D15,スキル!$C$4:$O$96,2,FALSE)</f>
        <v>ダイヤミサイル</v>
      </c>
      <c r="K15" s="43" t="s">
        <v>1032</v>
      </c>
      <c r="L15" s="21" t="str">
        <f>VLOOKUP(K15,スキル!$C$4:$D$99,2,FALSE)</f>
        <v>渾身斬り</v>
      </c>
      <c r="M15" s="21">
        <f t="shared" si="0"/>
        <v>8</v>
      </c>
      <c r="N15" s="45"/>
      <c r="O15" s="1" t="str">
        <f t="shared" si="1"/>
        <v>INSERT INTO m_monster_skills VALUES ('myskill0011','monster002','skill026',FALSE);</v>
      </c>
    </row>
    <row r="16" spans="2:15">
      <c r="B16" s="44" t="s">
        <v>523</v>
      </c>
      <c r="C16" s="21" t="s">
        <v>421</v>
      </c>
      <c r="D16" s="21" t="s">
        <v>1022</v>
      </c>
      <c r="E16" s="21" t="b">
        <v>0</v>
      </c>
      <c r="G16" s="21" t="str">
        <f>VLOOKUP(C16,モンスター!$B$6:$I$100,2,FALSE)</f>
        <v>アサシンバグ</v>
      </c>
      <c r="H16" s="24" t="str">
        <f>VLOOKUP(D16,スキル!$C$4:$O$96,8,FALSE)</f>
        <v>30</v>
      </c>
      <c r="I16" s="25" t="str">
        <f>VLOOKUP(D16,スキル!$C$4:$O$96,2,FALSE)</f>
        <v>アースクエイク</v>
      </c>
      <c r="K16" s="43" t="s">
        <v>1049</v>
      </c>
      <c r="L16" s="21" t="str">
        <f>VLOOKUP(K16,スキル!$C$4:$D$99,2,FALSE)</f>
        <v>次元斬</v>
      </c>
      <c r="M16" s="21">
        <f t="shared" si="0"/>
        <v>2</v>
      </c>
      <c r="N16" s="45"/>
      <c r="O16" s="1" t="str">
        <f t="shared" si="1"/>
        <v>INSERT INTO m_monster_skills VALUES ('myskill0012','monster002','skill027',FALSE);</v>
      </c>
    </row>
    <row r="17" spans="2:15">
      <c r="B17" s="44" t="s">
        <v>524</v>
      </c>
      <c r="C17" s="21" t="s">
        <v>423</v>
      </c>
      <c r="D17" s="21" t="s">
        <v>1017</v>
      </c>
      <c r="E17" s="21" t="b">
        <v>0</v>
      </c>
      <c r="G17" s="21" t="str">
        <f>VLOOKUP(C17,モンスター!$B$6:$I$100,2,FALSE)</f>
        <v>ラスターバグ</v>
      </c>
      <c r="H17" s="24">
        <f>VLOOKUP(D17,スキル!$C$4:$O$96,8,FALSE)</f>
        <v>10</v>
      </c>
      <c r="I17" s="25" t="str">
        <f>VLOOKUP(D17,スキル!$C$4:$O$96,2,FALSE)</f>
        <v>斬撃</v>
      </c>
      <c r="K17" s="43" t="s">
        <v>1026</v>
      </c>
      <c r="L17" s="21" t="str">
        <f>VLOOKUP(K17,スキル!$C$4:$D$99,2,FALSE)</f>
        <v>薙ぎ払い</v>
      </c>
      <c r="M17" s="21">
        <f t="shared" si="0"/>
        <v>11</v>
      </c>
      <c r="N17" s="45"/>
      <c r="O17" s="1" t="str">
        <f t="shared" si="1"/>
        <v>INSERT INTO m_monster_skills VALUES ('myskill0013','monster003','skill009',FALSE);</v>
      </c>
    </row>
    <row r="18" spans="2:15">
      <c r="B18" s="44" t="s">
        <v>525</v>
      </c>
      <c r="C18" s="21" t="s">
        <v>423</v>
      </c>
      <c r="D18" s="21" t="s">
        <v>1172</v>
      </c>
      <c r="E18" s="21" t="b">
        <v>0</v>
      </c>
      <c r="G18" s="21" t="str">
        <f>VLOOKUP(C18,モンスター!$B$6:$I$100,2,FALSE)</f>
        <v>ラスターバグ</v>
      </c>
      <c r="H18" s="24">
        <f>VLOOKUP(D18,スキル!$C$4:$O$96,8,FALSE)</f>
        <v>0</v>
      </c>
      <c r="I18" s="25" t="str">
        <f>VLOOKUP(D18,スキル!$C$4:$O$96,2,FALSE)</f>
        <v>エナジーボール</v>
      </c>
      <c r="K18" s="43" t="s">
        <v>1048</v>
      </c>
      <c r="L18" s="21" t="str">
        <f>VLOOKUP(K18,スキル!$C$4:$D$99,2,FALSE)</f>
        <v>疾走居合</v>
      </c>
      <c r="M18" s="21">
        <f t="shared" si="0"/>
        <v>3</v>
      </c>
      <c r="N18" s="45"/>
      <c r="O18" s="1" t="str">
        <f t="shared" si="1"/>
        <v>INSERT INTO m_monster_skills VALUES ('myskill0014','monster003','skill054',FALSE);</v>
      </c>
    </row>
    <row r="19" spans="2:15">
      <c r="B19" s="44" t="s">
        <v>526</v>
      </c>
      <c r="C19" s="21" t="s">
        <v>423</v>
      </c>
      <c r="D19" s="21" t="s">
        <v>1023</v>
      </c>
      <c r="E19" s="21" t="b">
        <v>0</v>
      </c>
      <c r="G19" s="21" t="str">
        <f>VLOOKUP(C19,モンスター!$B$6:$I$100,2,FALSE)</f>
        <v>ラスターバグ</v>
      </c>
      <c r="H19" s="24">
        <f>VLOOKUP(D19,スキル!$C$4:$O$96,8,FALSE)</f>
        <v>0</v>
      </c>
      <c r="I19" s="25" t="str">
        <f>VLOOKUP(D19,スキル!$C$4:$O$96,2,FALSE)</f>
        <v>様子を見ている</v>
      </c>
      <c r="K19" s="43" t="s">
        <v>1050</v>
      </c>
      <c r="L19" s="21" t="str">
        <f>VLOOKUP(K19,スキル!$C$4:$D$99,2,FALSE)</f>
        <v>ギガスラッシュ</v>
      </c>
      <c r="M19" s="21">
        <f t="shared" si="0"/>
        <v>3</v>
      </c>
      <c r="N19" s="45"/>
      <c r="O19" s="1" t="str">
        <f t="shared" si="1"/>
        <v>INSERT INTO m_monster_skills VALUES ('myskill0015','monster003','skill056',FALSE);</v>
      </c>
    </row>
    <row r="20" spans="2:15">
      <c r="B20" s="44" t="s">
        <v>527</v>
      </c>
      <c r="C20" s="21" t="s">
        <v>423</v>
      </c>
      <c r="D20" s="21" t="s">
        <v>1020</v>
      </c>
      <c r="E20" s="21" t="b">
        <v>0</v>
      </c>
      <c r="G20" s="21" t="str">
        <f>VLOOKUP(C20,モンスター!$B$6:$I$100,2,FALSE)</f>
        <v>ラスターバグ</v>
      </c>
      <c r="H20" s="24" t="str">
        <f>VLOOKUP(D20,スキル!$C$4:$O$96,8,FALSE)</f>
        <v>25</v>
      </c>
      <c r="I20" s="25" t="str">
        <f>VLOOKUP(D20,スキル!$C$4:$O$96,2,FALSE)</f>
        <v>ムーンサルト</v>
      </c>
      <c r="K20" s="43" t="s">
        <v>1052</v>
      </c>
      <c r="L20" s="21" t="str">
        <f>VLOOKUP(K20,スキル!$C$4:$D$99,2,FALSE)</f>
        <v>次元斬_絶</v>
      </c>
      <c r="M20" s="21">
        <f t="shared" si="0"/>
        <v>2</v>
      </c>
      <c r="N20" s="45"/>
      <c r="O20" s="1" t="str">
        <f t="shared" si="1"/>
        <v>INSERT INTO m_monster_skills VALUES ('myskill0016','monster003','skill006',FALSE);</v>
      </c>
    </row>
    <row r="21" spans="2:15">
      <c r="B21" s="44" t="s">
        <v>528</v>
      </c>
      <c r="C21" s="21" t="s">
        <v>423</v>
      </c>
      <c r="D21" s="21" t="s">
        <v>1019</v>
      </c>
      <c r="E21" s="21" t="b">
        <v>0</v>
      </c>
      <c r="G21" s="21" t="str">
        <f>VLOOKUP(C21,モンスター!$B$6:$I$100,2,FALSE)</f>
        <v>ラスターバグ</v>
      </c>
      <c r="H21" s="24" t="str">
        <f>VLOOKUP(D21,スキル!$C$4:$O$96,8,FALSE)</f>
        <v>10</v>
      </c>
      <c r="I21" s="25" t="str">
        <f>VLOOKUP(D21,スキル!$C$4:$O$96,2,FALSE)</f>
        <v>ダイヤミサイル</v>
      </c>
      <c r="K21" s="43" t="s">
        <v>1043</v>
      </c>
      <c r="L21" s="21" t="str">
        <f>VLOOKUP(K21,スキル!$C$4:$D$99,2,FALSE)</f>
        <v>ファイアボール</v>
      </c>
      <c r="M21" s="21">
        <f t="shared" si="0"/>
        <v>6</v>
      </c>
      <c r="N21" s="45"/>
      <c r="O21" s="1" t="str">
        <f t="shared" si="1"/>
        <v>INSERT INTO m_monster_skills VALUES ('myskill0017','monster003','skill026',FALSE);</v>
      </c>
    </row>
    <row r="22" spans="2:15">
      <c r="B22" s="44" t="s">
        <v>529</v>
      </c>
      <c r="C22" s="21" t="s">
        <v>423</v>
      </c>
      <c r="D22" s="21" t="s">
        <v>1024</v>
      </c>
      <c r="E22" s="21" t="b">
        <v>0</v>
      </c>
      <c r="G22" s="21" t="str">
        <f>VLOOKUP(C22,モンスター!$B$6:$I$100,2,FALSE)</f>
        <v>ラスターバグ</v>
      </c>
      <c r="H22" s="24">
        <f>VLOOKUP(D22,スキル!$C$4:$O$96,8,FALSE)</f>
        <v>50</v>
      </c>
      <c r="I22" s="25" t="str">
        <f>VLOOKUP(D22,スキル!$C$4:$O$96,2,FALSE)</f>
        <v>ストーンクラウド</v>
      </c>
      <c r="K22" s="43" t="s">
        <v>1045</v>
      </c>
      <c r="L22" s="21" t="str">
        <f>VLOOKUP(K22,スキル!$C$4:$D$99,2,FALSE)</f>
        <v>エクスプロード</v>
      </c>
      <c r="M22" s="21">
        <f t="shared" si="0"/>
        <v>9</v>
      </c>
      <c r="N22" s="45"/>
      <c r="O22" s="1" t="str">
        <f t="shared" si="1"/>
        <v>INSERT INTO m_monster_skills VALUES ('myskill0018','monster003','skill028',FALSE);</v>
      </c>
    </row>
    <row r="23" spans="2:15">
      <c r="B23" s="44" t="s">
        <v>530</v>
      </c>
      <c r="C23" s="21" t="s">
        <v>424</v>
      </c>
      <c r="D23" s="21" t="s">
        <v>1017</v>
      </c>
      <c r="E23" s="21" t="b">
        <v>0</v>
      </c>
      <c r="G23" s="21" t="str">
        <f>VLOOKUP(C23,モンスター!$B$6:$I$100,2,FALSE)</f>
        <v>カーミラ</v>
      </c>
      <c r="H23" s="24">
        <f>VLOOKUP(D23,スキル!$C$4:$O$96,8,FALSE)</f>
        <v>10</v>
      </c>
      <c r="I23" s="25" t="str">
        <f>VLOOKUP(D23,スキル!$C$4:$O$96,2,FALSE)</f>
        <v>斬撃</v>
      </c>
      <c r="K23" s="43" t="s">
        <v>1055</v>
      </c>
      <c r="L23" s="21" t="str">
        <f>VLOOKUP(K23,スキル!$C$4:$D$99,2,FALSE)</f>
        <v>ブレイズウォール</v>
      </c>
      <c r="M23" s="21">
        <f t="shared" si="0"/>
        <v>6</v>
      </c>
      <c r="N23" s="45"/>
      <c r="O23" s="1" t="str">
        <f t="shared" si="1"/>
        <v>INSERT INTO m_monster_skills VALUES ('myskill0019','monster004','skill009',FALSE);</v>
      </c>
    </row>
    <row r="24" spans="2:15">
      <c r="B24" s="44" t="s">
        <v>531</v>
      </c>
      <c r="C24" s="21" t="s">
        <v>424</v>
      </c>
      <c r="D24" s="21" t="s">
        <v>1018</v>
      </c>
      <c r="E24" s="21" t="b">
        <v>0</v>
      </c>
      <c r="G24" s="21" t="str">
        <f>VLOOKUP(C24,モンスター!$B$6:$I$100,2,FALSE)</f>
        <v>カーミラ</v>
      </c>
      <c r="H24" s="24">
        <f>VLOOKUP(D24,スキル!$C$4:$O$96,8,FALSE)</f>
        <v>0</v>
      </c>
      <c r="I24" s="25" t="str">
        <f>VLOOKUP(D24,スキル!$C$4:$O$96,2,FALSE)</f>
        <v>ミスをした</v>
      </c>
      <c r="K24" s="43" t="s">
        <v>1028</v>
      </c>
      <c r="L24" s="21" t="str">
        <f>VLOOKUP(K24,スキル!$C$4:$D$99,2,FALSE)</f>
        <v>アイススマッシュ</v>
      </c>
      <c r="M24" s="21">
        <f t="shared" si="0"/>
        <v>8</v>
      </c>
      <c r="N24" s="45"/>
      <c r="O24" s="1" t="str">
        <f t="shared" si="1"/>
        <v>INSERT INTO m_monster_skills VALUES ('myskill0020','monster004','skill055',FALSE);</v>
      </c>
    </row>
    <row r="25" spans="2:15">
      <c r="B25" s="44" t="s">
        <v>532</v>
      </c>
      <c r="C25" s="21" t="s">
        <v>424</v>
      </c>
      <c r="D25" s="21" t="s">
        <v>1025</v>
      </c>
      <c r="E25" s="21" t="b">
        <v>0</v>
      </c>
      <c r="G25" s="21" t="str">
        <f>VLOOKUP(C25,モンスター!$B$6:$I$100,2,FALSE)</f>
        <v>カーミラ</v>
      </c>
      <c r="H25" s="24">
        <f>VLOOKUP(D25,スキル!$C$4:$O$96,8,FALSE)</f>
        <v>20</v>
      </c>
      <c r="I25" s="25" t="str">
        <f>VLOOKUP(D25,スキル!$C$4:$O$96,2,FALSE)</f>
        <v>剣の舞</v>
      </c>
      <c r="K25" s="43" t="s">
        <v>1031</v>
      </c>
      <c r="L25" s="21" t="str">
        <f>VLOOKUP(K25,スキル!$C$4:$D$99,2,FALSE)</f>
        <v>メガスプラッシュ</v>
      </c>
      <c r="M25" s="21">
        <f t="shared" si="0"/>
        <v>9</v>
      </c>
      <c r="N25" s="45"/>
      <c r="O25" s="1" t="str">
        <f t="shared" si="1"/>
        <v>INSERT INTO m_monster_skills VALUES ('myskill0021','monster004','skill010',FALSE);</v>
      </c>
    </row>
    <row r="26" spans="2:15">
      <c r="B26" s="44" t="s">
        <v>533</v>
      </c>
      <c r="C26" s="21" t="s">
        <v>424</v>
      </c>
      <c r="D26" s="21" t="s">
        <v>1026</v>
      </c>
      <c r="E26" s="21" t="b">
        <v>0</v>
      </c>
      <c r="G26" s="21" t="str">
        <f>VLOOKUP(C26,モンスター!$B$6:$I$100,2,FALSE)</f>
        <v>カーミラ</v>
      </c>
      <c r="H26" s="24" t="str">
        <f>VLOOKUP(D26,スキル!$C$4:$O$96,8,FALSE)</f>
        <v>15</v>
      </c>
      <c r="I26" s="25" t="str">
        <f>VLOOKUP(D26,スキル!$C$4:$O$96,2,FALSE)</f>
        <v>薙ぎ払い</v>
      </c>
      <c r="K26" s="43" t="s">
        <v>1056</v>
      </c>
      <c r="L26" s="21" t="str">
        <f>VLOOKUP(K26,スキル!$C$4:$D$99,2,FALSE)</f>
        <v>コールドブレイズ</v>
      </c>
      <c r="M26" s="21">
        <f t="shared" si="0"/>
        <v>2</v>
      </c>
      <c r="N26" s="45"/>
      <c r="O26" s="1" t="str">
        <f t="shared" si="1"/>
        <v>INSERT INTO m_monster_skills VALUES ('myskill0022','monster004','skill013',FALSE);</v>
      </c>
    </row>
    <row r="27" spans="2:15">
      <c r="B27" s="44" t="s">
        <v>534</v>
      </c>
      <c r="C27" s="21" t="s">
        <v>424</v>
      </c>
      <c r="D27" s="21" t="s">
        <v>1027</v>
      </c>
      <c r="E27" s="21" t="b">
        <v>0</v>
      </c>
      <c r="G27" s="21" t="str">
        <f>VLOOKUP(C27,モンスター!$B$6:$I$100,2,FALSE)</f>
        <v>カーミラ</v>
      </c>
      <c r="H27" s="24">
        <f>VLOOKUP(D27,スキル!$C$4:$O$96,8,FALSE)</f>
        <v>0</v>
      </c>
      <c r="I27" s="25" t="str">
        <f>VLOOKUP(D27,スキル!$C$4:$O$96,2,FALSE)</f>
        <v>チャーム</v>
      </c>
      <c r="K27" s="43" t="s">
        <v>1044</v>
      </c>
      <c r="L27" s="21" t="str">
        <f>VLOOKUP(K27,スキル!$C$4:$D$99,2,FALSE)</f>
        <v>サンダー</v>
      </c>
      <c r="M27" s="21">
        <f t="shared" si="0"/>
        <v>5</v>
      </c>
      <c r="N27" s="45"/>
      <c r="O27" s="1" t="str">
        <f t="shared" si="1"/>
        <v>INSERT INTO m_monster_skills VALUES ('myskill0023','monster004','skill049',FALSE);</v>
      </c>
    </row>
    <row r="28" spans="2:15">
      <c r="B28" s="44" t="s">
        <v>535</v>
      </c>
      <c r="C28" s="21" t="s">
        <v>424</v>
      </c>
      <c r="D28" s="21" t="s">
        <v>1028</v>
      </c>
      <c r="E28" s="21" t="b">
        <v>0</v>
      </c>
      <c r="G28" s="21" t="str">
        <f>VLOOKUP(C28,モンスター!$B$6:$I$100,2,FALSE)</f>
        <v>カーミラ</v>
      </c>
      <c r="H28" s="24" t="str">
        <f>VLOOKUP(D28,スキル!$C$4:$O$96,8,FALSE)</f>
        <v>10</v>
      </c>
      <c r="I28" s="25" t="str">
        <f>VLOOKUP(D28,スキル!$C$4:$O$96,2,FALSE)</f>
        <v>アイススマッシュ</v>
      </c>
      <c r="K28" s="43" t="s">
        <v>1046</v>
      </c>
      <c r="L28" s="21" t="str">
        <f>VLOOKUP(K28,スキル!$C$4:$D$99,2,FALSE)</f>
        <v>サンダーボルト</v>
      </c>
      <c r="M28" s="21">
        <f t="shared" si="0"/>
        <v>4</v>
      </c>
      <c r="N28" s="45"/>
      <c r="O28" s="1" t="str">
        <f t="shared" si="1"/>
        <v>INSERT INTO m_monster_skills VALUES ('myskill0024','monster004','skill020',FALSE);</v>
      </c>
    </row>
    <row r="29" spans="2:15">
      <c r="B29" s="44" t="s">
        <v>536</v>
      </c>
      <c r="C29" s="21" t="s">
        <v>425</v>
      </c>
      <c r="D29" s="21" t="s">
        <v>1027</v>
      </c>
      <c r="E29" s="21" t="b">
        <v>0</v>
      </c>
      <c r="G29" s="21" t="str">
        <f>VLOOKUP(C29,モンスター!$B$6:$I$100,2,FALSE)</f>
        <v>カーミラクイーン</v>
      </c>
      <c r="H29" s="24">
        <f>VLOOKUP(D29,スキル!$C$4:$O$96,8,FALSE)</f>
        <v>0</v>
      </c>
      <c r="I29" s="25" t="str">
        <f>VLOOKUP(D29,スキル!$C$4:$O$96,2,FALSE)</f>
        <v>チャーム</v>
      </c>
      <c r="K29" s="43" t="s">
        <v>1047</v>
      </c>
      <c r="L29" s="21" t="str">
        <f>VLOOKUP(K29,スキル!$C$4:$D$99,2,FALSE)</f>
        <v>サンダーストーム</v>
      </c>
      <c r="M29" s="21">
        <f t="shared" si="0"/>
        <v>4</v>
      </c>
      <c r="N29" s="45"/>
      <c r="O29" s="1" t="str">
        <f t="shared" si="1"/>
        <v>INSERT INTO m_monster_skills VALUES ('myskill0025','monster005','skill049',FALSE);</v>
      </c>
    </row>
    <row r="30" spans="2:15">
      <c r="B30" s="44" t="s">
        <v>537</v>
      </c>
      <c r="C30" s="21" t="s">
        <v>425</v>
      </c>
      <c r="D30" s="21" t="s">
        <v>1029</v>
      </c>
      <c r="E30" s="21" t="b">
        <v>0</v>
      </c>
      <c r="G30" s="21" t="str">
        <f>VLOOKUP(C30,モンスター!$B$6:$I$100,2,FALSE)</f>
        <v>カーミラクイーン</v>
      </c>
      <c r="H30" s="24" t="str">
        <f>VLOOKUP(D30,スキル!$C$4:$O$96,8,FALSE)</f>
        <v>0</v>
      </c>
      <c r="I30" s="25" t="str">
        <f>VLOOKUP(D30,スキル!$C$4:$O$96,2,FALSE)</f>
        <v>リジェネ</v>
      </c>
      <c r="K30" s="43" t="s">
        <v>1019</v>
      </c>
      <c r="L30" s="21" t="str">
        <f>VLOOKUP(K30,スキル!$C$4:$D$99,2,FALSE)</f>
        <v>ダイヤミサイル</v>
      </c>
      <c r="M30" s="21">
        <f t="shared" si="0"/>
        <v>14</v>
      </c>
      <c r="N30" s="45"/>
      <c r="O30" s="1" t="str">
        <f t="shared" si="1"/>
        <v>INSERT INTO m_monster_skills VALUES ('myskill0026','monster005','skill043',FALSE);</v>
      </c>
    </row>
    <row r="31" spans="2:15">
      <c r="B31" s="44" t="s">
        <v>538</v>
      </c>
      <c r="C31" s="21" t="s">
        <v>425</v>
      </c>
      <c r="D31" s="21" t="s">
        <v>1025</v>
      </c>
      <c r="E31" s="21" t="b">
        <v>0</v>
      </c>
      <c r="G31" s="21" t="str">
        <f>VLOOKUP(C31,モンスター!$B$6:$I$100,2,FALSE)</f>
        <v>カーミラクイーン</v>
      </c>
      <c r="H31" s="24">
        <f>VLOOKUP(D31,スキル!$C$4:$O$96,8,FALSE)</f>
        <v>20</v>
      </c>
      <c r="I31" s="25" t="str">
        <f>VLOOKUP(D31,スキル!$C$4:$O$96,2,FALSE)</f>
        <v>剣の舞</v>
      </c>
      <c r="K31" s="43" t="s">
        <v>1022</v>
      </c>
      <c r="L31" s="21" t="str">
        <f>VLOOKUP(K31,スキル!$C$4:$D$99,2,FALSE)</f>
        <v>アースクエイク</v>
      </c>
      <c r="M31" s="21">
        <f t="shared" si="0"/>
        <v>7</v>
      </c>
      <c r="N31" s="45"/>
      <c r="O31" s="1" t="str">
        <f t="shared" si="1"/>
        <v>INSERT INTO m_monster_skills VALUES ('myskill0027','monster005','skill010',FALSE);</v>
      </c>
    </row>
    <row r="32" spans="2:15">
      <c r="B32" s="44" t="s">
        <v>539</v>
      </c>
      <c r="C32" s="21" t="s">
        <v>425</v>
      </c>
      <c r="D32" s="21" t="s">
        <v>1030</v>
      </c>
      <c r="E32" s="21" t="b">
        <v>0</v>
      </c>
      <c r="G32" s="21" t="str">
        <f>VLOOKUP(C32,モンスター!$B$6:$I$100,2,FALSE)</f>
        <v>カーミラクイーン</v>
      </c>
      <c r="H32" s="24" t="str">
        <f>VLOOKUP(D32,スキル!$C$4:$O$96,8,FALSE)</f>
        <v>35</v>
      </c>
      <c r="I32" s="25" t="str">
        <f>VLOOKUP(D32,スキル!$C$4:$O$96,2,FALSE)</f>
        <v>ダンスマカブル</v>
      </c>
      <c r="K32" s="43" t="s">
        <v>1024</v>
      </c>
      <c r="L32" s="21" t="str">
        <f>VLOOKUP(K32,スキル!$C$4:$D$99,2,FALSE)</f>
        <v>ストーンクラウド</v>
      </c>
      <c r="M32" s="21">
        <f t="shared" si="0"/>
        <v>3</v>
      </c>
      <c r="N32" s="45"/>
      <c r="O32" s="1" t="str">
        <f t="shared" si="1"/>
        <v>INSERT INTO m_monster_skills VALUES ('myskill0028','monster005','skill007',FALSE);</v>
      </c>
    </row>
    <row r="33" spans="2:15">
      <c r="B33" s="44" t="s">
        <v>540</v>
      </c>
      <c r="C33" s="21" t="s">
        <v>425</v>
      </c>
      <c r="D33" s="21" t="s">
        <v>1022</v>
      </c>
      <c r="E33" s="21" t="b">
        <v>0</v>
      </c>
      <c r="G33" s="21" t="str">
        <f>VLOOKUP(C33,モンスター!$B$6:$I$100,2,FALSE)</f>
        <v>カーミラクイーン</v>
      </c>
      <c r="H33" s="24" t="str">
        <f>VLOOKUP(D33,スキル!$C$4:$O$96,8,FALSE)</f>
        <v>30</v>
      </c>
      <c r="I33" s="25" t="str">
        <f>VLOOKUP(D33,スキル!$C$4:$O$96,2,FALSE)</f>
        <v>アースクエイク</v>
      </c>
      <c r="K33" s="43" t="s">
        <v>1063</v>
      </c>
      <c r="L33" s="21" t="str">
        <f>VLOOKUP(K33,スキル!$C$4:$D$99,2,FALSE)</f>
        <v>ホーリーボール</v>
      </c>
      <c r="M33" s="21">
        <f t="shared" si="0"/>
        <v>6</v>
      </c>
      <c r="N33" s="45"/>
      <c r="O33" s="1" t="str">
        <f t="shared" si="1"/>
        <v>INSERT INTO m_monster_skills VALUES ('myskill0029','monster005','skill027',FALSE);</v>
      </c>
    </row>
    <row r="34" spans="2:15">
      <c r="B34" s="44" t="s">
        <v>541</v>
      </c>
      <c r="C34" s="21" t="s">
        <v>425</v>
      </c>
      <c r="D34" s="21" t="s">
        <v>1031</v>
      </c>
      <c r="E34" s="21" t="b">
        <v>0</v>
      </c>
      <c r="G34" s="21" t="str">
        <f>VLOOKUP(C34,モンスター!$B$6:$I$100,2,FALSE)</f>
        <v>カーミラクイーン</v>
      </c>
      <c r="H34" s="24" t="str">
        <f>VLOOKUP(D34,スキル!$C$4:$O$96,8,FALSE)</f>
        <v>30</v>
      </c>
      <c r="I34" s="25" t="str">
        <f>VLOOKUP(D34,スキル!$C$4:$O$96,2,FALSE)</f>
        <v>メガスプラッシュ</v>
      </c>
      <c r="K34" s="43" t="s">
        <v>1064</v>
      </c>
      <c r="L34" s="21" t="str">
        <f>VLOOKUP(K34,スキル!$C$4:$D$99,2,FALSE)</f>
        <v>セイントビーム</v>
      </c>
      <c r="M34" s="21">
        <f t="shared" si="0"/>
        <v>4</v>
      </c>
      <c r="N34" s="45"/>
      <c r="O34" s="1" t="str">
        <f t="shared" si="1"/>
        <v>INSERT INTO m_monster_skills VALUES ('myskill0030','monster005','skill021',FALSE);</v>
      </c>
    </row>
    <row r="35" spans="2:15">
      <c r="B35" s="44" t="s">
        <v>542</v>
      </c>
      <c r="C35" s="21" t="s">
        <v>426</v>
      </c>
      <c r="D35" s="21" t="s">
        <v>1032</v>
      </c>
      <c r="E35" s="21" t="b">
        <v>0</v>
      </c>
      <c r="G35" s="21" t="str">
        <f>VLOOKUP(C35,モンスター!$B$6:$I$100,2,FALSE)</f>
        <v>デーモン</v>
      </c>
      <c r="H35" s="24">
        <f>VLOOKUP(D35,スキル!$C$4:$O$96,8,FALSE)</f>
        <v>30</v>
      </c>
      <c r="I35" s="25" t="str">
        <f>VLOOKUP(D35,スキル!$C$4:$O$96,2,FALSE)</f>
        <v>渾身斬り</v>
      </c>
      <c r="K35" s="43" t="s">
        <v>1067</v>
      </c>
      <c r="L35" s="21" t="str">
        <f>VLOOKUP(K35,スキル!$C$4:$D$99,2,FALSE)</f>
        <v>ホーリーバースト</v>
      </c>
      <c r="M35" s="21">
        <f t="shared" si="0"/>
        <v>2</v>
      </c>
      <c r="N35" s="45"/>
      <c r="O35" s="1" t="str">
        <f t="shared" si="1"/>
        <v>INSERT INTO m_monster_skills VALUES ('myskill0031','monster006','skill011',FALSE);</v>
      </c>
    </row>
    <row r="36" spans="2:15">
      <c r="B36" s="44" t="s">
        <v>543</v>
      </c>
      <c r="C36" s="21" t="s">
        <v>426</v>
      </c>
      <c r="D36" s="21" t="s">
        <v>1033</v>
      </c>
      <c r="E36" s="21" t="b">
        <v>0</v>
      </c>
      <c r="G36" s="21" t="str">
        <f>VLOOKUP(C36,モンスター!$B$6:$I$100,2,FALSE)</f>
        <v>デーモン</v>
      </c>
      <c r="H36" s="24" t="str">
        <f>VLOOKUP(D36,スキル!$C$4:$O$96,8,FALSE)</f>
        <v>10</v>
      </c>
      <c r="I36" s="25" t="str">
        <f>VLOOKUP(D36,スキル!$C$4:$O$96,2,FALSE)</f>
        <v>イビルゲート</v>
      </c>
      <c r="K36" s="43" t="s">
        <v>1033</v>
      </c>
      <c r="L36" s="21" t="str">
        <f>VLOOKUP(K36,スキル!$C$4:$D$99,2,FALSE)</f>
        <v>イビルゲート</v>
      </c>
      <c r="M36" s="21">
        <f t="shared" si="0"/>
        <v>12</v>
      </c>
      <c r="N36" s="45"/>
      <c r="O36" s="1" t="str">
        <f t="shared" si="1"/>
        <v>INSERT INTO m_monster_skills VALUES ('myskill0032','monster006','skill032',FALSE);</v>
      </c>
    </row>
    <row r="37" spans="2:15">
      <c r="B37" s="44" t="s">
        <v>544</v>
      </c>
      <c r="C37" s="21" t="s">
        <v>426</v>
      </c>
      <c r="D37" s="21" t="s">
        <v>1034</v>
      </c>
      <c r="E37" s="21" t="b">
        <v>0</v>
      </c>
      <c r="G37" s="21" t="str">
        <f>VLOOKUP(C37,モンスター!$B$6:$I$100,2,FALSE)</f>
        <v>デーモン</v>
      </c>
      <c r="H37" s="24" t="str">
        <f>VLOOKUP(D37,スキル!$C$4:$O$96,8,FALSE)</f>
        <v>30</v>
      </c>
      <c r="I37" s="25" t="str">
        <f>VLOOKUP(D37,スキル!$C$4:$O$96,2,FALSE)</f>
        <v>ダークフォース</v>
      </c>
      <c r="K37" s="43" t="s">
        <v>1034</v>
      </c>
      <c r="L37" s="21" t="str">
        <f>VLOOKUP(K37,スキル!$C$4:$D$99,2,FALSE)</f>
        <v>ダークフォース</v>
      </c>
      <c r="M37" s="21">
        <f t="shared" si="0"/>
        <v>9</v>
      </c>
      <c r="N37" s="45"/>
      <c r="O37" s="1" t="str">
        <f t="shared" si="1"/>
        <v>INSERT INTO m_monster_skills VALUES ('myskill0033','monster006','skill033',FALSE);</v>
      </c>
    </row>
    <row r="38" spans="2:15">
      <c r="B38" s="44" t="s">
        <v>545</v>
      </c>
      <c r="C38" s="21" t="s">
        <v>426</v>
      </c>
      <c r="D38" s="21" t="s">
        <v>1017</v>
      </c>
      <c r="E38" s="21" t="b">
        <v>0</v>
      </c>
      <c r="G38" s="21" t="str">
        <f>VLOOKUP(C38,モンスター!$B$6:$I$100,2,FALSE)</f>
        <v>デーモン</v>
      </c>
      <c r="H38" s="24">
        <f>VLOOKUP(D38,スキル!$C$4:$O$96,8,FALSE)</f>
        <v>10</v>
      </c>
      <c r="I38" s="25" t="str">
        <f>VLOOKUP(D38,スキル!$C$4:$O$96,2,FALSE)</f>
        <v>斬撃</v>
      </c>
      <c r="K38" s="43" t="s">
        <v>1036</v>
      </c>
      <c r="L38" s="21" t="str">
        <f>VLOOKUP(K38,スキル!$C$4:$D$99,2,FALSE)</f>
        <v>ブラックレイン</v>
      </c>
      <c r="M38" s="21">
        <f t="shared" si="0"/>
        <v>7</v>
      </c>
      <c r="N38" s="45"/>
      <c r="O38" s="1" t="str">
        <f t="shared" si="1"/>
        <v>INSERT INTO m_monster_skills VALUES ('myskill0034','monster006','skill009',FALSE);</v>
      </c>
    </row>
    <row r="39" spans="2:15">
      <c r="B39" s="44" t="s">
        <v>546</v>
      </c>
      <c r="C39" s="21" t="s">
        <v>426</v>
      </c>
      <c r="D39" s="21" t="s">
        <v>1017</v>
      </c>
      <c r="E39" s="21" t="b">
        <v>0</v>
      </c>
      <c r="G39" s="21" t="str">
        <f>VLOOKUP(C39,モンスター!$B$6:$I$100,2,FALSE)</f>
        <v>デーモン</v>
      </c>
      <c r="H39" s="24">
        <f>VLOOKUP(D39,スキル!$C$4:$O$96,8,FALSE)</f>
        <v>10</v>
      </c>
      <c r="I39" s="25" t="str">
        <f>VLOOKUP(D39,スキル!$C$4:$O$96,2,FALSE)</f>
        <v>斬撃</v>
      </c>
      <c r="K39" s="43" t="s">
        <v>1053</v>
      </c>
      <c r="L39" s="21" t="str">
        <f>VLOOKUP(K39,スキル!$C$4:$D$99,2,FALSE)</f>
        <v>グラビデ</v>
      </c>
      <c r="M39" s="21">
        <f t="shared" si="0"/>
        <v>7</v>
      </c>
      <c r="N39" s="45"/>
      <c r="O39" s="1" t="str">
        <f t="shared" si="1"/>
        <v>INSERT INTO m_monster_skills VALUES ('myskill0035','monster006','skill009',FALSE);</v>
      </c>
    </row>
    <row r="40" spans="2:15">
      <c r="B40" s="44" t="s">
        <v>547</v>
      </c>
      <c r="C40" s="21" t="s">
        <v>426</v>
      </c>
      <c r="D40" s="21" t="s">
        <v>1035</v>
      </c>
      <c r="E40" s="21" t="b">
        <v>0</v>
      </c>
      <c r="G40" s="21" t="str">
        <f>VLOOKUP(C40,モンスター!$B$6:$I$100,2,FALSE)</f>
        <v>デーモン</v>
      </c>
      <c r="H40" s="24">
        <f>VLOOKUP(D40,スキル!$C$4:$O$96,8,FALSE)</f>
        <v>0</v>
      </c>
      <c r="I40" s="25" t="str">
        <f>VLOOKUP(D40,スキル!$C$4:$O$96,2,FALSE)</f>
        <v>余裕に構えている</v>
      </c>
      <c r="K40" s="43" t="s">
        <v>1037</v>
      </c>
      <c r="L40" s="21" t="str">
        <f>VLOOKUP(K40,スキル!$C$4:$D$99,2,FALSE)</f>
        <v>グラビガ</v>
      </c>
      <c r="M40" s="21">
        <f t="shared" si="0"/>
        <v>6</v>
      </c>
      <c r="N40" s="45"/>
      <c r="O40" s="1" t="str">
        <f t="shared" si="1"/>
        <v>INSERT INTO m_monster_skills VALUES ('myskill0036','monster006','skill057',FALSE);</v>
      </c>
    </row>
    <row r="41" spans="2:15">
      <c r="B41" s="44" t="s">
        <v>548</v>
      </c>
      <c r="C41" s="21" t="s">
        <v>427</v>
      </c>
      <c r="D41" s="21" t="s">
        <v>1034</v>
      </c>
      <c r="E41" s="21" t="b">
        <v>0</v>
      </c>
      <c r="G41" s="21" t="str">
        <f>VLOOKUP(C41,モンスター!$B$6:$I$100,2,FALSE)</f>
        <v>グレートデーモン</v>
      </c>
      <c r="H41" s="24" t="str">
        <f>VLOOKUP(D41,スキル!$C$4:$O$96,8,FALSE)</f>
        <v>30</v>
      </c>
      <c r="I41" s="25" t="str">
        <f>VLOOKUP(D41,スキル!$C$4:$O$96,2,FALSE)</f>
        <v>ダークフォース</v>
      </c>
      <c r="K41" s="43" t="s">
        <v>1068</v>
      </c>
      <c r="L41" s="21" t="str">
        <f>VLOOKUP(K41,スキル!$C$4:$D$99,2,FALSE)</f>
        <v>グラビジャ</v>
      </c>
      <c r="M41" s="21">
        <f t="shared" si="0"/>
        <v>2</v>
      </c>
      <c r="N41" s="45"/>
      <c r="O41" s="1" t="str">
        <f t="shared" si="1"/>
        <v>INSERT INTO m_monster_skills VALUES ('myskill0037','monster007','skill033',FALSE);</v>
      </c>
    </row>
    <row r="42" spans="2:15">
      <c r="B42" s="44" t="s">
        <v>549</v>
      </c>
      <c r="C42" s="21" t="s">
        <v>427</v>
      </c>
      <c r="D42" s="21" t="s">
        <v>1036</v>
      </c>
      <c r="E42" s="21" t="b">
        <v>0</v>
      </c>
      <c r="G42" s="21" t="str">
        <f>VLOOKUP(C42,モンスター!$B$6:$I$100,2,FALSE)</f>
        <v>グレートデーモン</v>
      </c>
      <c r="H42" s="24">
        <f>VLOOKUP(D42,スキル!$C$4:$O$96,8,FALSE)</f>
        <v>50</v>
      </c>
      <c r="I42" s="25" t="str">
        <f>VLOOKUP(D42,スキル!$C$4:$O$96,2,FALSE)</f>
        <v>ブラックレイン</v>
      </c>
      <c r="K42" s="43" t="s">
        <v>1057</v>
      </c>
      <c r="L42" s="21" t="str">
        <f>VLOOKUP(K42,スキル!$C$4:$D$99,2,FALSE)</f>
        <v>デススペル</v>
      </c>
      <c r="M42" s="21">
        <f t="shared" si="0"/>
        <v>3</v>
      </c>
      <c r="N42" s="45"/>
      <c r="O42" s="1" t="str">
        <f t="shared" si="1"/>
        <v>INSERT INTO m_monster_skills VALUES ('myskill0038','monster007','skill034',FALSE);</v>
      </c>
    </row>
    <row r="43" spans="2:15">
      <c r="B43" s="44" t="s">
        <v>550</v>
      </c>
      <c r="C43" s="21" t="s">
        <v>427</v>
      </c>
      <c r="D43" s="21" t="s">
        <v>1037</v>
      </c>
      <c r="E43" s="21" t="b">
        <v>0</v>
      </c>
      <c r="G43" s="21" t="str">
        <f>VLOOKUP(C43,モンスター!$B$6:$I$100,2,FALSE)</f>
        <v>グレートデーモン</v>
      </c>
      <c r="H43" s="24" t="str">
        <f>VLOOKUP(D43,スキル!$C$4:$O$96,8,FALSE)</f>
        <v>50</v>
      </c>
      <c r="I43" s="25" t="str">
        <f>VLOOKUP(D43,スキル!$C$4:$O$96,2,FALSE)</f>
        <v>グラビガ</v>
      </c>
      <c r="K43" s="43" t="s">
        <v>1062</v>
      </c>
      <c r="L43" s="21" t="str">
        <f>VLOOKUP(K43,スキル!$C$4:$D$99,2,FALSE)</f>
        <v>ケアル</v>
      </c>
      <c r="M43" s="21">
        <f t="shared" si="0"/>
        <v>3</v>
      </c>
      <c r="N43" s="45"/>
      <c r="O43" s="1" t="str">
        <f t="shared" si="1"/>
        <v>INSERT INTO m_monster_skills VALUES ('myskill0039','monster007','skill036',FALSE);</v>
      </c>
    </row>
    <row r="44" spans="2:15">
      <c r="B44" s="44" t="s">
        <v>551</v>
      </c>
      <c r="C44" s="21" t="s">
        <v>427</v>
      </c>
      <c r="D44" s="21" t="s">
        <v>1038</v>
      </c>
      <c r="E44" s="21" t="b">
        <v>0</v>
      </c>
      <c r="G44" s="21" t="str">
        <f>VLOOKUP(C44,モンスター!$B$6:$I$100,2,FALSE)</f>
        <v>グレートデーモン</v>
      </c>
      <c r="H44" s="24">
        <f>VLOOKUP(D44,スキル!$C$4:$O$96,8,FALSE)</f>
        <v>50</v>
      </c>
      <c r="I44" s="25" t="str">
        <f>VLOOKUP(D44,スキル!$C$4:$O$96,2,FALSE)</f>
        <v>リアルインパクト</v>
      </c>
      <c r="K44" s="43" t="s">
        <v>1051</v>
      </c>
      <c r="L44" s="21" t="str">
        <f>VLOOKUP(K44,スキル!$C$4:$D$99,2,FALSE)</f>
        <v>ケアルラ</v>
      </c>
      <c r="M44" s="21">
        <f t="shared" si="0"/>
        <v>7</v>
      </c>
      <c r="N44" s="45"/>
      <c r="O44" s="1" t="str">
        <f t="shared" si="1"/>
        <v>INSERT INTO m_monster_skills VALUES ('myskill0040','monster007','skill004',FALSE);</v>
      </c>
    </row>
    <row r="45" spans="2:15">
      <c r="B45" s="44" t="s">
        <v>552</v>
      </c>
      <c r="C45" s="21" t="s">
        <v>427</v>
      </c>
      <c r="D45" s="21" t="s">
        <v>1032</v>
      </c>
      <c r="E45" s="21" t="b">
        <v>0</v>
      </c>
      <c r="G45" s="21" t="str">
        <f>VLOOKUP(C45,モンスター!$B$6:$I$100,2,FALSE)</f>
        <v>グレートデーモン</v>
      </c>
      <c r="H45" s="24">
        <f>VLOOKUP(D45,スキル!$C$4:$O$96,8,FALSE)</f>
        <v>30</v>
      </c>
      <c r="I45" s="25" t="str">
        <f>VLOOKUP(D45,スキル!$C$4:$O$96,2,FALSE)</f>
        <v>渾身斬り</v>
      </c>
      <c r="K45" s="43" t="s">
        <v>1061</v>
      </c>
      <c r="L45" s="21" t="str">
        <f>VLOOKUP(K45,スキル!$C$4:$D$99,2,FALSE)</f>
        <v>ケアルガ</v>
      </c>
      <c r="M45" s="21">
        <f t="shared" si="0"/>
        <v>3</v>
      </c>
      <c r="N45" s="45"/>
      <c r="O45" s="1" t="str">
        <f t="shared" si="1"/>
        <v>INSERT INTO m_monster_skills VALUES ('myskill0041','monster007','skill011',FALSE);</v>
      </c>
    </row>
    <row r="46" spans="2:15">
      <c r="B46" s="44" t="s">
        <v>553</v>
      </c>
      <c r="C46" s="21" t="s">
        <v>427</v>
      </c>
      <c r="D46" s="21" t="s">
        <v>1035</v>
      </c>
      <c r="E46" s="21" t="b">
        <v>0</v>
      </c>
      <c r="G46" s="21" t="str">
        <f>VLOOKUP(C46,モンスター!$B$6:$I$100,2,FALSE)</f>
        <v>グレートデーモン</v>
      </c>
      <c r="H46" s="24">
        <f>VLOOKUP(D46,スキル!$C$4:$O$96,8,FALSE)</f>
        <v>0</v>
      </c>
      <c r="I46" s="25" t="str">
        <f>VLOOKUP(D46,スキル!$C$4:$O$96,2,FALSE)</f>
        <v>余裕に構えている</v>
      </c>
      <c r="K46" s="43" t="s">
        <v>1066</v>
      </c>
      <c r="L46" s="21" t="str">
        <f>VLOOKUP(K46,スキル!$C$4:$D$99,2,FALSE)</f>
        <v>ケアルジャ</v>
      </c>
      <c r="M46" s="21">
        <f t="shared" si="0"/>
        <v>2</v>
      </c>
      <c r="N46" s="45"/>
      <c r="O46" s="1" t="str">
        <f t="shared" si="1"/>
        <v>INSERT INTO m_monster_skills VALUES ('myskill0042','monster007','skill057',FALSE);</v>
      </c>
    </row>
    <row r="47" spans="2:15">
      <c r="B47" s="44" t="s">
        <v>554</v>
      </c>
      <c r="C47" s="21" t="s">
        <v>428</v>
      </c>
      <c r="D47" s="21" t="s">
        <v>1170</v>
      </c>
      <c r="E47" s="21" t="b">
        <v>0</v>
      </c>
      <c r="G47" s="21" t="str">
        <f>VLOOKUP(C47,モンスター!$B$6:$I$100,2,FALSE)</f>
        <v>ゴブリン</v>
      </c>
      <c r="H47" s="24">
        <f>VLOOKUP(D47,スキル!$C$4:$O$96,8,FALSE)</f>
        <v>0</v>
      </c>
      <c r="I47" s="25" t="str">
        <f>VLOOKUP(D47,スキル!$C$4:$O$96,2,FALSE)</f>
        <v>バーサク</v>
      </c>
      <c r="K47" s="43" t="s">
        <v>1029</v>
      </c>
      <c r="L47" s="21" t="str">
        <f>VLOOKUP(K47,スキル!$C$4:$D$99,2,FALSE)</f>
        <v>リジェネ</v>
      </c>
      <c r="M47" s="21">
        <f t="shared" si="0"/>
        <v>4</v>
      </c>
      <c r="N47" s="45"/>
      <c r="O47" s="1" t="str">
        <f t="shared" si="1"/>
        <v>INSERT INTO m_monster_skills VALUES ('myskill0043','monster008','skill052',FALSE);</v>
      </c>
    </row>
    <row r="48" spans="2:15">
      <c r="B48" s="44" t="s">
        <v>555</v>
      </c>
      <c r="C48" s="21" t="s">
        <v>428</v>
      </c>
      <c r="D48" s="21" t="s">
        <v>1017</v>
      </c>
      <c r="E48" s="21" t="b">
        <v>0</v>
      </c>
      <c r="G48" s="21" t="str">
        <f>VLOOKUP(C48,モンスター!$B$6:$I$100,2,FALSE)</f>
        <v>ゴブリン</v>
      </c>
      <c r="H48" s="24">
        <f>VLOOKUP(D48,スキル!$C$4:$O$96,8,FALSE)</f>
        <v>10</v>
      </c>
      <c r="I48" s="25" t="str">
        <f>VLOOKUP(D48,スキル!$C$4:$O$96,2,FALSE)</f>
        <v>斬撃</v>
      </c>
      <c r="K48" s="43" t="s">
        <v>1054</v>
      </c>
      <c r="L48" s="21" t="str">
        <f>VLOOKUP(K48,スキル!$C$4:$D$99,2,FALSE)</f>
        <v>ポイズン</v>
      </c>
      <c r="M48" s="21">
        <f t="shared" si="0"/>
        <v>6</v>
      </c>
      <c r="N48" s="45"/>
      <c r="O48" s="1" t="str">
        <f t="shared" si="1"/>
        <v>INSERT INTO m_monster_skills VALUES ('myskill0044','monster008','skill009',FALSE);</v>
      </c>
    </row>
    <row r="49" spans="2:15">
      <c r="B49" s="44" t="s">
        <v>556</v>
      </c>
      <c r="C49" s="21" t="s">
        <v>428</v>
      </c>
      <c r="D49" s="21" t="s">
        <v>1017</v>
      </c>
      <c r="E49" s="21" t="b">
        <v>0</v>
      </c>
      <c r="G49" s="21" t="str">
        <f>VLOOKUP(C49,モンスター!$B$6:$I$100,2,FALSE)</f>
        <v>ゴブリン</v>
      </c>
      <c r="H49" s="24">
        <f>VLOOKUP(D49,スキル!$C$4:$O$96,8,FALSE)</f>
        <v>10</v>
      </c>
      <c r="I49" s="25" t="str">
        <f>VLOOKUP(D49,スキル!$C$4:$O$96,2,FALSE)</f>
        <v>斬撃</v>
      </c>
      <c r="K49" s="43" t="s">
        <v>1058</v>
      </c>
      <c r="L49" s="21" t="str">
        <f>VLOOKUP(K49,スキル!$C$4:$D$99,2,FALSE)</f>
        <v>ポイズンフラワー</v>
      </c>
      <c r="M49" s="21">
        <f t="shared" si="0"/>
        <v>4</v>
      </c>
      <c r="N49" s="45"/>
      <c r="O49" s="1" t="str">
        <f t="shared" si="1"/>
        <v>INSERT INTO m_monster_skills VALUES ('myskill0045','monster008','skill009',FALSE);</v>
      </c>
    </row>
    <row r="50" spans="2:15">
      <c r="B50" s="44" t="s">
        <v>557</v>
      </c>
      <c r="C50" s="21" t="s">
        <v>428</v>
      </c>
      <c r="D50" s="21" t="s">
        <v>1018</v>
      </c>
      <c r="E50" s="21" t="b">
        <v>0</v>
      </c>
      <c r="G50" s="21" t="str">
        <f>VLOOKUP(C50,モンスター!$B$6:$I$100,2,FALSE)</f>
        <v>ゴブリン</v>
      </c>
      <c r="H50" s="24">
        <f>VLOOKUP(D50,スキル!$C$4:$O$96,8,FALSE)</f>
        <v>0</v>
      </c>
      <c r="I50" s="25" t="str">
        <f>VLOOKUP(D50,スキル!$C$4:$O$96,2,FALSE)</f>
        <v>ミスをした</v>
      </c>
      <c r="K50" s="43" t="s">
        <v>1059</v>
      </c>
      <c r="L50" s="21" t="str">
        <f>VLOOKUP(K50,スキル!$C$4:$D$99,2,FALSE)</f>
        <v>デッドリーポイズン</v>
      </c>
      <c r="M50" s="21">
        <f t="shared" si="0"/>
        <v>4</v>
      </c>
      <c r="N50" s="45"/>
      <c r="O50" s="1" t="str">
        <f t="shared" si="1"/>
        <v>INSERT INTO m_monster_skills VALUES ('myskill0046','monster008','skill055',FALSE);</v>
      </c>
    </row>
    <row r="51" spans="2:15">
      <c r="B51" s="44" t="s">
        <v>558</v>
      </c>
      <c r="C51" s="21" t="s">
        <v>428</v>
      </c>
      <c r="D51" s="21" t="s">
        <v>1032</v>
      </c>
      <c r="E51" s="21" t="b">
        <v>0</v>
      </c>
      <c r="G51" s="21" t="str">
        <f>VLOOKUP(C51,モンスター!$B$6:$I$100,2,FALSE)</f>
        <v>ゴブリン</v>
      </c>
      <c r="H51" s="24">
        <f>VLOOKUP(D51,スキル!$C$4:$O$96,8,FALSE)</f>
        <v>30</v>
      </c>
      <c r="I51" s="25" t="str">
        <f>VLOOKUP(D51,スキル!$C$4:$O$96,2,FALSE)</f>
        <v>渾身斬り</v>
      </c>
      <c r="K51" s="43" t="s">
        <v>1039</v>
      </c>
      <c r="L51" s="21" t="str">
        <f>VLOOKUP(K51,スキル!$C$4:$D$99,2,FALSE)</f>
        <v>スリプル</v>
      </c>
      <c r="M51" s="21">
        <f t="shared" si="0"/>
        <v>5</v>
      </c>
      <c r="N51" s="45"/>
      <c r="O51" s="1" t="str">
        <f t="shared" si="1"/>
        <v>INSERT INTO m_monster_skills VALUES ('myskill0047','monster008','skill011',FALSE);</v>
      </c>
    </row>
    <row r="52" spans="2:15">
      <c r="B52" s="44" t="s">
        <v>559</v>
      </c>
      <c r="C52" s="21" t="s">
        <v>428</v>
      </c>
      <c r="D52" s="21" t="s">
        <v>1032</v>
      </c>
      <c r="E52" s="21" t="b">
        <v>0</v>
      </c>
      <c r="G52" s="21" t="str">
        <f>VLOOKUP(C52,モンスター!$B$6:$I$100,2,FALSE)</f>
        <v>ゴブリン</v>
      </c>
      <c r="H52" s="24">
        <f>VLOOKUP(D52,スキル!$C$4:$O$96,8,FALSE)</f>
        <v>30</v>
      </c>
      <c r="I52" s="25" t="str">
        <f>VLOOKUP(D52,スキル!$C$4:$O$96,2,FALSE)</f>
        <v>渾身斬り</v>
      </c>
      <c r="K52" s="43" t="s">
        <v>1040</v>
      </c>
      <c r="L52" s="21" t="str">
        <f>VLOOKUP(K52,スキル!$C$4:$D$99,2,FALSE)</f>
        <v>スリープミスト</v>
      </c>
      <c r="M52" s="21">
        <f t="shared" si="0"/>
        <v>4</v>
      </c>
      <c r="N52" s="45"/>
      <c r="O52" s="1" t="str">
        <f t="shared" si="1"/>
        <v>INSERT INTO m_monster_skills VALUES ('myskill0048','monster008','skill011',FALSE);</v>
      </c>
    </row>
    <row r="53" spans="2:15">
      <c r="B53" s="44" t="s">
        <v>560</v>
      </c>
      <c r="C53" s="21" t="s">
        <v>429</v>
      </c>
      <c r="D53" s="21" t="s">
        <v>1017</v>
      </c>
      <c r="E53" s="21" t="b">
        <v>0</v>
      </c>
      <c r="G53" s="21" t="str">
        <f>VLOOKUP(C53,モンスター!$B$6:$I$100,2,FALSE)</f>
        <v>ゴブリンガード</v>
      </c>
      <c r="H53" s="24">
        <f>VLOOKUP(D53,スキル!$C$4:$O$96,8,FALSE)</f>
        <v>10</v>
      </c>
      <c r="I53" s="25" t="str">
        <f>VLOOKUP(D53,スキル!$C$4:$O$96,2,FALSE)</f>
        <v>斬撃</v>
      </c>
      <c r="K53" s="43" t="s">
        <v>1027</v>
      </c>
      <c r="L53" s="21" t="str">
        <f>VLOOKUP(K53,スキル!$C$4:$D$99,2,FALSE)</f>
        <v>チャーム</v>
      </c>
      <c r="M53" s="21">
        <f t="shared" si="0"/>
        <v>6</v>
      </c>
      <c r="N53" s="45"/>
      <c r="O53" s="1" t="str">
        <f t="shared" si="1"/>
        <v>INSERT INTO m_monster_skills VALUES ('myskill0049','monster009','skill009',FALSE);</v>
      </c>
    </row>
    <row r="54" spans="2:15">
      <c r="B54" s="44" t="s">
        <v>561</v>
      </c>
      <c r="C54" s="21" t="s">
        <v>429</v>
      </c>
      <c r="D54" s="21" t="s">
        <v>1018</v>
      </c>
      <c r="E54" s="21" t="b">
        <v>0</v>
      </c>
      <c r="G54" s="21" t="str">
        <f>VLOOKUP(C54,モンスター!$B$6:$I$100,2,FALSE)</f>
        <v>ゴブリンガード</v>
      </c>
      <c r="H54" s="24">
        <f>VLOOKUP(D54,スキル!$C$4:$O$96,8,FALSE)</f>
        <v>0</v>
      </c>
      <c r="I54" s="25" t="str">
        <f>VLOOKUP(D54,スキル!$C$4:$O$96,2,FALSE)</f>
        <v>ミスをした</v>
      </c>
      <c r="K54" s="43" t="s">
        <v>1081</v>
      </c>
      <c r="L54" s="21" t="str">
        <f>VLOOKUP(K54,スキル!$C$4:$D$99,2,FALSE)</f>
        <v>スロウ</v>
      </c>
      <c r="M54" s="21">
        <f t="shared" si="0"/>
        <v>4</v>
      </c>
      <c r="N54" s="45"/>
      <c r="O54" s="1" t="str">
        <f t="shared" si="1"/>
        <v>INSERT INTO m_monster_skills VALUES ('myskill0050','monster009','skill055',FALSE);</v>
      </c>
    </row>
    <row r="55" spans="2:15">
      <c r="B55" s="44" t="s">
        <v>562</v>
      </c>
      <c r="C55" s="21" t="s">
        <v>429</v>
      </c>
      <c r="D55" s="21" t="s">
        <v>1025</v>
      </c>
      <c r="E55" s="21" t="b">
        <v>0</v>
      </c>
      <c r="G55" s="21" t="str">
        <f>VLOOKUP(C55,モンスター!$B$6:$I$100,2,FALSE)</f>
        <v>ゴブリンガード</v>
      </c>
      <c r="H55" s="24">
        <f>VLOOKUP(D55,スキル!$C$4:$O$96,8,FALSE)</f>
        <v>20</v>
      </c>
      <c r="I55" s="25" t="str">
        <f>VLOOKUP(D55,スキル!$C$4:$O$96,2,FALSE)</f>
        <v>剣の舞</v>
      </c>
      <c r="K55" s="43" t="s">
        <v>1082</v>
      </c>
      <c r="L55" s="21" t="str">
        <f>VLOOKUP(K55,スキル!$C$4:$D$99,2,FALSE)</f>
        <v>スロウガ</v>
      </c>
      <c r="M55" s="21">
        <f t="shared" si="0"/>
        <v>4</v>
      </c>
      <c r="N55" s="45"/>
      <c r="O55" s="1" t="str">
        <f t="shared" si="1"/>
        <v>INSERT INTO m_monster_skills VALUES ('myskill0051','monster009','skill010',FALSE);</v>
      </c>
    </row>
    <row r="56" spans="2:15">
      <c r="B56" s="44" t="s">
        <v>563</v>
      </c>
      <c r="C56" s="21" t="s">
        <v>429</v>
      </c>
      <c r="D56" s="21" t="s">
        <v>1026</v>
      </c>
      <c r="E56" s="21" t="b">
        <v>0</v>
      </c>
      <c r="G56" s="21" t="str">
        <f>VLOOKUP(C56,モンスター!$B$6:$I$100,2,FALSE)</f>
        <v>ゴブリンガード</v>
      </c>
      <c r="H56" s="24" t="str">
        <f>VLOOKUP(D56,スキル!$C$4:$O$96,8,FALSE)</f>
        <v>15</v>
      </c>
      <c r="I56" s="25" t="str">
        <f>VLOOKUP(D56,スキル!$C$4:$O$96,2,FALSE)</f>
        <v>薙ぎ払い</v>
      </c>
      <c r="K56" s="43" t="s">
        <v>1083</v>
      </c>
      <c r="L56" s="21" t="str">
        <f>VLOOKUP(K56,スキル!$C$4:$D$99,2,FALSE)</f>
        <v>バーサク</v>
      </c>
      <c r="M56" s="21">
        <f t="shared" si="0"/>
        <v>6</v>
      </c>
      <c r="N56" s="45"/>
      <c r="O56" s="1" t="str">
        <f t="shared" si="1"/>
        <v>INSERT INTO m_monster_skills VALUES ('myskill0052','monster009','skill013',FALSE);</v>
      </c>
    </row>
    <row r="57" spans="2:15">
      <c r="B57" s="44" t="s">
        <v>564</v>
      </c>
      <c r="C57" s="21" t="s">
        <v>429</v>
      </c>
      <c r="D57" s="21" t="s">
        <v>1170</v>
      </c>
      <c r="E57" s="21" t="b">
        <v>0</v>
      </c>
      <c r="G57" s="21" t="str">
        <f>VLOOKUP(C57,モンスター!$B$6:$I$100,2,FALSE)</f>
        <v>ゴブリンガード</v>
      </c>
      <c r="H57" s="24">
        <f>VLOOKUP(D57,スキル!$C$4:$O$96,8,FALSE)</f>
        <v>0</v>
      </c>
      <c r="I57" s="25" t="str">
        <f>VLOOKUP(D57,スキル!$C$4:$O$96,2,FALSE)</f>
        <v>バーサク</v>
      </c>
      <c r="K57" s="43" t="s">
        <v>1084</v>
      </c>
      <c r="L57" s="21" t="str">
        <f>VLOOKUP(K57,スキル!$C$4:$D$99,2,FALSE)</f>
        <v>ビジョン</v>
      </c>
      <c r="M57" s="21">
        <f t="shared" si="0"/>
        <v>6</v>
      </c>
      <c r="N57" s="45"/>
      <c r="O57" s="1" t="str">
        <f t="shared" si="1"/>
        <v>INSERT INTO m_monster_skills VALUES ('myskill0053','monster009','skill052',FALSE);</v>
      </c>
    </row>
    <row r="58" spans="2:15">
      <c r="B58" s="44" t="s">
        <v>565</v>
      </c>
      <c r="C58" s="21" t="s">
        <v>429</v>
      </c>
      <c r="D58" s="21" t="s">
        <v>1039</v>
      </c>
      <c r="E58" s="21" t="b">
        <v>0</v>
      </c>
      <c r="G58" s="21" t="str">
        <f>VLOOKUP(C58,モンスター!$B$6:$I$100,2,FALSE)</f>
        <v>ゴブリンガード</v>
      </c>
      <c r="H58" s="24">
        <f>VLOOKUP(D58,スキル!$C$4:$O$96,8,FALSE)</f>
        <v>0</v>
      </c>
      <c r="I58" s="25" t="str">
        <f>VLOOKUP(D58,スキル!$C$4:$O$96,2,FALSE)</f>
        <v>スリプル</v>
      </c>
      <c r="K58" s="43" t="s">
        <v>1085</v>
      </c>
      <c r="L58" s="21" t="str">
        <f>VLOOKUP(K58,スキル!$C$4:$D$99,2,FALSE)</f>
        <v>エナジーボール</v>
      </c>
      <c r="M58" s="21">
        <f t="shared" si="0"/>
        <v>8</v>
      </c>
      <c r="N58" s="45"/>
      <c r="O58" s="1" t="str">
        <f t="shared" si="1"/>
        <v>INSERT INTO m_monster_skills VALUES ('myskill0054','monster009','skill047',FALSE);</v>
      </c>
    </row>
    <row r="59" spans="2:15">
      <c r="B59" s="44" t="s">
        <v>566</v>
      </c>
      <c r="C59" s="21" t="s">
        <v>430</v>
      </c>
      <c r="D59" s="21" t="s">
        <v>1017</v>
      </c>
      <c r="E59" s="21" t="b">
        <v>0</v>
      </c>
      <c r="G59" s="21" t="str">
        <f>VLOOKUP(C59,モンスター!$B$6:$I$100,2,FALSE)</f>
        <v>ゴブリンロード</v>
      </c>
      <c r="H59" s="24">
        <f>VLOOKUP(D59,スキル!$C$4:$O$96,8,FALSE)</f>
        <v>10</v>
      </c>
      <c r="I59" s="25" t="str">
        <f>VLOOKUP(D59,スキル!$C$4:$O$96,2,FALSE)</f>
        <v>斬撃</v>
      </c>
      <c r="K59" s="43" t="s">
        <v>1018</v>
      </c>
      <c r="L59" s="21" t="str">
        <f>VLOOKUP(K59,スキル!$C$4:$D$99,2,FALSE)</f>
        <v>ミスをした</v>
      </c>
      <c r="M59" s="21">
        <f t="shared" si="0"/>
        <v>54</v>
      </c>
      <c r="N59" s="45"/>
      <c r="O59" s="1" t="str">
        <f t="shared" si="1"/>
        <v>INSERT INTO m_monster_skills VALUES ('myskill0055','monster010','skill009',FALSE);</v>
      </c>
    </row>
    <row r="60" spans="2:15">
      <c r="B60" s="44" t="s">
        <v>567</v>
      </c>
      <c r="C60" s="21" t="s">
        <v>430</v>
      </c>
      <c r="D60" s="21" t="s">
        <v>1026</v>
      </c>
      <c r="E60" s="21" t="b">
        <v>0</v>
      </c>
      <c r="G60" s="21" t="str">
        <f>VLOOKUP(C60,モンスター!$B$6:$I$100,2,FALSE)</f>
        <v>ゴブリンロード</v>
      </c>
      <c r="H60" s="24" t="str">
        <f>VLOOKUP(D60,スキル!$C$4:$O$96,8,FALSE)</f>
        <v>15</v>
      </c>
      <c r="I60" s="25" t="str">
        <f>VLOOKUP(D60,スキル!$C$4:$O$96,2,FALSE)</f>
        <v>薙ぎ払い</v>
      </c>
      <c r="K60" s="43" t="s">
        <v>1023</v>
      </c>
      <c r="L60" s="21" t="str">
        <f>VLOOKUP(K60,スキル!$C$4:$D$99,2,FALSE)</f>
        <v>様子を見ている</v>
      </c>
      <c r="M60" s="21">
        <f t="shared" si="0"/>
        <v>14</v>
      </c>
      <c r="N60" s="45"/>
      <c r="O60" s="1" t="str">
        <f t="shared" si="1"/>
        <v>INSERT INTO m_monster_skills VALUES ('myskill0056','monster010','skill013',FALSE);</v>
      </c>
    </row>
    <row r="61" spans="2:15">
      <c r="B61" s="44" t="s">
        <v>568</v>
      </c>
      <c r="C61" s="21" t="s">
        <v>430</v>
      </c>
      <c r="D61" s="21" t="s">
        <v>1023</v>
      </c>
      <c r="E61" s="21" t="b">
        <v>0</v>
      </c>
      <c r="G61" s="21" t="str">
        <f>VLOOKUP(C61,モンスター!$B$6:$I$100,2,FALSE)</f>
        <v>ゴブリンロード</v>
      </c>
      <c r="H61" s="24">
        <f>VLOOKUP(D61,スキル!$C$4:$O$96,8,FALSE)</f>
        <v>0</v>
      </c>
      <c r="I61" s="25" t="str">
        <f>VLOOKUP(D61,スキル!$C$4:$O$96,2,FALSE)</f>
        <v>様子を見ている</v>
      </c>
      <c r="K61" s="43" t="s">
        <v>1035</v>
      </c>
      <c r="L61" s="21" t="str">
        <f>VLOOKUP(K61,スキル!$C$4:$D$99,2,FALSE)</f>
        <v>余裕に構えている</v>
      </c>
      <c r="M61" s="21">
        <f t="shared" si="0"/>
        <v>7</v>
      </c>
      <c r="N61" s="45"/>
      <c r="O61" s="1" t="str">
        <f t="shared" si="1"/>
        <v>INSERT INTO m_monster_skills VALUES ('myskill0057','monster010','skill056',FALSE);</v>
      </c>
    </row>
    <row r="62" spans="2:15">
      <c r="B62" s="44" t="s">
        <v>569</v>
      </c>
      <c r="C62" s="21" t="s">
        <v>430</v>
      </c>
      <c r="D62" s="21" t="s">
        <v>1025</v>
      </c>
      <c r="E62" s="21" t="b">
        <v>0</v>
      </c>
      <c r="G62" s="21" t="str">
        <f>VLOOKUP(C62,モンスター!$B$6:$I$100,2,FALSE)</f>
        <v>ゴブリンロード</v>
      </c>
      <c r="H62" s="24">
        <f>VLOOKUP(D62,スキル!$C$4:$O$96,8,FALSE)</f>
        <v>20</v>
      </c>
      <c r="I62" s="25" t="str">
        <f>VLOOKUP(D62,スキル!$C$4:$O$96,2,FALSE)</f>
        <v>剣の舞</v>
      </c>
      <c r="K62" s="43" t="s">
        <v>1069</v>
      </c>
      <c r="L62" s="21" t="str">
        <f>VLOOKUP(K62,スキル!$C$4:$D$99,2,FALSE)</f>
        <v>噛みつき</v>
      </c>
      <c r="M62" s="21">
        <f t="shared" si="0"/>
        <v>6</v>
      </c>
      <c r="N62" s="45"/>
      <c r="O62" s="1" t="str">
        <f t="shared" si="1"/>
        <v>INSERT INTO m_monster_skills VALUES ('myskill0058','monster010','skill010',FALSE);</v>
      </c>
    </row>
    <row r="63" spans="2:15">
      <c r="B63" s="44" t="s">
        <v>570</v>
      </c>
      <c r="C63" s="21" t="s">
        <v>430</v>
      </c>
      <c r="D63" s="21" t="s">
        <v>1170</v>
      </c>
      <c r="E63" s="21" t="b">
        <v>0</v>
      </c>
      <c r="G63" s="21" t="str">
        <f>VLOOKUP(C63,モンスター!$B$6:$I$100,2,FALSE)</f>
        <v>ゴブリンロード</v>
      </c>
      <c r="H63" s="24">
        <f>VLOOKUP(D63,スキル!$C$4:$O$96,8,FALSE)</f>
        <v>0</v>
      </c>
      <c r="I63" s="25" t="str">
        <f>VLOOKUP(D63,スキル!$C$4:$O$96,2,FALSE)</f>
        <v>バーサク</v>
      </c>
      <c r="K63" s="43" t="s">
        <v>1070</v>
      </c>
      <c r="L63" s="21" t="str">
        <f>VLOOKUP(K63,スキル!$C$4:$D$99,2,FALSE)</f>
        <v>喰いちぎり</v>
      </c>
      <c r="M63" s="21">
        <f t="shared" si="0"/>
        <v>4</v>
      </c>
      <c r="N63" s="45"/>
      <c r="O63" s="1" t="str">
        <f t="shared" si="1"/>
        <v>INSERT INTO m_monster_skills VALUES ('myskill0059','monster010','skill052',FALSE);</v>
      </c>
    </row>
    <row r="64" spans="2:15">
      <c r="B64" s="44" t="s">
        <v>571</v>
      </c>
      <c r="C64" s="21" t="s">
        <v>430</v>
      </c>
      <c r="D64" s="21" t="s">
        <v>1040</v>
      </c>
      <c r="E64" s="21" t="b">
        <v>0</v>
      </c>
      <c r="G64" s="21" t="str">
        <f>VLOOKUP(C64,モンスター!$B$6:$I$100,2,FALSE)</f>
        <v>ゴブリンロード</v>
      </c>
      <c r="H64" s="24">
        <f>VLOOKUP(D64,スキル!$C$4:$O$96,8,FALSE)</f>
        <v>0</v>
      </c>
      <c r="I64" s="25" t="str">
        <f>VLOOKUP(D64,スキル!$C$4:$O$96,2,FALSE)</f>
        <v>スリープミスト</v>
      </c>
      <c r="K64" s="43" t="s">
        <v>1072</v>
      </c>
      <c r="L64" s="21" t="str">
        <f>VLOOKUP(K64,スキル!$C$4:$D$99,2,FALSE)</f>
        <v>タックル</v>
      </c>
      <c r="M64" s="21">
        <f t="shared" si="0"/>
        <v>20</v>
      </c>
      <c r="N64" s="45"/>
      <c r="O64" s="1" t="str">
        <f t="shared" si="1"/>
        <v>INSERT INTO m_monster_skills VALUES ('myskill0060','monster010','skill048',FALSE);</v>
      </c>
    </row>
    <row r="65" spans="2:15">
      <c r="B65" s="44" t="s">
        <v>572</v>
      </c>
      <c r="C65" s="21" t="s">
        <v>431</v>
      </c>
      <c r="D65" s="21" t="s">
        <v>1041</v>
      </c>
      <c r="E65" s="21" t="b">
        <v>0</v>
      </c>
      <c r="G65" s="21" t="str">
        <f>VLOOKUP(C65,モンスター!$B$6:$I$100,2,FALSE)</f>
        <v>マシンゴーレム</v>
      </c>
      <c r="H65" s="24">
        <f>VLOOKUP(D65,スキル!$C$4:$O$96,8,FALSE)</f>
        <v>10</v>
      </c>
      <c r="I65" s="25" t="str">
        <f>VLOOKUP(D65,スキル!$C$4:$O$96,2,FALSE)</f>
        <v>打撃</v>
      </c>
      <c r="K65" s="43" t="s">
        <v>1076</v>
      </c>
      <c r="L65" s="21" t="str">
        <f>VLOOKUP(K65,スキル!$C$4:$D$99,2,FALSE)</f>
        <v>突撃</v>
      </c>
      <c r="M65" s="21">
        <f t="shared" si="0"/>
        <v>7</v>
      </c>
      <c r="N65" s="45"/>
      <c r="O65" s="1" t="str">
        <f t="shared" si="1"/>
        <v>INSERT INTO m_monster_skills VALUES ('myskill0061','monster011','skill001',FALSE);</v>
      </c>
    </row>
    <row r="66" spans="2:15">
      <c r="B66" s="44" t="s">
        <v>573</v>
      </c>
      <c r="C66" s="21" t="s">
        <v>431</v>
      </c>
      <c r="D66" s="21" t="s">
        <v>1041</v>
      </c>
      <c r="E66" s="21" t="b">
        <v>0</v>
      </c>
      <c r="G66" s="21" t="str">
        <f>VLOOKUP(C66,モンスター!$B$6:$I$100,2,FALSE)</f>
        <v>マシンゴーレム</v>
      </c>
      <c r="H66" s="24">
        <f>VLOOKUP(D66,スキル!$C$4:$O$96,8,FALSE)</f>
        <v>10</v>
      </c>
      <c r="I66" s="25" t="str">
        <f>VLOOKUP(D66,スキル!$C$4:$O$96,2,FALSE)</f>
        <v>打撃</v>
      </c>
      <c r="K66" s="43" t="s">
        <v>1074</v>
      </c>
      <c r="L66" s="21" t="str">
        <f>VLOOKUP(K66,スキル!$C$4:$D$99,2,FALSE)</f>
        <v>振り回す</v>
      </c>
      <c r="M66" s="21">
        <f t="shared" si="0"/>
        <v>3</v>
      </c>
      <c r="N66" s="45"/>
      <c r="O66" s="1" t="str">
        <f t="shared" si="1"/>
        <v>INSERT INTO m_monster_skills VALUES ('myskill0062','monster011','skill001',FALSE);</v>
      </c>
    </row>
    <row r="67" spans="2:15">
      <c r="B67" s="44" t="s">
        <v>574</v>
      </c>
      <c r="C67" s="21" t="s">
        <v>431</v>
      </c>
      <c r="D67" s="21" t="s">
        <v>1042</v>
      </c>
      <c r="E67" s="21" t="b">
        <v>0</v>
      </c>
      <c r="G67" s="21" t="str">
        <f>VLOOKUP(C67,モンスター!$B$6:$I$100,2,FALSE)</f>
        <v>マシンゴーレム</v>
      </c>
      <c r="H67" s="24">
        <f>VLOOKUP(D67,スキル!$C$4:$O$96,8,FALSE)</f>
        <v>20</v>
      </c>
      <c r="I67" s="25" t="str">
        <f>VLOOKUP(D67,スキル!$C$4:$O$96,2,FALSE)</f>
        <v>正拳突き</v>
      </c>
      <c r="K67" s="43" t="s">
        <v>1075</v>
      </c>
      <c r="L67" s="21" t="str">
        <f>VLOOKUP(K67,スキル!$C$4:$D$99,2,FALSE)</f>
        <v>フルスイング</v>
      </c>
      <c r="M67" s="21">
        <f t="shared" si="0"/>
        <v>2</v>
      </c>
      <c r="N67" s="45"/>
      <c r="O67" s="1" t="str">
        <f t="shared" si="1"/>
        <v>INSERT INTO m_monster_skills VALUES ('myskill0063','monster011','skill002',FALSE);</v>
      </c>
    </row>
    <row r="68" spans="2:15">
      <c r="B68" s="44" t="s">
        <v>575</v>
      </c>
      <c r="C68" s="21" t="s">
        <v>431</v>
      </c>
      <c r="D68" s="21" t="s">
        <v>1043</v>
      </c>
      <c r="E68" s="21" t="b">
        <v>0</v>
      </c>
      <c r="G68" s="21" t="str">
        <f>VLOOKUP(C68,モンスター!$B$6:$I$100,2,FALSE)</f>
        <v>マシンゴーレム</v>
      </c>
      <c r="H68" s="24" t="str">
        <f>VLOOKUP(D68,スキル!$C$4:$O$96,8,FALSE)</f>
        <v>10</v>
      </c>
      <c r="I68" s="25" t="str">
        <f>VLOOKUP(D68,スキル!$C$4:$O$96,2,FALSE)</f>
        <v>ファイアボール</v>
      </c>
      <c r="K68" s="43" t="s">
        <v>1077</v>
      </c>
      <c r="L68" s="21" t="str">
        <f>VLOOKUP(K68,スキル!$C$4:$D$99,2,FALSE)</f>
        <v>突き</v>
      </c>
      <c r="M68" s="21">
        <f t="shared" si="0"/>
        <v>7</v>
      </c>
      <c r="N68" s="45"/>
      <c r="O68" s="1" t="str">
        <f t="shared" si="1"/>
        <v>INSERT INTO m_monster_skills VALUES ('myskill0064','monster011','skill017',FALSE);</v>
      </c>
    </row>
    <row r="69" spans="2:15">
      <c r="B69" s="44" t="s">
        <v>576</v>
      </c>
      <c r="C69" s="21" t="s">
        <v>431</v>
      </c>
      <c r="D69" s="21" t="s">
        <v>1044</v>
      </c>
      <c r="E69" s="21" t="b">
        <v>0</v>
      </c>
      <c r="G69" s="21" t="str">
        <f>VLOOKUP(C69,モンスター!$B$6:$I$100,2,FALSE)</f>
        <v>マシンゴーレム</v>
      </c>
      <c r="H69" s="24" t="str">
        <f>VLOOKUP(D69,スキル!$C$4:$O$96,8,FALSE)</f>
        <v>10</v>
      </c>
      <c r="I69" s="25" t="str">
        <f>VLOOKUP(D69,スキル!$C$4:$O$96,2,FALSE)</f>
        <v>サンダー</v>
      </c>
      <c r="K69" s="43" t="s">
        <v>1078</v>
      </c>
      <c r="L69" s="21" t="str">
        <f>VLOOKUP(K69,スキル!$C$4:$D$99,2,FALSE)</f>
        <v>串刺し</v>
      </c>
      <c r="M69" s="21">
        <f t="shared" si="0"/>
        <v>4</v>
      </c>
      <c r="N69" s="45"/>
      <c r="O69" s="1" t="str">
        <f t="shared" si="1"/>
        <v>INSERT INTO m_monster_skills VALUES ('myskill0065','monster011','skill023',FALSE);</v>
      </c>
    </row>
    <row r="70" spans="2:15">
      <c r="B70" s="44" t="s">
        <v>577</v>
      </c>
      <c r="C70" s="21" t="s">
        <v>431</v>
      </c>
      <c r="D70" s="21" t="s">
        <v>1018</v>
      </c>
      <c r="E70" s="21" t="b">
        <v>0</v>
      </c>
      <c r="G70" s="21" t="str">
        <f>VLOOKUP(C70,モンスター!$B$6:$I$100,2,FALSE)</f>
        <v>マシンゴーレム</v>
      </c>
      <c r="H70" s="24">
        <f>VLOOKUP(D70,スキル!$C$4:$O$96,8,FALSE)</f>
        <v>0</v>
      </c>
      <c r="I70" s="25" t="str">
        <f>VLOOKUP(D70,スキル!$C$4:$O$96,2,FALSE)</f>
        <v>ミスをした</v>
      </c>
      <c r="K70" s="43" t="s">
        <v>1071</v>
      </c>
      <c r="L70" s="21" t="str">
        <f>VLOOKUP(K70,スキル!$C$4:$D$99,2,FALSE)</f>
        <v>叩きつけ</v>
      </c>
      <c r="M70" s="21">
        <f t="shared" ref="M70:M86" si="2">COUNTIF($D$5:$D$1000,K70)</f>
        <v>2</v>
      </c>
      <c r="N70" s="45"/>
      <c r="O70" s="1" t="str">
        <f t="shared" ref="O70:O133" si="3">"INSERT INTO m_monster_skills VALUES ("&amp;"'"&amp;B70&amp;"'"&amp;","&amp;"'"&amp;C70&amp;"'"&amp;","&amp;"'"&amp;D70&amp;"'"&amp;","&amp;E70&amp;");"</f>
        <v>INSERT INTO m_monster_skills VALUES ('myskill0066','monster011','skill055',FALSE);</v>
      </c>
    </row>
    <row r="71" spans="2:15">
      <c r="B71" s="44" t="s">
        <v>578</v>
      </c>
      <c r="C71" s="21" t="s">
        <v>432</v>
      </c>
      <c r="D71" s="21" t="s">
        <v>1041</v>
      </c>
      <c r="E71" s="21" t="b">
        <v>0</v>
      </c>
      <c r="G71" s="21" t="str">
        <f>VLOOKUP(C71,モンスター!$B$6:$I$100,2,FALSE)</f>
        <v>ガーディアン</v>
      </c>
      <c r="H71" s="24">
        <f>VLOOKUP(D71,スキル!$C$4:$O$96,8,FALSE)</f>
        <v>10</v>
      </c>
      <c r="I71" s="25" t="str">
        <f>VLOOKUP(D71,スキル!$C$4:$O$96,2,FALSE)</f>
        <v>打撃</v>
      </c>
      <c r="K71" s="43" t="s">
        <v>1080</v>
      </c>
      <c r="L71" s="21" t="str">
        <f>VLOOKUP(K71,スキル!$C$4:$D$99,2,FALSE)</f>
        <v>叩き潰し</v>
      </c>
      <c r="M71" s="21">
        <f t="shared" si="2"/>
        <v>2</v>
      </c>
      <c r="N71" s="45"/>
      <c r="O71" s="1" t="str">
        <f t="shared" si="3"/>
        <v>INSERT INTO m_monster_skills VALUES ('myskill0067','monster012','skill001',FALSE);</v>
      </c>
    </row>
    <row r="72" spans="2:15">
      <c r="B72" s="44" t="s">
        <v>579</v>
      </c>
      <c r="C72" s="21" t="s">
        <v>432</v>
      </c>
      <c r="D72" s="21" t="s">
        <v>1042</v>
      </c>
      <c r="E72" s="21" t="b">
        <v>0</v>
      </c>
      <c r="G72" s="21" t="str">
        <f>VLOOKUP(C72,モンスター!$B$6:$I$100,2,FALSE)</f>
        <v>ガーディアン</v>
      </c>
      <c r="H72" s="24">
        <f>VLOOKUP(D72,スキル!$C$4:$O$96,8,FALSE)</f>
        <v>20</v>
      </c>
      <c r="I72" s="25" t="str">
        <f>VLOOKUP(D72,スキル!$C$4:$O$96,2,FALSE)</f>
        <v>正拳突き</v>
      </c>
      <c r="K72" s="43" t="s">
        <v>1079</v>
      </c>
      <c r="L72" s="21" t="str">
        <f>VLOOKUP(K72,スキル!$C$4:$D$99,2,FALSE)</f>
        <v>引き裂く</v>
      </c>
      <c r="M72" s="21">
        <f t="shared" si="2"/>
        <v>6</v>
      </c>
      <c r="N72" s="45"/>
      <c r="O72" s="1" t="str">
        <f t="shared" si="3"/>
        <v>INSERT INTO m_monster_skills VALUES ('myskill0068','monster012','skill002',FALSE);</v>
      </c>
    </row>
    <row r="73" spans="2:15">
      <c r="B73" s="44" t="s">
        <v>580</v>
      </c>
      <c r="C73" s="21" t="s">
        <v>432</v>
      </c>
      <c r="D73" s="21" t="s">
        <v>1045</v>
      </c>
      <c r="E73" s="21" t="b">
        <v>0</v>
      </c>
      <c r="G73" s="21" t="str">
        <f>VLOOKUP(C73,モンスター!$B$6:$I$100,2,FALSE)</f>
        <v>ガーディアン</v>
      </c>
      <c r="H73" s="24" t="str">
        <f>VLOOKUP(D73,スキル!$C$4:$O$96,8,FALSE)</f>
        <v>30</v>
      </c>
      <c r="I73" s="25" t="str">
        <f>VLOOKUP(D73,スキル!$C$4:$O$96,2,FALSE)</f>
        <v>エクスプロード</v>
      </c>
      <c r="K73" s="43" t="s">
        <v>1073</v>
      </c>
      <c r="L73" s="21" t="str">
        <f>VLOOKUP(K73,スキル!$C$4:$D$99,2,FALSE)</f>
        <v>首狩り</v>
      </c>
      <c r="M73" s="21">
        <f t="shared" si="2"/>
        <v>1</v>
      </c>
      <c r="N73" s="45"/>
      <c r="O73" s="1" t="str">
        <f t="shared" si="3"/>
        <v>INSERT INTO m_monster_skills VALUES ('myskill0069','monster012','skill018',FALSE);</v>
      </c>
    </row>
    <row r="74" spans="2:15">
      <c r="B74" s="44" t="s">
        <v>581</v>
      </c>
      <c r="C74" s="21" t="s">
        <v>432</v>
      </c>
      <c r="D74" s="21" t="s">
        <v>1046</v>
      </c>
      <c r="E74" s="21" t="b">
        <v>0</v>
      </c>
      <c r="G74" s="21" t="str">
        <f>VLOOKUP(C74,モンスター!$B$6:$I$100,2,FALSE)</f>
        <v>ガーディアン</v>
      </c>
      <c r="H74" s="24" t="str">
        <f>VLOOKUP(D74,スキル!$C$4:$O$96,8,FALSE)</f>
        <v>30</v>
      </c>
      <c r="I74" s="25" t="str">
        <f>VLOOKUP(D74,スキル!$C$4:$O$96,2,FALSE)</f>
        <v>サンダーボルト</v>
      </c>
      <c r="K74" s="43" t="s">
        <v>1086</v>
      </c>
      <c r="L74" s="21" t="str">
        <f>VLOOKUP(K74,スキル!$C$4:$D$99,2,FALSE)</f>
        <v>コメット</v>
      </c>
      <c r="M74" s="21">
        <f t="shared" si="2"/>
        <v>0</v>
      </c>
      <c r="N74" s="45"/>
      <c r="O74" s="1" t="str">
        <f t="shared" si="3"/>
        <v>INSERT INTO m_monster_skills VALUES ('myskill0070','monster012','skill024',FALSE);</v>
      </c>
    </row>
    <row r="75" spans="2:15">
      <c r="B75" s="44" t="s">
        <v>582</v>
      </c>
      <c r="C75" s="21" t="s">
        <v>432</v>
      </c>
      <c r="D75" s="21" t="s">
        <v>1021</v>
      </c>
      <c r="E75" s="21" t="b">
        <v>0</v>
      </c>
      <c r="G75" s="21" t="str">
        <f>VLOOKUP(C75,モンスター!$B$6:$I$100,2,FALSE)</f>
        <v>ガーディアン</v>
      </c>
      <c r="H75" s="24" t="str">
        <f>VLOOKUP(D75,スキル!$C$4:$O$96,8,FALSE)</f>
        <v>15</v>
      </c>
      <c r="I75" s="25" t="str">
        <f>VLOOKUP(D75,スキル!$C$4:$O$96,2,FALSE)</f>
        <v>回し蹴り</v>
      </c>
      <c r="K75" s="43" t="s">
        <v>1087</v>
      </c>
      <c r="L75" s="21" t="str">
        <f>VLOOKUP(K75,スキル!$C$4:$D$99,2,FALSE)</f>
        <v>メテオ</v>
      </c>
      <c r="M75" s="21">
        <f t="shared" si="2"/>
        <v>0</v>
      </c>
      <c r="N75" s="45"/>
      <c r="O75" s="1" t="str">
        <f t="shared" si="3"/>
        <v>INSERT INTO m_monster_skills VALUES ('myskill0071','monster012','skill005',FALSE);</v>
      </c>
    </row>
    <row r="76" spans="2:15">
      <c r="B76" s="44" t="s">
        <v>583</v>
      </c>
      <c r="C76" s="21" t="s">
        <v>432</v>
      </c>
      <c r="D76" s="21" t="s">
        <v>1018</v>
      </c>
      <c r="E76" s="21" t="b">
        <v>0</v>
      </c>
      <c r="G76" s="21" t="str">
        <f>VLOOKUP(C76,モンスター!$B$6:$I$100,2,FALSE)</f>
        <v>ガーディアン</v>
      </c>
      <c r="H76" s="24">
        <f>VLOOKUP(D76,スキル!$C$4:$O$96,8,FALSE)</f>
        <v>0</v>
      </c>
      <c r="I76" s="25" t="str">
        <f>VLOOKUP(D76,スキル!$C$4:$O$96,2,FALSE)</f>
        <v>ミスをした</v>
      </c>
      <c r="K76" s="43" t="s">
        <v>1088</v>
      </c>
      <c r="L76" s="21" t="str">
        <f>VLOOKUP(K76,スキル!$C$4:$D$99,2,FALSE)</f>
        <v>アルテマ</v>
      </c>
      <c r="M76" s="21">
        <f t="shared" si="2"/>
        <v>0</v>
      </c>
      <c r="N76" s="45"/>
      <c r="O76" s="1" t="str">
        <f t="shared" si="3"/>
        <v>INSERT INTO m_monster_skills VALUES ('myskill0072','monster012','skill055',FALSE);</v>
      </c>
    </row>
    <row r="77" spans="2:15">
      <c r="B77" s="44" t="s">
        <v>584</v>
      </c>
      <c r="C77" s="21" t="s">
        <v>433</v>
      </c>
      <c r="D77" s="21" t="s">
        <v>1042</v>
      </c>
      <c r="E77" s="21" t="b">
        <v>0</v>
      </c>
      <c r="G77" s="21" t="str">
        <f>VLOOKUP(C77,モンスター!$B$6:$I$100,2,FALSE)</f>
        <v>デスマシン</v>
      </c>
      <c r="H77" s="24">
        <f>VLOOKUP(D77,スキル!$C$4:$O$96,8,FALSE)</f>
        <v>20</v>
      </c>
      <c r="I77" s="25" t="str">
        <f>VLOOKUP(D77,スキル!$C$4:$O$96,2,FALSE)</f>
        <v>正拳突き</v>
      </c>
      <c r="K77" s="43" t="s">
        <v>1089</v>
      </c>
      <c r="L77" s="21" t="str">
        <f>VLOOKUP(K77,スキル!$C$4:$D$99,2,FALSE)</f>
        <v>火炎斬り</v>
      </c>
      <c r="M77" s="21">
        <f t="shared" si="2"/>
        <v>0</v>
      </c>
      <c r="N77" s="45"/>
      <c r="O77" s="1" t="str">
        <f t="shared" si="3"/>
        <v>INSERT INTO m_monster_skills VALUES ('myskill0073','monster013','skill002',FALSE);</v>
      </c>
    </row>
    <row r="78" spans="2:15">
      <c r="B78" s="44" t="s">
        <v>585</v>
      </c>
      <c r="C78" s="21" t="s">
        <v>433</v>
      </c>
      <c r="D78" s="21" t="s">
        <v>1038</v>
      </c>
      <c r="E78" s="21" t="b">
        <v>0</v>
      </c>
      <c r="G78" s="21" t="str">
        <f>VLOOKUP(C78,モンスター!$B$6:$I$100,2,FALSE)</f>
        <v>デスマシン</v>
      </c>
      <c r="H78" s="24">
        <f>VLOOKUP(D78,スキル!$C$4:$O$96,8,FALSE)</f>
        <v>50</v>
      </c>
      <c r="I78" s="25" t="str">
        <f>VLOOKUP(D78,スキル!$C$4:$O$96,2,FALSE)</f>
        <v>リアルインパクト</v>
      </c>
      <c r="K78" s="43" t="s">
        <v>1090</v>
      </c>
      <c r="L78" s="21" t="str">
        <f>VLOOKUP(K78,スキル!$C$4:$D$99,2,FALSE)</f>
        <v>氷結斬り</v>
      </c>
      <c r="M78" s="21">
        <f t="shared" si="2"/>
        <v>0</v>
      </c>
      <c r="N78" s="45"/>
      <c r="O78" s="1" t="str">
        <f t="shared" si="3"/>
        <v>INSERT INTO m_monster_skills VALUES ('myskill0074','monster013','skill004',FALSE);</v>
      </c>
    </row>
    <row r="79" spans="2:15">
      <c r="B79" s="44" t="s">
        <v>586</v>
      </c>
      <c r="C79" s="21" t="s">
        <v>433</v>
      </c>
      <c r="D79" s="21" t="s">
        <v>1045</v>
      </c>
      <c r="E79" s="21" t="b">
        <v>0</v>
      </c>
      <c r="G79" s="21" t="str">
        <f>VLOOKUP(C79,モンスター!$B$6:$I$100,2,FALSE)</f>
        <v>デスマシン</v>
      </c>
      <c r="H79" s="24" t="str">
        <f>VLOOKUP(D79,スキル!$C$4:$O$96,8,FALSE)</f>
        <v>30</v>
      </c>
      <c r="I79" s="25" t="str">
        <f>VLOOKUP(D79,スキル!$C$4:$O$96,2,FALSE)</f>
        <v>エクスプロード</v>
      </c>
      <c r="K79" s="43" t="s">
        <v>1091</v>
      </c>
      <c r="L79" s="21" t="str">
        <f>VLOOKUP(K79,スキル!$C$4:$D$99,2,FALSE)</f>
        <v>稲妻斬り</v>
      </c>
      <c r="M79" s="21">
        <f t="shared" si="2"/>
        <v>0</v>
      </c>
      <c r="N79" s="45"/>
      <c r="O79" s="1" t="str">
        <f t="shared" si="3"/>
        <v>INSERT INTO m_monster_skills VALUES ('myskill0075','monster013','skill018',FALSE);</v>
      </c>
    </row>
    <row r="80" spans="2:15">
      <c r="B80" s="44" t="s">
        <v>587</v>
      </c>
      <c r="C80" s="21" t="s">
        <v>433</v>
      </c>
      <c r="D80" s="21" t="s">
        <v>1047</v>
      </c>
      <c r="E80" s="21" t="b">
        <v>0</v>
      </c>
      <c r="G80" s="21" t="str">
        <f>VLOOKUP(C80,モンスター!$B$6:$I$100,2,FALSE)</f>
        <v>デスマシン</v>
      </c>
      <c r="H80" s="24">
        <f>VLOOKUP(D80,スキル!$C$4:$O$96,8,FALSE)</f>
        <v>50</v>
      </c>
      <c r="I80" s="25" t="str">
        <f>VLOOKUP(D80,スキル!$C$4:$O$96,2,FALSE)</f>
        <v>サンダーストーム</v>
      </c>
      <c r="K80" s="43" t="s">
        <v>1092</v>
      </c>
      <c r="L80" s="21" t="str">
        <f>VLOOKUP(K80,スキル!$C$4:$D$99,2,FALSE)</f>
        <v>大地斬</v>
      </c>
      <c r="M80" s="21">
        <f t="shared" si="2"/>
        <v>0</v>
      </c>
      <c r="N80" s="45"/>
      <c r="O80" s="1" t="str">
        <f t="shared" si="3"/>
        <v>INSERT INTO m_monster_skills VALUES ('myskill0076','monster013','skill025',FALSE);</v>
      </c>
    </row>
    <row r="81" spans="2:15">
      <c r="B81" s="44" t="s">
        <v>588</v>
      </c>
      <c r="C81" s="21" t="s">
        <v>433</v>
      </c>
      <c r="D81" s="21" t="s">
        <v>1023</v>
      </c>
      <c r="E81" s="21" t="b">
        <v>0</v>
      </c>
      <c r="G81" s="21" t="str">
        <f>VLOOKUP(C81,モンスター!$B$6:$I$100,2,FALSE)</f>
        <v>デスマシン</v>
      </c>
      <c r="H81" s="24">
        <f>VLOOKUP(D81,スキル!$C$4:$O$96,8,FALSE)</f>
        <v>0</v>
      </c>
      <c r="I81" s="25" t="str">
        <f>VLOOKUP(D81,スキル!$C$4:$O$96,2,FALSE)</f>
        <v>様子を見ている</v>
      </c>
      <c r="K81" s="43" t="s">
        <v>1093</v>
      </c>
      <c r="L81" s="21" t="str">
        <f>VLOOKUP(K81,スキル!$C$4:$D$99,2,FALSE)</f>
        <v>聖光斬</v>
      </c>
      <c r="M81" s="21">
        <f t="shared" si="2"/>
        <v>0</v>
      </c>
      <c r="N81" s="45"/>
      <c r="O81" s="1" t="str">
        <f t="shared" si="3"/>
        <v>INSERT INTO m_monster_skills VALUES ('myskill0077','monster013','skill056',FALSE);</v>
      </c>
    </row>
    <row r="82" spans="2:15">
      <c r="B82" s="44" t="s">
        <v>589</v>
      </c>
      <c r="C82" s="21" t="s">
        <v>433</v>
      </c>
      <c r="D82" s="21" t="s">
        <v>1020</v>
      </c>
      <c r="E82" s="21" t="b">
        <v>0</v>
      </c>
      <c r="G82" s="21" t="str">
        <f>VLOOKUP(C82,モンスター!$B$6:$I$100,2,FALSE)</f>
        <v>デスマシン</v>
      </c>
      <c r="H82" s="24" t="str">
        <f>VLOOKUP(D82,スキル!$C$4:$O$96,8,FALSE)</f>
        <v>25</v>
      </c>
      <c r="I82" s="25" t="str">
        <f>VLOOKUP(D82,スキル!$C$4:$O$96,2,FALSE)</f>
        <v>ムーンサルト</v>
      </c>
      <c r="K82" s="43" t="s">
        <v>1094</v>
      </c>
      <c r="L82" s="21" t="str">
        <f>VLOOKUP(K82,スキル!$C$4:$D$99,2,FALSE)</f>
        <v>暗黒斬</v>
      </c>
      <c r="M82" s="21">
        <f t="shared" si="2"/>
        <v>0</v>
      </c>
      <c r="N82" s="45"/>
      <c r="O82" s="1" t="str">
        <f t="shared" si="3"/>
        <v>INSERT INTO m_monster_skills VALUES ('myskill0078','monster013','skill006',FALSE);</v>
      </c>
    </row>
    <row r="83" spans="2:15">
      <c r="B83" s="44" t="s">
        <v>590</v>
      </c>
      <c r="C83" s="21" t="s">
        <v>434</v>
      </c>
      <c r="D83" s="21" t="s">
        <v>1025</v>
      </c>
      <c r="E83" s="21" t="b">
        <v>0</v>
      </c>
      <c r="G83" s="21" t="str">
        <f>VLOOKUP(C83,モンスター!$B$6:$I$100,2,FALSE)</f>
        <v>ハーピー</v>
      </c>
      <c r="H83" s="24">
        <f>VLOOKUP(D83,スキル!$C$4:$O$96,8,FALSE)</f>
        <v>20</v>
      </c>
      <c r="I83" s="25" t="str">
        <f>VLOOKUP(D83,スキル!$C$4:$O$96,2,FALSE)</f>
        <v>剣の舞</v>
      </c>
      <c r="K83" s="43" t="s">
        <v>1095</v>
      </c>
      <c r="L83" s="21" t="e">
        <f>VLOOKUP(K83,スキル!$C$4:$D$99,2,FALSE)</f>
        <v>#N/A</v>
      </c>
      <c r="M83" s="21">
        <f t="shared" si="2"/>
        <v>0</v>
      </c>
      <c r="N83" s="45"/>
      <c r="O83" s="1" t="str">
        <f t="shared" si="3"/>
        <v>INSERT INTO m_monster_skills VALUES ('myskill0079','monster014','skill010',FALSE);</v>
      </c>
    </row>
    <row r="84" spans="2:15">
      <c r="B84" s="44" t="s">
        <v>591</v>
      </c>
      <c r="C84" s="21" t="s">
        <v>434</v>
      </c>
      <c r="D84" s="21" t="s">
        <v>1026</v>
      </c>
      <c r="E84" s="21" t="b">
        <v>0</v>
      </c>
      <c r="G84" s="21" t="str">
        <f>VLOOKUP(C84,モンスター!$B$6:$I$100,2,FALSE)</f>
        <v>ハーピー</v>
      </c>
      <c r="H84" s="24" t="str">
        <f>VLOOKUP(D84,スキル!$C$4:$O$96,8,FALSE)</f>
        <v>15</v>
      </c>
      <c r="I84" s="25" t="str">
        <f>VLOOKUP(D84,スキル!$C$4:$O$96,2,FALSE)</f>
        <v>薙ぎ払い</v>
      </c>
      <c r="K84" s="43" t="s">
        <v>1096</v>
      </c>
      <c r="L84" s="21" t="e">
        <f>VLOOKUP(K84,スキル!$C$4:$D$99,2,FALSE)</f>
        <v>#N/A</v>
      </c>
      <c r="M84" s="21">
        <f t="shared" si="2"/>
        <v>0</v>
      </c>
      <c r="N84" s="45"/>
      <c r="O84" s="1" t="str">
        <f t="shared" si="3"/>
        <v>INSERT INTO m_monster_skills VALUES ('myskill0080','monster014','skill013',FALSE);</v>
      </c>
    </row>
    <row r="85" spans="2:15">
      <c r="B85" s="44" t="s">
        <v>592</v>
      </c>
      <c r="C85" s="21" t="s">
        <v>434</v>
      </c>
      <c r="D85" s="21" t="s">
        <v>1023</v>
      </c>
      <c r="E85" s="21" t="b">
        <v>0</v>
      </c>
      <c r="G85" s="21" t="str">
        <f>VLOOKUP(C85,モンスター!$B$6:$I$100,2,FALSE)</f>
        <v>ハーピー</v>
      </c>
      <c r="H85" s="24">
        <f>VLOOKUP(D85,スキル!$C$4:$O$96,8,FALSE)</f>
        <v>0</v>
      </c>
      <c r="I85" s="25" t="str">
        <f>VLOOKUP(D85,スキル!$C$4:$O$96,2,FALSE)</f>
        <v>様子を見ている</v>
      </c>
      <c r="K85" s="43" t="s">
        <v>1097</v>
      </c>
      <c r="L85" s="21" t="e">
        <f>VLOOKUP(K85,スキル!$C$4:$D$99,2,FALSE)</f>
        <v>#N/A</v>
      </c>
      <c r="M85" s="21">
        <f t="shared" si="2"/>
        <v>0</v>
      </c>
      <c r="N85" s="45"/>
      <c r="O85" s="1" t="str">
        <f t="shared" si="3"/>
        <v>INSERT INTO m_monster_skills VALUES ('myskill0081','monster014','skill056',FALSE);</v>
      </c>
    </row>
    <row r="86" spans="2:15">
      <c r="B86" s="44" t="s">
        <v>593</v>
      </c>
      <c r="C86" s="21" t="s">
        <v>434</v>
      </c>
      <c r="D86" s="21" t="s">
        <v>1027</v>
      </c>
      <c r="E86" s="21" t="b">
        <v>0</v>
      </c>
      <c r="G86" s="21" t="str">
        <f>VLOOKUP(C86,モンスター!$B$6:$I$100,2,FALSE)</f>
        <v>ハーピー</v>
      </c>
      <c r="H86" s="24">
        <f>VLOOKUP(D86,スキル!$C$4:$O$96,8,FALSE)</f>
        <v>0</v>
      </c>
      <c r="I86" s="25" t="str">
        <f>VLOOKUP(D86,スキル!$C$4:$O$96,2,FALSE)</f>
        <v>チャーム</v>
      </c>
      <c r="K86" s="43" t="s">
        <v>1098</v>
      </c>
      <c r="L86" s="21" t="e">
        <f>VLOOKUP(K86,スキル!$C$4:$D$99,2,FALSE)</f>
        <v>#N/A</v>
      </c>
      <c r="M86" s="21">
        <f t="shared" si="2"/>
        <v>0</v>
      </c>
      <c r="N86" s="45"/>
      <c r="O86" s="1" t="str">
        <f t="shared" si="3"/>
        <v>INSERT INTO m_monster_skills VALUES ('myskill0082','monster014','skill049',FALSE);</v>
      </c>
    </row>
    <row r="87" spans="2:15">
      <c r="B87" s="44" t="s">
        <v>594</v>
      </c>
      <c r="C87" s="21" t="s">
        <v>434</v>
      </c>
      <c r="D87" s="21" t="s">
        <v>1044</v>
      </c>
      <c r="E87" s="21" t="b">
        <v>0</v>
      </c>
      <c r="G87" s="21" t="str">
        <f>VLOOKUP(C87,モンスター!$B$6:$I$100,2,FALSE)</f>
        <v>ハーピー</v>
      </c>
      <c r="H87" s="24" t="str">
        <f>VLOOKUP(D87,スキル!$C$4:$O$96,8,FALSE)</f>
        <v>10</v>
      </c>
      <c r="I87" s="25" t="str">
        <f>VLOOKUP(D87,スキル!$C$4:$O$96,2,FALSE)</f>
        <v>サンダー</v>
      </c>
      <c r="N87" s="45"/>
      <c r="O87" s="1" t="str">
        <f t="shared" si="3"/>
        <v>INSERT INTO m_monster_skills VALUES ('myskill0083','monster014','skill023',FALSE);</v>
      </c>
    </row>
    <row r="88" spans="2:15">
      <c r="B88" s="44" t="s">
        <v>595</v>
      </c>
      <c r="C88" s="21" t="s">
        <v>434</v>
      </c>
      <c r="D88" s="21" t="s">
        <v>1019</v>
      </c>
      <c r="E88" s="21" t="b">
        <v>0</v>
      </c>
      <c r="G88" s="21" t="str">
        <f>VLOOKUP(C88,モンスター!$B$6:$I$100,2,FALSE)</f>
        <v>ハーピー</v>
      </c>
      <c r="H88" s="24" t="str">
        <f>VLOOKUP(D88,スキル!$C$4:$O$96,8,FALSE)</f>
        <v>10</v>
      </c>
      <c r="I88" s="25" t="str">
        <f>VLOOKUP(D88,スキル!$C$4:$O$96,2,FALSE)</f>
        <v>ダイヤミサイル</v>
      </c>
      <c r="N88" s="45"/>
      <c r="O88" s="1" t="str">
        <f t="shared" si="3"/>
        <v>INSERT INTO m_monster_skills VALUES ('myskill0084','monster014','skill026',FALSE);</v>
      </c>
    </row>
    <row r="89" spans="2:15">
      <c r="B89" s="44" t="s">
        <v>596</v>
      </c>
      <c r="C89" s="21" t="s">
        <v>435</v>
      </c>
      <c r="D89" s="21" t="s">
        <v>1028</v>
      </c>
      <c r="E89" s="21" t="b">
        <v>0</v>
      </c>
      <c r="G89" s="21" t="str">
        <f>VLOOKUP(C89,モンスター!$B$6:$I$100,2,FALSE)</f>
        <v>セイレーン</v>
      </c>
      <c r="H89" s="24" t="str">
        <f>VLOOKUP(D89,スキル!$C$4:$O$96,8,FALSE)</f>
        <v>10</v>
      </c>
      <c r="I89" s="25" t="str">
        <f>VLOOKUP(D89,スキル!$C$4:$O$96,2,FALSE)</f>
        <v>アイススマッシュ</v>
      </c>
      <c r="N89" s="45"/>
      <c r="O89" s="1" t="str">
        <f t="shared" si="3"/>
        <v>INSERT INTO m_monster_skills VALUES ('myskill0085','monster015','skill020',FALSE);</v>
      </c>
    </row>
    <row r="90" spans="2:15">
      <c r="B90" s="44" t="s">
        <v>597</v>
      </c>
      <c r="C90" s="21" t="s">
        <v>435</v>
      </c>
      <c r="D90" s="21" t="s">
        <v>1025</v>
      </c>
      <c r="E90" s="21" t="b">
        <v>0</v>
      </c>
      <c r="G90" s="21" t="str">
        <f>VLOOKUP(C90,モンスター!$B$6:$I$100,2,FALSE)</f>
        <v>セイレーン</v>
      </c>
      <c r="H90" s="24">
        <f>VLOOKUP(D90,スキル!$C$4:$O$96,8,FALSE)</f>
        <v>20</v>
      </c>
      <c r="I90" s="25" t="str">
        <f>VLOOKUP(D90,スキル!$C$4:$O$96,2,FALSE)</f>
        <v>剣の舞</v>
      </c>
      <c r="N90" s="45"/>
      <c r="O90" s="1" t="str">
        <f t="shared" si="3"/>
        <v>INSERT INTO m_monster_skills VALUES ('myskill0086','monster015','skill010',FALSE);</v>
      </c>
    </row>
    <row r="91" spans="2:15">
      <c r="B91" s="44" t="s">
        <v>598</v>
      </c>
      <c r="C91" s="21" t="s">
        <v>435</v>
      </c>
      <c r="D91" s="21" t="s">
        <v>1026</v>
      </c>
      <c r="E91" s="21" t="b">
        <v>0</v>
      </c>
      <c r="G91" s="21" t="str">
        <f>VLOOKUP(C91,モンスター!$B$6:$I$100,2,FALSE)</f>
        <v>セイレーン</v>
      </c>
      <c r="H91" s="24" t="str">
        <f>VLOOKUP(D91,スキル!$C$4:$O$96,8,FALSE)</f>
        <v>15</v>
      </c>
      <c r="I91" s="25" t="str">
        <f>VLOOKUP(D91,スキル!$C$4:$O$96,2,FALSE)</f>
        <v>薙ぎ払い</v>
      </c>
      <c r="N91" s="45"/>
      <c r="O91" s="1" t="str">
        <f t="shared" si="3"/>
        <v>INSERT INTO m_monster_skills VALUES ('myskill0087','monster015','skill013',FALSE);</v>
      </c>
    </row>
    <row r="92" spans="2:15">
      <c r="B92" s="44" t="s">
        <v>599</v>
      </c>
      <c r="C92" s="21" t="s">
        <v>435</v>
      </c>
      <c r="D92" s="21" t="s">
        <v>1027</v>
      </c>
      <c r="E92" s="21" t="b">
        <v>0</v>
      </c>
      <c r="G92" s="21" t="str">
        <f>VLOOKUP(C92,モンスター!$B$6:$I$100,2,FALSE)</f>
        <v>セイレーン</v>
      </c>
      <c r="H92" s="24">
        <f>VLOOKUP(D92,スキル!$C$4:$O$96,8,FALSE)</f>
        <v>0</v>
      </c>
      <c r="I92" s="25" t="str">
        <f>VLOOKUP(D92,スキル!$C$4:$O$96,2,FALSE)</f>
        <v>チャーム</v>
      </c>
      <c r="N92" s="45"/>
      <c r="O92" s="1" t="str">
        <f t="shared" si="3"/>
        <v>INSERT INTO m_monster_skills VALUES ('myskill0088','monster015','skill049',FALSE);</v>
      </c>
    </row>
    <row r="93" spans="2:15">
      <c r="B93" s="44" t="s">
        <v>600</v>
      </c>
      <c r="C93" s="21" t="s">
        <v>435</v>
      </c>
      <c r="D93" s="21" t="s">
        <v>1031</v>
      </c>
      <c r="E93" s="21" t="b">
        <v>0</v>
      </c>
      <c r="G93" s="21" t="str">
        <f>VLOOKUP(C93,モンスター!$B$6:$I$100,2,FALSE)</f>
        <v>セイレーン</v>
      </c>
      <c r="H93" s="24" t="str">
        <f>VLOOKUP(D93,スキル!$C$4:$O$96,8,FALSE)</f>
        <v>30</v>
      </c>
      <c r="I93" s="25" t="str">
        <f>VLOOKUP(D93,スキル!$C$4:$O$96,2,FALSE)</f>
        <v>メガスプラッシュ</v>
      </c>
      <c r="N93" s="45"/>
      <c r="O93" s="1" t="str">
        <f t="shared" si="3"/>
        <v>INSERT INTO m_monster_skills VALUES ('myskill0089','monster015','skill021',FALSE);</v>
      </c>
    </row>
    <row r="94" spans="2:15">
      <c r="B94" s="44" t="s">
        <v>601</v>
      </c>
      <c r="C94" s="21" t="s">
        <v>435</v>
      </c>
      <c r="D94" s="21" t="s">
        <v>1018</v>
      </c>
      <c r="E94" s="21" t="b">
        <v>0</v>
      </c>
      <c r="G94" s="21" t="str">
        <f>VLOOKUP(C94,モンスター!$B$6:$I$100,2,FALSE)</f>
        <v>セイレーン</v>
      </c>
      <c r="H94" s="24">
        <f>VLOOKUP(D94,スキル!$C$4:$O$96,8,FALSE)</f>
        <v>0</v>
      </c>
      <c r="I94" s="25" t="str">
        <f>VLOOKUP(D94,スキル!$C$4:$O$96,2,FALSE)</f>
        <v>ミスをした</v>
      </c>
      <c r="N94" s="45"/>
      <c r="O94" s="1" t="str">
        <f t="shared" si="3"/>
        <v>INSERT INTO m_monster_skills VALUES ('myskill0090','monster015','skill055',FALSE);</v>
      </c>
    </row>
    <row r="95" spans="2:15">
      <c r="B95" s="44" t="s">
        <v>602</v>
      </c>
      <c r="C95" s="21" t="s">
        <v>436</v>
      </c>
      <c r="D95" s="21" t="s">
        <v>1017</v>
      </c>
      <c r="E95" s="21" t="b">
        <v>0</v>
      </c>
      <c r="G95" s="21" t="str">
        <f>VLOOKUP(C95,モンスター!$B$6:$I$100,2,FALSE)</f>
        <v>アーマーナイト</v>
      </c>
      <c r="H95" s="24">
        <f>VLOOKUP(D95,スキル!$C$4:$O$96,8,FALSE)</f>
        <v>10</v>
      </c>
      <c r="I95" s="25" t="str">
        <f>VLOOKUP(D95,スキル!$C$4:$O$96,2,FALSE)</f>
        <v>斬撃</v>
      </c>
      <c r="N95" s="45"/>
      <c r="O95" s="1" t="str">
        <f t="shared" si="3"/>
        <v>INSERT INTO m_monster_skills VALUES ('myskill0091','monster016','skill009',FALSE);</v>
      </c>
    </row>
    <row r="96" spans="2:15">
      <c r="B96" s="44" t="s">
        <v>603</v>
      </c>
      <c r="C96" s="21" t="s">
        <v>436</v>
      </c>
      <c r="D96" s="21" t="s">
        <v>1179</v>
      </c>
      <c r="E96" s="21" t="b">
        <v>0</v>
      </c>
      <c r="G96" s="21" t="str">
        <f>VLOOKUP(C96,モンスター!$B$6:$I$100,2,FALSE)</f>
        <v>アーマーナイト</v>
      </c>
      <c r="H96" s="24">
        <f>VLOOKUP(D96,スキル!$C$4:$O$96,8,FALSE)</f>
        <v>0</v>
      </c>
      <c r="I96" s="25" t="str">
        <f>VLOOKUP(D96,スキル!$C$4:$O$96,2,FALSE)</f>
        <v>スロウ</v>
      </c>
      <c r="N96" s="45"/>
      <c r="O96" s="1" t="str">
        <f t="shared" si="3"/>
        <v>INSERT INTO m_monster_skills VALUES ('myskill0092','monster016','skill050',FALSE);</v>
      </c>
    </row>
    <row r="97" spans="2:15">
      <c r="B97" s="44" t="s">
        <v>604</v>
      </c>
      <c r="C97" s="21" t="s">
        <v>436</v>
      </c>
      <c r="D97" s="21" t="s">
        <v>1026</v>
      </c>
      <c r="E97" s="21" t="b">
        <v>0</v>
      </c>
      <c r="G97" s="21" t="str">
        <f>VLOOKUP(C97,モンスター!$B$6:$I$100,2,FALSE)</f>
        <v>アーマーナイト</v>
      </c>
      <c r="H97" s="24" t="str">
        <f>VLOOKUP(D97,スキル!$C$4:$O$96,8,FALSE)</f>
        <v>15</v>
      </c>
      <c r="I97" s="25" t="str">
        <f>VLOOKUP(D97,スキル!$C$4:$O$96,2,FALSE)</f>
        <v>薙ぎ払い</v>
      </c>
      <c r="N97" s="45"/>
      <c r="O97" s="1" t="str">
        <f t="shared" si="3"/>
        <v>INSERT INTO m_monster_skills VALUES ('myskill0093','monster016','skill013',FALSE);</v>
      </c>
    </row>
    <row r="98" spans="2:15">
      <c r="B98" s="44" t="s">
        <v>605</v>
      </c>
      <c r="C98" s="21" t="s">
        <v>436</v>
      </c>
      <c r="D98" s="21" t="s">
        <v>1026</v>
      </c>
      <c r="E98" s="21" t="b">
        <v>0</v>
      </c>
      <c r="G98" s="21" t="str">
        <f>VLOOKUP(C98,モンスター!$B$6:$I$100,2,FALSE)</f>
        <v>アーマーナイト</v>
      </c>
      <c r="H98" s="24" t="str">
        <f>VLOOKUP(D98,スキル!$C$4:$O$96,8,FALSE)</f>
        <v>15</v>
      </c>
      <c r="I98" s="25" t="str">
        <f>VLOOKUP(D98,スキル!$C$4:$O$96,2,FALSE)</f>
        <v>薙ぎ払い</v>
      </c>
      <c r="N98" s="45"/>
      <c r="O98" s="1" t="str">
        <f t="shared" si="3"/>
        <v>INSERT INTO m_monster_skills VALUES ('myskill0094','monster016','skill013',FALSE);</v>
      </c>
    </row>
    <row r="99" spans="2:15">
      <c r="B99" s="44" t="s">
        <v>606</v>
      </c>
      <c r="C99" s="21" t="s">
        <v>436</v>
      </c>
      <c r="D99" s="21" t="s">
        <v>1032</v>
      </c>
      <c r="E99" s="21" t="b">
        <v>0</v>
      </c>
      <c r="G99" s="21" t="str">
        <f>VLOOKUP(C99,モンスター!$B$6:$I$100,2,FALSE)</f>
        <v>アーマーナイト</v>
      </c>
      <c r="H99" s="24">
        <f>VLOOKUP(D99,スキル!$C$4:$O$96,8,FALSE)</f>
        <v>30</v>
      </c>
      <c r="I99" s="25" t="str">
        <f>VLOOKUP(D99,スキル!$C$4:$O$96,2,FALSE)</f>
        <v>渾身斬り</v>
      </c>
      <c r="N99" s="45"/>
      <c r="O99" s="1" t="str">
        <f t="shared" si="3"/>
        <v>INSERT INTO m_monster_skills VALUES ('myskill0095','monster016','skill011',FALSE);</v>
      </c>
    </row>
    <row r="100" spans="2:15">
      <c r="B100" s="44" t="s">
        <v>607</v>
      </c>
      <c r="C100" s="21" t="s">
        <v>436</v>
      </c>
      <c r="D100" s="21" t="s">
        <v>1018</v>
      </c>
      <c r="E100" s="21" t="b">
        <v>0</v>
      </c>
      <c r="G100" s="21" t="str">
        <f>VLOOKUP(C100,モンスター!$B$6:$I$100,2,FALSE)</f>
        <v>アーマーナイト</v>
      </c>
      <c r="H100" s="24">
        <f>VLOOKUP(D100,スキル!$C$4:$O$96,8,FALSE)</f>
        <v>0</v>
      </c>
      <c r="I100" s="25" t="str">
        <f>VLOOKUP(D100,スキル!$C$4:$O$96,2,FALSE)</f>
        <v>ミスをした</v>
      </c>
      <c r="N100" s="45"/>
      <c r="O100" s="1" t="str">
        <f t="shared" si="3"/>
        <v>INSERT INTO m_monster_skills VALUES ('myskill0096','monster016','skill055',FALSE);</v>
      </c>
    </row>
    <row r="101" spans="2:15">
      <c r="B101" s="44" t="s">
        <v>608</v>
      </c>
      <c r="C101" s="21" t="s">
        <v>437</v>
      </c>
      <c r="D101" s="21" t="s">
        <v>1023</v>
      </c>
      <c r="E101" s="21" t="b">
        <v>0</v>
      </c>
      <c r="G101" s="21" t="str">
        <f>VLOOKUP(C101,モンスター!$B$6:$I$100,2,FALSE)</f>
        <v>ダークナイト</v>
      </c>
      <c r="H101" s="24">
        <f>VLOOKUP(D101,スキル!$C$4:$O$96,8,FALSE)</f>
        <v>0</v>
      </c>
      <c r="I101" s="25" t="str">
        <f>VLOOKUP(D101,スキル!$C$4:$O$96,2,FALSE)</f>
        <v>様子を見ている</v>
      </c>
      <c r="N101" s="45"/>
      <c r="O101" s="1" t="str">
        <f t="shared" si="3"/>
        <v>INSERT INTO m_monster_skills VALUES ('myskill0097','monster017','skill056',FALSE);</v>
      </c>
    </row>
    <row r="102" spans="2:15">
      <c r="B102" s="44" t="s">
        <v>609</v>
      </c>
      <c r="C102" s="21" t="s">
        <v>437</v>
      </c>
      <c r="D102" s="21" t="s">
        <v>1032</v>
      </c>
      <c r="E102" s="21" t="b">
        <v>0</v>
      </c>
      <c r="G102" s="21" t="str">
        <f>VLOOKUP(C102,モンスター!$B$6:$I$100,2,FALSE)</f>
        <v>ダークナイト</v>
      </c>
      <c r="H102" s="24">
        <f>VLOOKUP(D102,スキル!$C$4:$O$96,8,FALSE)</f>
        <v>30</v>
      </c>
      <c r="I102" s="25" t="str">
        <f>VLOOKUP(D102,スキル!$C$4:$O$96,2,FALSE)</f>
        <v>渾身斬り</v>
      </c>
      <c r="N102" s="45"/>
      <c r="O102" s="1" t="str">
        <f t="shared" si="3"/>
        <v>INSERT INTO m_monster_skills VALUES ('myskill0098','monster017','skill011',FALSE);</v>
      </c>
    </row>
    <row r="103" spans="2:15">
      <c r="B103" s="44" t="s">
        <v>610</v>
      </c>
      <c r="C103" s="21" t="s">
        <v>437</v>
      </c>
      <c r="D103" s="21" t="s">
        <v>1017</v>
      </c>
      <c r="E103" s="21" t="b">
        <v>0</v>
      </c>
      <c r="G103" s="21" t="str">
        <f>VLOOKUP(C103,モンスター!$B$6:$I$100,2,FALSE)</f>
        <v>ダークナイト</v>
      </c>
      <c r="H103" s="24">
        <f>VLOOKUP(D103,スキル!$C$4:$O$96,8,FALSE)</f>
        <v>10</v>
      </c>
      <c r="I103" s="25" t="str">
        <f>VLOOKUP(D103,スキル!$C$4:$O$96,2,FALSE)</f>
        <v>斬撃</v>
      </c>
      <c r="N103" s="45"/>
      <c r="O103" s="1" t="str">
        <f t="shared" si="3"/>
        <v>INSERT INTO m_monster_skills VALUES ('myskill0099','monster017','skill009',FALSE);</v>
      </c>
    </row>
    <row r="104" spans="2:15">
      <c r="B104" s="44" t="s">
        <v>611</v>
      </c>
      <c r="C104" s="21" t="s">
        <v>437</v>
      </c>
      <c r="D104" s="21" t="s">
        <v>1025</v>
      </c>
      <c r="E104" s="21" t="b">
        <v>0</v>
      </c>
      <c r="G104" s="21" t="str">
        <f>VLOOKUP(C104,モンスター!$B$6:$I$100,2,FALSE)</f>
        <v>ダークナイト</v>
      </c>
      <c r="H104" s="24">
        <f>VLOOKUP(D104,スキル!$C$4:$O$96,8,FALSE)</f>
        <v>20</v>
      </c>
      <c r="I104" s="25" t="str">
        <f>VLOOKUP(D104,スキル!$C$4:$O$96,2,FALSE)</f>
        <v>剣の舞</v>
      </c>
      <c r="N104" s="45"/>
      <c r="O104" s="1" t="str">
        <f t="shared" si="3"/>
        <v>INSERT INTO m_monster_skills VALUES ('myskill0100','monster017','skill010',FALSE);</v>
      </c>
    </row>
    <row r="105" spans="2:15">
      <c r="B105" s="44" t="s">
        <v>612</v>
      </c>
      <c r="C105" s="21" t="s">
        <v>437</v>
      </c>
      <c r="D105" s="21" t="s">
        <v>1026</v>
      </c>
      <c r="E105" s="21" t="b">
        <v>0</v>
      </c>
      <c r="G105" s="21" t="str">
        <f>VLOOKUP(C105,モンスター!$B$6:$I$100,2,FALSE)</f>
        <v>ダークナイト</v>
      </c>
      <c r="H105" s="24" t="str">
        <f>VLOOKUP(D105,スキル!$C$4:$O$96,8,FALSE)</f>
        <v>15</v>
      </c>
      <c r="I105" s="25" t="str">
        <f>VLOOKUP(D105,スキル!$C$4:$O$96,2,FALSE)</f>
        <v>薙ぎ払い</v>
      </c>
      <c r="N105" s="45"/>
      <c r="O105" s="1" t="str">
        <f t="shared" si="3"/>
        <v>INSERT INTO m_monster_skills VALUES ('myskill0101','monster017','skill013',FALSE);</v>
      </c>
    </row>
    <row r="106" spans="2:15">
      <c r="B106" s="44" t="s">
        <v>613</v>
      </c>
      <c r="C106" s="21" t="s">
        <v>437</v>
      </c>
      <c r="D106" s="21" t="s">
        <v>1048</v>
      </c>
      <c r="E106" s="21" t="b">
        <v>0</v>
      </c>
      <c r="G106" s="21" t="str">
        <f>VLOOKUP(C106,モンスター!$B$6:$I$100,2,FALSE)</f>
        <v>ダークナイト</v>
      </c>
      <c r="H106" s="24" t="str">
        <f>VLOOKUP(D106,スキル!$C$4:$O$96,8,FALSE)</f>
        <v>25</v>
      </c>
      <c r="I106" s="25" t="str">
        <f>VLOOKUP(D106,スキル!$C$4:$O$96,2,FALSE)</f>
        <v>疾走居合</v>
      </c>
      <c r="N106" s="45"/>
      <c r="O106" s="1" t="str">
        <f t="shared" si="3"/>
        <v>INSERT INTO m_monster_skills VALUES ('myskill0102','monster017','skill014',FALSE);</v>
      </c>
    </row>
    <row r="107" spans="2:15">
      <c r="B107" s="44" t="s">
        <v>614</v>
      </c>
      <c r="C107" s="21" t="s">
        <v>438</v>
      </c>
      <c r="D107" s="21" t="s">
        <v>1035</v>
      </c>
      <c r="E107" s="21" t="b">
        <v>0</v>
      </c>
      <c r="G107" s="21" t="str">
        <f>VLOOKUP(C107,モンスター!$B$6:$I$100,2,FALSE)</f>
        <v>ターミネータ</v>
      </c>
      <c r="H107" s="24">
        <f>VLOOKUP(D107,スキル!$C$4:$O$96,8,FALSE)</f>
        <v>0</v>
      </c>
      <c r="I107" s="25" t="str">
        <f>VLOOKUP(D107,スキル!$C$4:$O$96,2,FALSE)</f>
        <v>余裕に構えている</v>
      </c>
      <c r="N107" s="45"/>
      <c r="O107" s="1" t="str">
        <f t="shared" si="3"/>
        <v>INSERT INTO m_monster_skills VALUES ('myskill0103','monster018','skill057',FALSE);</v>
      </c>
    </row>
    <row r="108" spans="2:15">
      <c r="B108" s="44" t="s">
        <v>615</v>
      </c>
      <c r="C108" s="21" t="s">
        <v>438</v>
      </c>
      <c r="D108" s="21" t="s">
        <v>1023</v>
      </c>
      <c r="E108" s="21" t="b">
        <v>0</v>
      </c>
      <c r="G108" s="21" t="str">
        <f>VLOOKUP(C108,モンスター!$B$6:$I$100,2,FALSE)</f>
        <v>ターミネータ</v>
      </c>
      <c r="H108" s="24">
        <f>VLOOKUP(D108,スキル!$C$4:$O$96,8,FALSE)</f>
        <v>0</v>
      </c>
      <c r="I108" s="25" t="str">
        <f>VLOOKUP(D108,スキル!$C$4:$O$96,2,FALSE)</f>
        <v>様子を見ている</v>
      </c>
      <c r="N108" s="45"/>
      <c r="O108" s="1" t="str">
        <f t="shared" si="3"/>
        <v>INSERT INTO m_monster_skills VALUES ('myskill0104','monster018','skill056',FALSE);</v>
      </c>
    </row>
    <row r="109" spans="2:15">
      <c r="B109" s="44" t="s">
        <v>616</v>
      </c>
      <c r="C109" s="21" t="s">
        <v>438</v>
      </c>
      <c r="D109" s="21" t="s">
        <v>1049</v>
      </c>
      <c r="E109" s="21" t="b">
        <v>0</v>
      </c>
      <c r="G109" s="21" t="str">
        <f>VLOOKUP(C109,モンスター!$B$6:$I$100,2,FALSE)</f>
        <v>ターミネータ</v>
      </c>
      <c r="H109" s="24">
        <f>VLOOKUP(D109,スキル!$C$4:$O$96,8,FALSE)</f>
        <v>50</v>
      </c>
      <c r="I109" s="25" t="str">
        <f>VLOOKUP(D109,スキル!$C$4:$O$96,2,FALSE)</f>
        <v>次元斬</v>
      </c>
      <c r="N109" s="45"/>
      <c r="O109" s="1" t="str">
        <f t="shared" si="3"/>
        <v>INSERT INTO m_monster_skills VALUES ('myskill0105','monster018','skill012',FALSE);</v>
      </c>
    </row>
    <row r="110" spans="2:15">
      <c r="B110" s="44" t="s">
        <v>617</v>
      </c>
      <c r="C110" s="21" t="s">
        <v>438</v>
      </c>
      <c r="D110" s="21" t="s">
        <v>1050</v>
      </c>
      <c r="E110" s="21" t="b">
        <v>0</v>
      </c>
      <c r="G110" s="21" t="str">
        <f>VLOOKUP(C110,モンスター!$B$6:$I$100,2,FALSE)</f>
        <v>ターミネータ</v>
      </c>
      <c r="H110" s="24" t="str">
        <f>VLOOKUP(D110,スキル!$C$4:$O$96,8,FALSE)</f>
        <v>35</v>
      </c>
      <c r="I110" s="25" t="str">
        <f>VLOOKUP(D110,スキル!$C$4:$O$96,2,FALSE)</f>
        <v>ギガスラッシュ</v>
      </c>
      <c r="N110" s="45"/>
      <c r="O110" s="1" t="str">
        <f t="shared" si="3"/>
        <v>INSERT INTO m_monster_skills VALUES ('myskill0106','monster018','skill015',FALSE);</v>
      </c>
    </row>
    <row r="111" spans="2:15">
      <c r="B111" s="44" t="s">
        <v>618</v>
      </c>
      <c r="C111" s="21" t="s">
        <v>438</v>
      </c>
      <c r="D111" s="21" t="s">
        <v>1051</v>
      </c>
      <c r="E111" s="21" t="b">
        <v>0</v>
      </c>
      <c r="G111" s="21" t="str">
        <f>VLOOKUP(C111,モンスター!$B$6:$I$100,2,FALSE)</f>
        <v>ターミネータ</v>
      </c>
      <c r="H111" s="24">
        <f>VLOOKUP(D111,スキル!$C$4:$O$96,8,FALSE)</f>
        <v>30</v>
      </c>
      <c r="I111" s="25" t="str">
        <f>VLOOKUP(D111,スキル!$C$4:$O$96,2,FALSE)</f>
        <v>ケアルラ</v>
      </c>
      <c r="N111" s="45"/>
      <c r="O111" s="1" t="str">
        <f t="shared" si="3"/>
        <v>INSERT INTO m_monster_skills VALUES ('myskill0107','monster018','skill040',FALSE);</v>
      </c>
    </row>
    <row r="112" spans="2:15">
      <c r="B112" s="44" t="s">
        <v>619</v>
      </c>
      <c r="C112" s="21" t="s">
        <v>438</v>
      </c>
      <c r="D112" s="21" t="s">
        <v>1052</v>
      </c>
      <c r="E112" s="21" t="b">
        <v>0</v>
      </c>
      <c r="G112" s="21" t="str">
        <f>VLOOKUP(C112,モンスター!$B$6:$I$100,2,FALSE)</f>
        <v>ターミネータ</v>
      </c>
      <c r="H112" s="24" t="str">
        <f>VLOOKUP(D112,スキル!$C$4:$O$96,8,FALSE)</f>
        <v>45</v>
      </c>
      <c r="I112" s="25" t="str">
        <f>VLOOKUP(D112,スキル!$C$4:$O$96,2,FALSE)</f>
        <v>次元斬_絶</v>
      </c>
      <c r="N112" s="45"/>
      <c r="O112" s="1" t="str">
        <f t="shared" si="3"/>
        <v>INSERT INTO m_monster_skills VALUES ('myskill0108','monster018','skill016',FALSE);</v>
      </c>
    </row>
    <row r="113" spans="2:15">
      <c r="B113" s="44" t="s">
        <v>620</v>
      </c>
      <c r="C113" s="21" t="s">
        <v>439</v>
      </c>
      <c r="D113" s="21" t="s">
        <v>1043</v>
      </c>
      <c r="E113" s="21" t="b">
        <v>0</v>
      </c>
      <c r="G113" s="21" t="str">
        <f>VLOOKUP(C113,モンスター!$B$6:$I$100,2,FALSE)</f>
        <v>マジシャン</v>
      </c>
      <c r="H113" s="24" t="str">
        <f>VLOOKUP(D113,スキル!$C$4:$O$96,8,FALSE)</f>
        <v>10</v>
      </c>
      <c r="I113" s="25" t="str">
        <f>VLOOKUP(D113,スキル!$C$4:$O$96,2,FALSE)</f>
        <v>ファイアボール</v>
      </c>
      <c r="N113" s="45"/>
      <c r="O113" s="1" t="str">
        <f t="shared" si="3"/>
        <v>INSERT INTO m_monster_skills VALUES ('myskill0109','monster019','skill017',FALSE);</v>
      </c>
    </row>
    <row r="114" spans="2:15">
      <c r="B114" s="44" t="s">
        <v>621</v>
      </c>
      <c r="C114" s="21" t="s">
        <v>439</v>
      </c>
      <c r="D114" s="21" t="s">
        <v>1028</v>
      </c>
      <c r="E114" s="21" t="b">
        <v>0</v>
      </c>
      <c r="G114" s="21" t="str">
        <f>VLOOKUP(C114,モンスター!$B$6:$I$100,2,FALSE)</f>
        <v>マジシャン</v>
      </c>
      <c r="H114" s="24" t="str">
        <f>VLOOKUP(D114,スキル!$C$4:$O$96,8,FALSE)</f>
        <v>10</v>
      </c>
      <c r="I114" s="25" t="str">
        <f>VLOOKUP(D114,スキル!$C$4:$O$96,2,FALSE)</f>
        <v>アイススマッシュ</v>
      </c>
      <c r="N114" s="45"/>
      <c r="O114" s="1" t="str">
        <f t="shared" si="3"/>
        <v>INSERT INTO m_monster_skills VALUES ('myskill0110','monster019','skill020',FALSE);</v>
      </c>
    </row>
    <row r="115" spans="2:15">
      <c r="B115" s="44" t="s">
        <v>622</v>
      </c>
      <c r="C115" s="21" t="s">
        <v>439</v>
      </c>
      <c r="D115" s="21" t="s">
        <v>1044</v>
      </c>
      <c r="E115" s="21" t="b">
        <v>0</v>
      </c>
      <c r="G115" s="21" t="str">
        <f>VLOOKUP(C115,モンスター!$B$6:$I$100,2,FALSE)</f>
        <v>マジシャン</v>
      </c>
      <c r="H115" s="24" t="str">
        <f>VLOOKUP(D115,スキル!$C$4:$O$96,8,FALSE)</f>
        <v>10</v>
      </c>
      <c r="I115" s="25" t="str">
        <f>VLOOKUP(D115,スキル!$C$4:$O$96,2,FALSE)</f>
        <v>サンダー</v>
      </c>
      <c r="N115" s="45"/>
      <c r="O115" s="1" t="str">
        <f t="shared" si="3"/>
        <v>INSERT INTO m_monster_skills VALUES ('myskill0111','monster019','skill023',FALSE);</v>
      </c>
    </row>
    <row r="116" spans="2:15">
      <c r="B116" s="44" t="s">
        <v>623</v>
      </c>
      <c r="C116" s="21" t="s">
        <v>439</v>
      </c>
      <c r="D116" s="21" t="s">
        <v>1019</v>
      </c>
      <c r="E116" s="21" t="b">
        <v>0</v>
      </c>
      <c r="G116" s="21" t="str">
        <f>VLOOKUP(C116,モンスター!$B$6:$I$100,2,FALSE)</f>
        <v>マジシャン</v>
      </c>
      <c r="H116" s="24" t="str">
        <f>VLOOKUP(D116,スキル!$C$4:$O$96,8,FALSE)</f>
        <v>10</v>
      </c>
      <c r="I116" s="25" t="str">
        <f>VLOOKUP(D116,スキル!$C$4:$O$96,2,FALSE)</f>
        <v>ダイヤミサイル</v>
      </c>
      <c r="N116" s="45"/>
      <c r="O116" s="1" t="str">
        <f t="shared" si="3"/>
        <v>INSERT INTO m_monster_skills VALUES ('myskill0112','monster019','skill026',FALSE);</v>
      </c>
    </row>
    <row r="117" spans="2:15">
      <c r="B117" s="44" t="s">
        <v>624</v>
      </c>
      <c r="C117" s="21" t="s">
        <v>439</v>
      </c>
      <c r="D117" s="21" t="s">
        <v>1018</v>
      </c>
      <c r="E117" s="21" t="b">
        <v>0</v>
      </c>
      <c r="G117" s="21" t="str">
        <f>VLOOKUP(C117,モンスター!$B$6:$I$100,2,FALSE)</f>
        <v>マジシャン</v>
      </c>
      <c r="H117" s="24">
        <f>VLOOKUP(D117,スキル!$C$4:$O$96,8,FALSE)</f>
        <v>0</v>
      </c>
      <c r="I117" s="25" t="str">
        <f>VLOOKUP(D117,スキル!$C$4:$O$96,2,FALSE)</f>
        <v>ミスをした</v>
      </c>
      <c r="N117" s="45"/>
      <c r="O117" s="1" t="str">
        <f t="shared" si="3"/>
        <v>INSERT INTO m_monster_skills VALUES ('myskill0113','monster019','skill055',FALSE);</v>
      </c>
    </row>
    <row r="118" spans="2:15">
      <c r="B118" s="44" t="s">
        <v>625</v>
      </c>
      <c r="C118" s="21" t="s">
        <v>439</v>
      </c>
      <c r="D118" s="21" t="s">
        <v>1053</v>
      </c>
      <c r="E118" s="21" t="b">
        <v>0</v>
      </c>
      <c r="G118" s="21" t="str">
        <f>VLOOKUP(C118,モンスター!$B$6:$I$100,2,FALSE)</f>
        <v>マジシャン</v>
      </c>
      <c r="H118" s="24" t="str">
        <f>VLOOKUP(D118,スキル!$C$4:$O$96,8,FALSE)</f>
        <v>25</v>
      </c>
      <c r="I118" s="25" t="str">
        <f>VLOOKUP(D118,スキル!$C$4:$O$96,2,FALSE)</f>
        <v>グラビデ</v>
      </c>
      <c r="N118" s="45"/>
      <c r="O118" s="1" t="str">
        <f t="shared" si="3"/>
        <v>INSERT INTO m_monster_skills VALUES ('myskill0114','monster019','skill035',FALSE);</v>
      </c>
    </row>
    <row r="119" spans="2:15">
      <c r="B119" s="44" t="s">
        <v>626</v>
      </c>
      <c r="C119" s="21" t="s">
        <v>440</v>
      </c>
      <c r="D119" s="21" t="s">
        <v>1045</v>
      </c>
      <c r="E119" s="21" t="b">
        <v>0</v>
      </c>
      <c r="G119" s="21" t="str">
        <f>VLOOKUP(C119,モンスター!$B$6:$I$100,2,FALSE)</f>
        <v>ウィザード</v>
      </c>
      <c r="H119" s="24" t="str">
        <f>VLOOKUP(D119,スキル!$C$4:$O$96,8,FALSE)</f>
        <v>30</v>
      </c>
      <c r="I119" s="25" t="str">
        <f>VLOOKUP(D119,スキル!$C$4:$O$96,2,FALSE)</f>
        <v>エクスプロード</v>
      </c>
      <c r="N119" s="45"/>
      <c r="O119" s="1" t="str">
        <f t="shared" si="3"/>
        <v>INSERT INTO m_monster_skills VALUES ('myskill0115','monster020','skill018',FALSE);</v>
      </c>
    </row>
    <row r="120" spans="2:15">
      <c r="B120" s="44" t="s">
        <v>627</v>
      </c>
      <c r="C120" s="21" t="s">
        <v>440</v>
      </c>
      <c r="D120" s="21" t="s">
        <v>1031</v>
      </c>
      <c r="E120" s="21" t="b">
        <v>0</v>
      </c>
      <c r="G120" s="21" t="str">
        <f>VLOOKUP(C120,モンスター!$B$6:$I$100,2,FALSE)</f>
        <v>ウィザード</v>
      </c>
      <c r="H120" s="24" t="str">
        <f>VLOOKUP(D120,スキル!$C$4:$O$96,8,FALSE)</f>
        <v>30</v>
      </c>
      <c r="I120" s="25" t="str">
        <f>VLOOKUP(D120,スキル!$C$4:$O$96,2,FALSE)</f>
        <v>メガスプラッシュ</v>
      </c>
      <c r="N120" s="45"/>
      <c r="O120" s="1" t="str">
        <f t="shared" si="3"/>
        <v>INSERT INTO m_monster_skills VALUES ('myskill0116','monster020','skill021',FALSE);</v>
      </c>
    </row>
    <row r="121" spans="2:15">
      <c r="B121" s="44" t="s">
        <v>628</v>
      </c>
      <c r="C121" s="21" t="s">
        <v>440</v>
      </c>
      <c r="D121" s="21" t="s">
        <v>1046</v>
      </c>
      <c r="E121" s="21" t="b">
        <v>0</v>
      </c>
      <c r="G121" s="21" t="str">
        <f>VLOOKUP(C121,モンスター!$B$6:$I$100,2,FALSE)</f>
        <v>ウィザード</v>
      </c>
      <c r="H121" s="24" t="str">
        <f>VLOOKUP(D121,スキル!$C$4:$O$96,8,FALSE)</f>
        <v>30</v>
      </c>
      <c r="I121" s="25" t="str">
        <f>VLOOKUP(D121,スキル!$C$4:$O$96,2,FALSE)</f>
        <v>サンダーボルト</v>
      </c>
      <c r="N121" s="45"/>
      <c r="O121" s="1" t="str">
        <f t="shared" si="3"/>
        <v>INSERT INTO m_monster_skills VALUES ('myskill0117','monster020','skill024',FALSE);</v>
      </c>
    </row>
    <row r="122" spans="2:15">
      <c r="B122" s="44" t="s">
        <v>629</v>
      </c>
      <c r="C122" s="21" t="s">
        <v>440</v>
      </c>
      <c r="D122" s="21" t="s">
        <v>1022</v>
      </c>
      <c r="E122" s="21" t="b">
        <v>0</v>
      </c>
      <c r="G122" s="21" t="str">
        <f>VLOOKUP(C122,モンスター!$B$6:$I$100,2,FALSE)</f>
        <v>ウィザード</v>
      </c>
      <c r="H122" s="24" t="str">
        <f>VLOOKUP(D122,スキル!$C$4:$O$96,8,FALSE)</f>
        <v>30</v>
      </c>
      <c r="I122" s="25" t="str">
        <f>VLOOKUP(D122,スキル!$C$4:$O$96,2,FALSE)</f>
        <v>アースクエイク</v>
      </c>
      <c r="N122" s="45"/>
      <c r="O122" s="1" t="str">
        <f t="shared" si="3"/>
        <v>INSERT INTO m_monster_skills VALUES ('myskill0118','monster020','skill027',FALSE);</v>
      </c>
    </row>
    <row r="123" spans="2:15">
      <c r="B123" s="44" t="s">
        <v>630</v>
      </c>
      <c r="C123" s="21" t="s">
        <v>440</v>
      </c>
      <c r="D123" s="21" t="s">
        <v>1054</v>
      </c>
      <c r="E123" s="21" t="b">
        <v>0</v>
      </c>
      <c r="G123" s="21" t="str">
        <f>VLOOKUP(C123,モンスター!$B$6:$I$100,2,FALSE)</f>
        <v>ウィザード</v>
      </c>
      <c r="H123" s="24" t="str">
        <f>VLOOKUP(D123,スキル!$C$4:$O$96,8,FALSE)</f>
        <v>0</v>
      </c>
      <c r="I123" s="25" t="str">
        <f>VLOOKUP(D123,スキル!$C$4:$O$96,2,FALSE)</f>
        <v>ポイズン</v>
      </c>
      <c r="N123" s="45"/>
      <c r="O123" s="1" t="str">
        <f t="shared" si="3"/>
        <v>INSERT INTO m_monster_skills VALUES ('myskill0119','monster020','skill044',FALSE);</v>
      </c>
    </row>
    <row r="124" spans="2:15">
      <c r="B124" s="44" t="s">
        <v>631</v>
      </c>
      <c r="C124" s="21" t="s">
        <v>440</v>
      </c>
      <c r="D124" s="21" t="s">
        <v>1179</v>
      </c>
      <c r="E124" s="21" t="b">
        <v>0</v>
      </c>
      <c r="G124" s="21" t="str">
        <f>VLOOKUP(C124,モンスター!$B$6:$I$100,2,FALSE)</f>
        <v>ウィザード</v>
      </c>
      <c r="H124" s="24">
        <f>VLOOKUP(D124,スキル!$C$4:$O$96,8,FALSE)</f>
        <v>0</v>
      </c>
      <c r="I124" s="25" t="str">
        <f>VLOOKUP(D124,スキル!$C$4:$O$96,2,FALSE)</f>
        <v>スロウ</v>
      </c>
      <c r="N124" s="45"/>
      <c r="O124" s="1" t="str">
        <f t="shared" si="3"/>
        <v>INSERT INTO m_monster_skills VALUES ('myskill0120','monster020','skill050',FALSE);</v>
      </c>
    </row>
    <row r="125" spans="2:15">
      <c r="B125" s="44" t="s">
        <v>632</v>
      </c>
      <c r="C125" s="21" t="s">
        <v>441</v>
      </c>
      <c r="D125" s="21" t="s">
        <v>1055</v>
      </c>
      <c r="E125" s="21" t="b">
        <v>0</v>
      </c>
      <c r="G125" s="21" t="str">
        <f>VLOOKUP(C125,モンスター!$B$6:$I$100,2,FALSE)</f>
        <v>ハイウィザード</v>
      </c>
      <c r="H125" s="24">
        <f>VLOOKUP(D125,スキル!$C$4:$O$96,8,FALSE)</f>
        <v>50</v>
      </c>
      <c r="I125" s="25" t="str">
        <f>VLOOKUP(D125,スキル!$C$4:$O$96,2,FALSE)</f>
        <v>ブレイズウォール</v>
      </c>
      <c r="N125" s="45"/>
      <c r="O125" s="1" t="str">
        <f t="shared" si="3"/>
        <v>INSERT INTO m_monster_skills VALUES ('myskill0121','monster021','skill019',FALSE);</v>
      </c>
    </row>
    <row r="126" spans="2:15">
      <c r="B126" s="44" t="s">
        <v>633</v>
      </c>
      <c r="C126" s="21" t="s">
        <v>441</v>
      </c>
      <c r="D126" s="21" t="s">
        <v>1056</v>
      </c>
      <c r="E126" s="21" t="b">
        <v>0</v>
      </c>
      <c r="G126" s="21" t="str">
        <f>VLOOKUP(C126,モンスター!$B$6:$I$100,2,FALSE)</f>
        <v>ハイウィザード</v>
      </c>
      <c r="H126" s="24">
        <f>VLOOKUP(D126,スキル!$C$4:$O$96,8,FALSE)</f>
        <v>50</v>
      </c>
      <c r="I126" s="25" t="str">
        <f>VLOOKUP(D126,スキル!$C$4:$O$96,2,FALSE)</f>
        <v>コールドブレイズ</v>
      </c>
      <c r="N126" s="45"/>
      <c r="O126" s="1" t="str">
        <f t="shared" si="3"/>
        <v>INSERT INTO m_monster_skills VALUES ('myskill0122','monster021','skill022',FALSE);</v>
      </c>
    </row>
    <row r="127" spans="2:15">
      <c r="B127" s="44" t="s">
        <v>634</v>
      </c>
      <c r="C127" s="21" t="s">
        <v>441</v>
      </c>
      <c r="D127" s="21" t="s">
        <v>1047</v>
      </c>
      <c r="E127" s="21" t="b">
        <v>0</v>
      </c>
      <c r="G127" s="21" t="str">
        <f>VLOOKUP(C127,モンスター!$B$6:$I$100,2,FALSE)</f>
        <v>ハイウィザード</v>
      </c>
      <c r="H127" s="24">
        <f>VLOOKUP(D127,スキル!$C$4:$O$96,8,FALSE)</f>
        <v>50</v>
      </c>
      <c r="I127" s="25" t="str">
        <f>VLOOKUP(D127,スキル!$C$4:$O$96,2,FALSE)</f>
        <v>サンダーストーム</v>
      </c>
      <c r="N127" s="45"/>
      <c r="O127" s="1" t="str">
        <f t="shared" si="3"/>
        <v>INSERT INTO m_monster_skills VALUES ('myskill0123','monster021','skill025',FALSE);</v>
      </c>
    </row>
    <row r="128" spans="2:15">
      <c r="B128" s="44" t="s">
        <v>635</v>
      </c>
      <c r="C128" s="21" t="s">
        <v>441</v>
      </c>
      <c r="D128" s="21" t="s">
        <v>1022</v>
      </c>
      <c r="E128" s="21" t="b">
        <v>0</v>
      </c>
      <c r="G128" s="21" t="str">
        <f>VLOOKUP(C128,モンスター!$B$6:$I$100,2,FALSE)</f>
        <v>ハイウィザード</v>
      </c>
      <c r="H128" s="24" t="str">
        <f>VLOOKUP(D128,スキル!$C$4:$O$96,8,FALSE)</f>
        <v>30</v>
      </c>
      <c r="I128" s="25" t="str">
        <f>VLOOKUP(D128,スキル!$C$4:$O$96,2,FALSE)</f>
        <v>アースクエイク</v>
      </c>
      <c r="N128" s="45"/>
      <c r="O128" s="1" t="str">
        <f t="shared" si="3"/>
        <v>INSERT INTO m_monster_skills VALUES ('myskill0124','monster021','skill027',FALSE);</v>
      </c>
    </row>
    <row r="129" spans="2:15">
      <c r="B129" s="44" t="s">
        <v>636</v>
      </c>
      <c r="C129" s="21" t="s">
        <v>441</v>
      </c>
      <c r="D129" s="21" t="s">
        <v>1180</v>
      </c>
      <c r="E129" s="21" t="b">
        <v>0</v>
      </c>
      <c r="G129" s="21" t="str">
        <f>VLOOKUP(C129,モンスター!$B$6:$I$100,2,FALSE)</f>
        <v>ハイウィザード</v>
      </c>
      <c r="H129" s="24">
        <f>VLOOKUP(D129,スキル!$C$4:$O$96,8,FALSE)</f>
        <v>0</v>
      </c>
      <c r="I129" s="25" t="str">
        <f>VLOOKUP(D129,スキル!$C$4:$O$96,2,FALSE)</f>
        <v>スロウガ</v>
      </c>
      <c r="N129" s="45"/>
      <c r="O129" s="1" t="str">
        <f t="shared" si="3"/>
        <v>INSERT INTO m_monster_skills VALUES ('myskill0125','monster021','skill051',FALSE);</v>
      </c>
    </row>
    <row r="130" spans="2:15">
      <c r="B130" s="44" t="s">
        <v>637</v>
      </c>
      <c r="C130" s="21" t="s">
        <v>441</v>
      </c>
      <c r="D130" s="21" t="s">
        <v>1057</v>
      </c>
      <c r="E130" s="21" t="b">
        <v>0</v>
      </c>
      <c r="G130" s="21" t="str">
        <f>VLOOKUP(C130,モンスター!$B$6:$I$100,2,FALSE)</f>
        <v>ハイウィザード</v>
      </c>
      <c r="H130" s="24">
        <f>VLOOKUP(D130,スキル!$C$4:$O$96,8,FALSE)</f>
        <v>0</v>
      </c>
      <c r="I130" s="25" t="str">
        <f>VLOOKUP(D130,スキル!$C$4:$O$96,2,FALSE)</f>
        <v>デススペル</v>
      </c>
      <c r="N130" s="45"/>
      <c r="O130" s="1" t="str">
        <f t="shared" si="3"/>
        <v>INSERT INTO m_monster_skills VALUES ('myskill0126','monster021','skill038',FALSE);</v>
      </c>
    </row>
    <row r="131" spans="2:15">
      <c r="B131" s="44" t="s">
        <v>638</v>
      </c>
      <c r="C131" s="21" t="s">
        <v>442</v>
      </c>
      <c r="D131" s="21" t="s">
        <v>1041</v>
      </c>
      <c r="E131" s="21" t="b">
        <v>0</v>
      </c>
      <c r="G131" s="21" t="str">
        <f>VLOOKUP(C131,モンスター!$B$6:$I$100,2,FALSE)</f>
        <v>マイコニド</v>
      </c>
      <c r="H131" s="24">
        <f>VLOOKUP(D131,スキル!$C$4:$O$96,8,FALSE)</f>
        <v>10</v>
      </c>
      <c r="I131" s="25" t="str">
        <f>VLOOKUP(D131,スキル!$C$4:$O$96,2,FALSE)</f>
        <v>打撃</v>
      </c>
      <c r="N131" s="45"/>
      <c r="O131" s="1" t="str">
        <f t="shared" si="3"/>
        <v>INSERT INTO m_monster_skills VALUES ('myskill0127','monster022','skill001',FALSE);</v>
      </c>
    </row>
    <row r="132" spans="2:15">
      <c r="B132" s="44" t="s">
        <v>639</v>
      </c>
      <c r="C132" s="21" t="s">
        <v>442</v>
      </c>
      <c r="D132" s="21" t="s">
        <v>1041</v>
      </c>
      <c r="E132" s="21" t="b">
        <v>0</v>
      </c>
      <c r="G132" s="21" t="str">
        <f>VLOOKUP(C132,モンスター!$B$6:$I$100,2,FALSE)</f>
        <v>マイコニド</v>
      </c>
      <c r="H132" s="24">
        <f>VLOOKUP(D132,スキル!$C$4:$O$96,8,FALSE)</f>
        <v>10</v>
      </c>
      <c r="I132" s="25" t="str">
        <f>VLOOKUP(D132,スキル!$C$4:$O$96,2,FALSE)</f>
        <v>打撃</v>
      </c>
      <c r="N132" s="45"/>
      <c r="O132" s="1" t="str">
        <f t="shared" si="3"/>
        <v>INSERT INTO m_monster_skills VALUES ('myskill0128','monster022','skill001',FALSE);</v>
      </c>
    </row>
    <row r="133" spans="2:15">
      <c r="B133" s="44" t="s">
        <v>640</v>
      </c>
      <c r="C133" s="21" t="s">
        <v>442</v>
      </c>
      <c r="D133" s="21" t="s">
        <v>1054</v>
      </c>
      <c r="E133" s="21" t="b">
        <v>0</v>
      </c>
      <c r="G133" s="21" t="str">
        <f>VLOOKUP(C133,モンスター!$B$6:$I$100,2,FALSE)</f>
        <v>マイコニド</v>
      </c>
      <c r="H133" s="24" t="str">
        <f>VLOOKUP(D133,スキル!$C$4:$O$96,8,FALSE)</f>
        <v>0</v>
      </c>
      <c r="I133" s="25" t="str">
        <f>VLOOKUP(D133,スキル!$C$4:$O$96,2,FALSE)</f>
        <v>ポイズン</v>
      </c>
      <c r="N133" s="45"/>
      <c r="O133" s="1" t="str">
        <f t="shared" si="3"/>
        <v>INSERT INTO m_monster_skills VALUES ('myskill0129','monster022','skill044',FALSE);</v>
      </c>
    </row>
    <row r="134" spans="2:15">
      <c r="B134" s="44" t="s">
        <v>641</v>
      </c>
      <c r="C134" s="21" t="s">
        <v>442</v>
      </c>
      <c r="D134" s="21" t="s">
        <v>1039</v>
      </c>
      <c r="E134" s="21" t="b">
        <v>0</v>
      </c>
      <c r="G134" s="21" t="str">
        <f>VLOOKUP(C134,モンスター!$B$6:$I$100,2,FALSE)</f>
        <v>マイコニド</v>
      </c>
      <c r="H134" s="24">
        <f>VLOOKUP(D134,スキル!$C$4:$O$96,8,FALSE)</f>
        <v>0</v>
      </c>
      <c r="I134" s="25" t="str">
        <f>VLOOKUP(D134,スキル!$C$4:$O$96,2,FALSE)</f>
        <v>スリプル</v>
      </c>
      <c r="N134" s="45"/>
      <c r="O134" s="1" t="str">
        <f t="shared" ref="O134:O197" si="4">"INSERT INTO m_monster_skills VALUES ("&amp;"'"&amp;B134&amp;"'"&amp;","&amp;"'"&amp;C134&amp;"'"&amp;","&amp;"'"&amp;D134&amp;"'"&amp;","&amp;E134&amp;");"</f>
        <v>INSERT INTO m_monster_skills VALUES ('myskill0130','monster022','skill047',FALSE);</v>
      </c>
    </row>
    <row r="135" spans="2:15">
      <c r="B135" s="44" t="s">
        <v>642</v>
      </c>
      <c r="C135" s="21" t="s">
        <v>442</v>
      </c>
      <c r="D135" s="21" t="s">
        <v>1018</v>
      </c>
      <c r="E135" s="21" t="b">
        <v>0</v>
      </c>
      <c r="G135" s="21" t="str">
        <f>VLOOKUP(C135,モンスター!$B$6:$I$100,2,FALSE)</f>
        <v>マイコニド</v>
      </c>
      <c r="H135" s="24">
        <f>VLOOKUP(D135,スキル!$C$4:$O$96,8,FALSE)</f>
        <v>0</v>
      </c>
      <c r="I135" s="25" t="str">
        <f>VLOOKUP(D135,スキル!$C$4:$O$96,2,FALSE)</f>
        <v>ミスをした</v>
      </c>
      <c r="N135" s="45"/>
      <c r="O135" s="1" t="str">
        <f t="shared" si="4"/>
        <v>INSERT INTO m_monster_skills VALUES ('myskill0131','monster022','skill055',FALSE);</v>
      </c>
    </row>
    <row r="136" spans="2:15">
      <c r="B136" s="44" t="s">
        <v>643</v>
      </c>
      <c r="C136" s="21" t="s">
        <v>442</v>
      </c>
      <c r="D136" s="21" t="s">
        <v>1025</v>
      </c>
      <c r="E136" s="21" t="b">
        <v>0</v>
      </c>
      <c r="G136" s="21" t="str">
        <f>VLOOKUP(C136,モンスター!$B$6:$I$100,2,FALSE)</f>
        <v>マイコニド</v>
      </c>
      <c r="H136" s="24">
        <f>VLOOKUP(D136,スキル!$C$4:$O$96,8,FALSE)</f>
        <v>20</v>
      </c>
      <c r="I136" s="25" t="str">
        <f>VLOOKUP(D136,スキル!$C$4:$O$96,2,FALSE)</f>
        <v>剣の舞</v>
      </c>
      <c r="N136" s="45"/>
      <c r="O136" s="1" t="str">
        <f t="shared" si="4"/>
        <v>INSERT INTO m_monster_skills VALUES ('myskill0132','monster022','skill010',FALSE);</v>
      </c>
    </row>
    <row r="137" spans="2:15">
      <c r="B137" s="44" t="s">
        <v>644</v>
      </c>
      <c r="C137" s="21" t="s">
        <v>443</v>
      </c>
      <c r="D137" s="21" t="s">
        <v>1042</v>
      </c>
      <c r="E137" s="21" t="b">
        <v>0</v>
      </c>
      <c r="G137" s="21" t="str">
        <f>VLOOKUP(C137,モンスター!$B$6:$I$100,2,FALSE)</f>
        <v>ダースマタンゴ</v>
      </c>
      <c r="H137" s="24">
        <f>VLOOKUP(D137,スキル!$C$4:$O$96,8,FALSE)</f>
        <v>20</v>
      </c>
      <c r="I137" s="25" t="str">
        <f>VLOOKUP(D137,スキル!$C$4:$O$96,2,FALSE)</f>
        <v>正拳突き</v>
      </c>
      <c r="N137" s="45"/>
      <c r="O137" s="1" t="str">
        <f t="shared" si="4"/>
        <v>INSERT INTO m_monster_skills VALUES ('myskill0133','monster023','skill002',FALSE);</v>
      </c>
    </row>
    <row r="138" spans="2:15">
      <c r="B138" s="44" t="s">
        <v>645</v>
      </c>
      <c r="C138" s="21" t="s">
        <v>443</v>
      </c>
      <c r="D138" s="21" t="s">
        <v>1041</v>
      </c>
      <c r="E138" s="21" t="b">
        <v>0</v>
      </c>
      <c r="G138" s="21" t="str">
        <f>VLOOKUP(C138,モンスター!$B$6:$I$100,2,FALSE)</f>
        <v>ダースマタンゴ</v>
      </c>
      <c r="H138" s="24">
        <f>VLOOKUP(D138,スキル!$C$4:$O$96,8,FALSE)</f>
        <v>10</v>
      </c>
      <c r="I138" s="25" t="str">
        <f>VLOOKUP(D138,スキル!$C$4:$O$96,2,FALSE)</f>
        <v>打撃</v>
      </c>
      <c r="N138" s="45"/>
      <c r="O138" s="1" t="str">
        <f t="shared" si="4"/>
        <v>INSERT INTO m_monster_skills VALUES ('myskill0134','monster023','skill001',FALSE);</v>
      </c>
    </row>
    <row r="139" spans="2:15">
      <c r="B139" s="44" t="s">
        <v>646</v>
      </c>
      <c r="C139" s="21" t="s">
        <v>443</v>
      </c>
      <c r="D139" s="21" t="s">
        <v>1058</v>
      </c>
      <c r="E139" s="21" t="b">
        <v>0</v>
      </c>
      <c r="G139" s="21" t="str">
        <f>VLOOKUP(C139,モンスター!$B$6:$I$100,2,FALSE)</f>
        <v>ダースマタンゴ</v>
      </c>
      <c r="H139" s="24" t="str">
        <f>VLOOKUP(D139,スキル!$C$4:$O$96,8,FALSE)</f>
        <v>0</v>
      </c>
      <c r="I139" s="25" t="str">
        <f>VLOOKUP(D139,スキル!$C$4:$O$96,2,FALSE)</f>
        <v>ポイズンフラワー</v>
      </c>
      <c r="N139" s="45"/>
      <c r="O139" s="1" t="str">
        <f t="shared" si="4"/>
        <v>INSERT INTO m_monster_skills VALUES ('myskill0135','monster023','skill045',FALSE);</v>
      </c>
    </row>
    <row r="140" spans="2:15">
      <c r="B140" s="44" t="s">
        <v>647</v>
      </c>
      <c r="C140" s="21" t="s">
        <v>443</v>
      </c>
      <c r="D140" s="21" t="s">
        <v>1059</v>
      </c>
      <c r="E140" s="21" t="b">
        <v>0</v>
      </c>
      <c r="G140" s="21" t="str">
        <f>VLOOKUP(C140,モンスター!$B$6:$I$100,2,FALSE)</f>
        <v>ダースマタンゴ</v>
      </c>
      <c r="H140" s="24">
        <f>VLOOKUP(D140,スキル!$C$4:$O$96,8,FALSE)</f>
        <v>0</v>
      </c>
      <c r="I140" s="25" t="str">
        <f>VLOOKUP(D140,スキル!$C$4:$O$96,2,FALSE)</f>
        <v>デッドリーポイズン</v>
      </c>
      <c r="N140" s="45"/>
      <c r="O140" s="1" t="str">
        <f t="shared" si="4"/>
        <v>INSERT INTO m_monster_skills VALUES ('myskill0136','monster023','skill046',FALSE);</v>
      </c>
    </row>
    <row r="141" spans="2:15">
      <c r="B141" s="44" t="s">
        <v>648</v>
      </c>
      <c r="C141" s="21" t="s">
        <v>443</v>
      </c>
      <c r="D141" s="21" t="s">
        <v>1018</v>
      </c>
      <c r="E141" s="21" t="b">
        <v>0</v>
      </c>
      <c r="G141" s="21" t="str">
        <f>VLOOKUP(C141,モンスター!$B$6:$I$100,2,FALSE)</f>
        <v>ダースマタンゴ</v>
      </c>
      <c r="H141" s="24">
        <f>VLOOKUP(D141,スキル!$C$4:$O$96,8,FALSE)</f>
        <v>0</v>
      </c>
      <c r="I141" s="25" t="str">
        <f>VLOOKUP(D141,スキル!$C$4:$O$96,2,FALSE)</f>
        <v>ミスをした</v>
      </c>
      <c r="N141" s="45"/>
      <c r="O141" s="1" t="str">
        <f t="shared" si="4"/>
        <v>INSERT INTO m_monster_skills VALUES ('myskill0137','monster023','skill055',FALSE);</v>
      </c>
    </row>
    <row r="142" spans="2:15">
      <c r="B142" s="44" t="s">
        <v>649</v>
      </c>
      <c r="C142" s="21" t="s">
        <v>443</v>
      </c>
      <c r="D142" s="21" t="s">
        <v>1042</v>
      </c>
      <c r="E142" s="21" t="b">
        <v>0</v>
      </c>
      <c r="G142" s="21" t="str">
        <f>VLOOKUP(C142,モンスター!$B$6:$I$100,2,FALSE)</f>
        <v>ダースマタンゴ</v>
      </c>
      <c r="H142" s="24">
        <f>VLOOKUP(D142,スキル!$C$4:$O$96,8,FALSE)</f>
        <v>20</v>
      </c>
      <c r="I142" s="25" t="str">
        <f>VLOOKUP(D142,スキル!$C$4:$O$96,2,FALSE)</f>
        <v>正拳突き</v>
      </c>
      <c r="N142" s="45"/>
      <c r="O142" s="1" t="str">
        <f t="shared" si="4"/>
        <v>INSERT INTO m_monster_skills VALUES ('myskill0138','monster023','skill002',FALSE);</v>
      </c>
    </row>
    <row r="143" spans="2:15">
      <c r="B143" s="44" t="s">
        <v>650</v>
      </c>
      <c r="C143" s="21" t="s">
        <v>444</v>
      </c>
      <c r="D143" s="21" t="s">
        <v>1017</v>
      </c>
      <c r="E143" s="21" t="b">
        <v>0</v>
      </c>
      <c r="G143" s="21" t="str">
        <f>VLOOKUP(C143,モンスター!$B$6:$I$100,2,FALSE)</f>
        <v>ニードルバード</v>
      </c>
      <c r="H143" s="24">
        <f>VLOOKUP(D143,スキル!$C$4:$O$96,8,FALSE)</f>
        <v>10</v>
      </c>
      <c r="I143" s="25" t="str">
        <f>VLOOKUP(D143,スキル!$C$4:$O$96,2,FALSE)</f>
        <v>斬撃</v>
      </c>
      <c r="N143" s="45"/>
      <c r="O143" s="1" t="str">
        <f t="shared" si="4"/>
        <v>INSERT INTO m_monster_skills VALUES ('myskill0139','monster024','skill009',FALSE);</v>
      </c>
    </row>
    <row r="144" spans="2:15">
      <c r="B144" s="44" t="s">
        <v>651</v>
      </c>
      <c r="C144" s="21" t="s">
        <v>444</v>
      </c>
      <c r="D144" s="21" t="s">
        <v>1017</v>
      </c>
      <c r="E144" s="21" t="b">
        <v>0</v>
      </c>
      <c r="G144" s="21" t="str">
        <f>VLOOKUP(C144,モンスター!$B$6:$I$100,2,FALSE)</f>
        <v>ニードルバード</v>
      </c>
      <c r="H144" s="24">
        <f>VLOOKUP(D144,スキル!$C$4:$O$96,8,FALSE)</f>
        <v>10</v>
      </c>
      <c r="I144" s="25" t="str">
        <f>VLOOKUP(D144,スキル!$C$4:$O$96,2,FALSE)</f>
        <v>斬撃</v>
      </c>
      <c r="N144" s="45"/>
      <c r="O144" s="1" t="str">
        <f t="shared" si="4"/>
        <v>INSERT INTO m_monster_skills VALUES ('myskill0140','monster024','skill009',FALSE);</v>
      </c>
    </row>
    <row r="145" spans="2:15">
      <c r="B145" s="44" t="s">
        <v>652</v>
      </c>
      <c r="C145" s="21" t="s">
        <v>444</v>
      </c>
      <c r="D145" s="21" t="s">
        <v>1017</v>
      </c>
      <c r="E145" s="21" t="b">
        <v>0</v>
      </c>
      <c r="G145" s="21" t="str">
        <f>VLOOKUP(C145,モンスター!$B$6:$I$100,2,FALSE)</f>
        <v>ニードルバード</v>
      </c>
      <c r="H145" s="24">
        <f>VLOOKUP(D145,スキル!$C$4:$O$96,8,FALSE)</f>
        <v>10</v>
      </c>
      <c r="I145" s="25" t="str">
        <f>VLOOKUP(D145,スキル!$C$4:$O$96,2,FALSE)</f>
        <v>斬撃</v>
      </c>
      <c r="N145" s="45"/>
      <c r="O145" s="1" t="str">
        <f t="shared" si="4"/>
        <v>INSERT INTO m_monster_skills VALUES ('myskill0141','monster024','skill009',FALSE);</v>
      </c>
    </row>
    <row r="146" spans="2:15">
      <c r="B146" s="44" t="s">
        <v>653</v>
      </c>
      <c r="C146" s="21" t="s">
        <v>444</v>
      </c>
      <c r="D146" s="21" t="s">
        <v>1019</v>
      </c>
      <c r="E146" s="21" t="b">
        <v>0</v>
      </c>
      <c r="G146" s="21" t="str">
        <f>VLOOKUP(C146,モンスター!$B$6:$I$100,2,FALSE)</f>
        <v>ニードルバード</v>
      </c>
      <c r="H146" s="24" t="str">
        <f>VLOOKUP(D146,スキル!$C$4:$O$96,8,FALSE)</f>
        <v>10</v>
      </c>
      <c r="I146" s="25" t="str">
        <f>VLOOKUP(D146,スキル!$C$4:$O$96,2,FALSE)</f>
        <v>ダイヤミサイル</v>
      </c>
      <c r="N146" s="45"/>
      <c r="O146" s="1" t="str">
        <f t="shared" si="4"/>
        <v>INSERT INTO m_monster_skills VALUES ('myskill0142','monster024','skill026',FALSE);</v>
      </c>
    </row>
    <row r="147" spans="2:15">
      <c r="B147" s="44" t="s">
        <v>654</v>
      </c>
      <c r="C147" s="21" t="s">
        <v>444</v>
      </c>
      <c r="D147" s="21" t="s">
        <v>1053</v>
      </c>
      <c r="E147" s="21" t="b">
        <v>0</v>
      </c>
      <c r="G147" s="21" t="str">
        <f>VLOOKUP(C147,モンスター!$B$6:$I$100,2,FALSE)</f>
        <v>ニードルバード</v>
      </c>
      <c r="H147" s="24" t="str">
        <f>VLOOKUP(D147,スキル!$C$4:$O$96,8,FALSE)</f>
        <v>25</v>
      </c>
      <c r="I147" s="25" t="str">
        <f>VLOOKUP(D147,スキル!$C$4:$O$96,2,FALSE)</f>
        <v>グラビデ</v>
      </c>
      <c r="N147" s="45"/>
      <c r="O147" s="1" t="str">
        <f t="shared" si="4"/>
        <v>INSERT INTO m_monster_skills VALUES ('myskill0143','monster024','skill035',FALSE);</v>
      </c>
    </row>
    <row r="148" spans="2:15">
      <c r="B148" s="44" t="s">
        <v>655</v>
      </c>
      <c r="C148" s="21" t="s">
        <v>444</v>
      </c>
      <c r="D148" s="21" t="s">
        <v>1018</v>
      </c>
      <c r="E148" s="21" t="b">
        <v>0</v>
      </c>
      <c r="G148" s="21" t="str">
        <f>VLOOKUP(C148,モンスター!$B$6:$I$100,2,FALSE)</f>
        <v>ニードルバード</v>
      </c>
      <c r="H148" s="24">
        <f>VLOOKUP(D148,スキル!$C$4:$O$96,8,FALSE)</f>
        <v>0</v>
      </c>
      <c r="I148" s="25" t="str">
        <f>VLOOKUP(D148,スキル!$C$4:$O$96,2,FALSE)</f>
        <v>ミスをした</v>
      </c>
      <c r="N148" s="45"/>
      <c r="O148" s="1" t="str">
        <f t="shared" si="4"/>
        <v>INSERT INTO m_monster_skills VALUES ('myskill0144','monster024','skill055',FALSE);</v>
      </c>
    </row>
    <row r="149" spans="2:15">
      <c r="B149" s="44" t="s">
        <v>656</v>
      </c>
      <c r="C149" s="21" t="s">
        <v>445</v>
      </c>
      <c r="D149" s="21" t="s">
        <v>1017</v>
      </c>
      <c r="E149" s="21" t="b">
        <v>0</v>
      </c>
      <c r="G149" s="21" t="str">
        <f>VLOOKUP(C149,モンスター!$B$6:$I$100,2,FALSE)</f>
        <v>コカトバード</v>
      </c>
      <c r="H149" s="24">
        <f>VLOOKUP(D149,スキル!$C$4:$O$96,8,FALSE)</f>
        <v>10</v>
      </c>
      <c r="I149" s="25" t="str">
        <f>VLOOKUP(D149,スキル!$C$4:$O$96,2,FALSE)</f>
        <v>斬撃</v>
      </c>
      <c r="N149" s="45"/>
      <c r="O149" s="1" t="str">
        <f t="shared" si="4"/>
        <v>INSERT INTO m_monster_skills VALUES ('myskill0145','monster025','skill009',FALSE);</v>
      </c>
    </row>
    <row r="150" spans="2:15">
      <c r="B150" s="44" t="s">
        <v>657</v>
      </c>
      <c r="C150" s="21" t="s">
        <v>445</v>
      </c>
      <c r="D150" s="21" t="s">
        <v>1025</v>
      </c>
      <c r="E150" s="21" t="b">
        <v>0</v>
      </c>
      <c r="G150" s="21" t="str">
        <f>VLOOKUP(C150,モンスター!$B$6:$I$100,2,FALSE)</f>
        <v>コカトバード</v>
      </c>
      <c r="H150" s="24">
        <f>VLOOKUP(D150,スキル!$C$4:$O$96,8,FALSE)</f>
        <v>20</v>
      </c>
      <c r="I150" s="25" t="str">
        <f>VLOOKUP(D150,スキル!$C$4:$O$96,2,FALSE)</f>
        <v>剣の舞</v>
      </c>
      <c r="N150" s="45"/>
      <c r="O150" s="1" t="str">
        <f t="shared" si="4"/>
        <v>INSERT INTO m_monster_skills VALUES ('myskill0146','monster025','skill010',FALSE);</v>
      </c>
    </row>
    <row r="151" spans="2:15">
      <c r="B151" s="44" t="s">
        <v>658</v>
      </c>
      <c r="C151" s="21" t="s">
        <v>445</v>
      </c>
      <c r="D151" s="21" t="s">
        <v>1017</v>
      </c>
      <c r="E151" s="21" t="b">
        <v>0</v>
      </c>
      <c r="G151" s="21" t="str">
        <f>VLOOKUP(C151,モンスター!$B$6:$I$100,2,FALSE)</f>
        <v>コカトバード</v>
      </c>
      <c r="H151" s="24">
        <f>VLOOKUP(D151,スキル!$C$4:$O$96,8,FALSE)</f>
        <v>10</v>
      </c>
      <c r="I151" s="25" t="str">
        <f>VLOOKUP(D151,スキル!$C$4:$O$96,2,FALSE)</f>
        <v>斬撃</v>
      </c>
      <c r="N151" s="45"/>
      <c r="O151" s="1" t="str">
        <f t="shared" si="4"/>
        <v>INSERT INTO m_monster_skills VALUES ('myskill0147','monster025','skill009',FALSE);</v>
      </c>
    </row>
    <row r="152" spans="2:15">
      <c r="B152" s="44" t="s">
        <v>659</v>
      </c>
      <c r="C152" s="21" t="s">
        <v>445</v>
      </c>
      <c r="D152" s="21" t="s">
        <v>1019</v>
      </c>
      <c r="E152" s="21" t="b">
        <v>0</v>
      </c>
      <c r="G152" s="21" t="str">
        <f>VLOOKUP(C152,モンスター!$B$6:$I$100,2,FALSE)</f>
        <v>コカトバード</v>
      </c>
      <c r="H152" s="24" t="str">
        <f>VLOOKUP(D152,スキル!$C$4:$O$96,8,FALSE)</f>
        <v>10</v>
      </c>
      <c r="I152" s="25" t="str">
        <f>VLOOKUP(D152,スキル!$C$4:$O$96,2,FALSE)</f>
        <v>ダイヤミサイル</v>
      </c>
      <c r="N152" s="45"/>
      <c r="O152" s="1" t="str">
        <f t="shared" si="4"/>
        <v>INSERT INTO m_monster_skills VALUES ('myskill0148','monster025','skill026',FALSE);</v>
      </c>
    </row>
    <row r="153" spans="2:15">
      <c r="B153" s="44" t="s">
        <v>660</v>
      </c>
      <c r="C153" s="21" t="s">
        <v>445</v>
      </c>
      <c r="D153" s="21" t="s">
        <v>1037</v>
      </c>
      <c r="E153" s="21" t="b">
        <v>0</v>
      </c>
      <c r="G153" s="21" t="str">
        <f>VLOOKUP(C153,モンスター!$B$6:$I$100,2,FALSE)</f>
        <v>コカトバード</v>
      </c>
      <c r="H153" s="24" t="str">
        <f>VLOOKUP(D153,スキル!$C$4:$O$96,8,FALSE)</f>
        <v>50</v>
      </c>
      <c r="I153" s="25" t="str">
        <f>VLOOKUP(D153,スキル!$C$4:$O$96,2,FALSE)</f>
        <v>グラビガ</v>
      </c>
      <c r="N153" s="45"/>
      <c r="O153" s="1" t="str">
        <f t="shared" si="4"/>
        <v>INSERT INTO m_monster_skills VALUES ('myskill0149','monster025','skill036',FALSE);</v>
      </c>
    </row>
    <row r="154" spans="2:15">
      <c r="B154" s="44" t="s">
        <v>661</v>
      </c>
      <c r="C154" s="21" t="s">
        <v>445</v>
      </c>
      <c r="D154" s="21" t="s">
        <v>1018</v>
      </c>
      <c r="E154" s="21" t="b">
        <v>0</v>
      </c>
      <c r="G154" s="21" t="str">
        <f>VLOOKUP(C154,モンスター!$B$6:$I$100,2,FALSE)</f>
        <v>コカトバード</v>
      </c>
      <c r="H154" s="24">
        <f>VLOOKUP(D154,スキル!$C$4:$O$96,8,FALSE)</f>
        <v>0</v>
      </c>
      <c r="I154" s="25" t="str">
        <f>VLOOKUP(D154,スキル!$C$4:$O$96,2,FALSE)</f>
        <v>ミスをした</v>
      </c>
      <c r="N154" s="45"/>
      <c r="O154" s="1" t="str">
        <f t="shared" si="4"/>
        <v>INSERT INTO m_monster_skills VALUES ('myskill0150','monster025','skill055',FALSE);</v>
      </c>
    </row>
    <row r="155" spans="2:15">
      <c r="B155" s="44" t="s">
        <v>662</v>
      </c>
      <c r="C155" s="21" t="s">
        <v>446</v>
      </c>
      <c r="D155" s="21" t="s">
        <v>1041</v>
      </c>
      <c r="E155" s="21" t="b">
        <v>0</v>
      </c>
      <c r="G155" s="21" t="str">
        <f>VLOOKUP(C155,モンスター!$B$6:$I$100,2,FALSE)</f>
        <v>プチドラゴン</v>
      </c>
      <c r="H155" s="24">
        <f>VLOOKUP(D155,スキル!$C$4:$O$96,8,FALSE)</f>
        <v>10</v>
      </c>
      <c r="I155" s="25" t="str">
        <f>VLOOKUP(D155,スキル!$C$4:$O$96,2,FALSE)</f>
        <v>打撃</v>
      </c>
      <c r="N155" s="45"/>
      <c r="O155" s="1" t="str">
        <f t="shared" si="4"/>
        <v>INSERT INTO m_monster_skills VALUES ('myskill0151','monster026','skill001',FALSE);</v>
      </c>
    </row>
    <row r="156" spans="2:15">
      <c r="B156" s="44" t="s">
        <v>663</v>
      </c>
      <c r="C156" s="21" t="s">
        <v>446</v>
      </c>
      <c r="D156" s="21" t="s">
        <v>1017</v>
      </c>
      <c r="E156" s="21" t="b">
        <v>0</v>
      </c>
      <c r="G156" s="21" t="str">
        <f>VLOOKUP(C156,モンスター!$B$6:$I$100,2,FALSE)</f>
        <v>プチドラゴン</v>
      </c>
      <c r="H156" s="24">
        <f>VLOOKUP(D156,スキル!$C$4:$O$96,8,FALSE)</f>
        <v>10</v>
      </c>
      <c r="I156" s="25" t="str">
        <f>VLOOKUP(D156,スキル!$C$4:$O$96,2,FALSE)</f>
        <v>斬撃</v>
      </c>
      <c r="N156" s="45"/>
      <c r="O156" s="1" t="str">
        <f t="shared" si="4"/>
        <v>INSERT INTO m_monster_skills VALUES ('myskill0152','monster026','skill009',FALSE);</v>
      </c>
    </row>
    <row r="157" spans="2:15">
      <c r="B157" s="44" t="s">
        <v>664</v>
      </c>
      <c r="C157" s="21" t="s">
        <v>446</v>
      </c>
      <c r="D157" s="21" t="s">
        <v>1043</v>
      </c>
      <c r="E157" s="21" t="b">
        <v>0</v>
      </c>
      <c r="G157" s="21" t="str">
        <f>VLOOKUP(C157,モンスター!$B$6:$I$100,2,FALSE)</f>
        <v>プチドラゴン</v>
      </c>
      <c r="H157" s="24" t="str">
        <f>VLOOKUP(D157,スキル!$C$4:$O$96,8,FALSE)</f>
        <v>10</v>
      </c>
      <c r="I157" s="25" t="str">
        <f>VLOOKUP(D157,スキル!$C$4:$O$96,2,FALSE)</f>
        <v>ファイアボール</v>
      </c>
      <c r="N157" s="45"/>
      <c r="O157" s="1" t="str">
        <f t="shared" si="4"/>
        <v>INSERT INTO m_monster_skills VALUES ('myskill0153','monster026','skill017',FALSE);</v>
      </c>
    </row>
    <row r="158" spans="2:15">
      <c r="B158" s="44" t="s">
        <v>665</v>
      </c>
      <c r="C158" s="21" t="s">
        <v>446</v>
      </c>
      <c r="D158" s="21" t="s">
        <v>1054</v>
      </c>
      <c r="E158" s="21" t="b">
        <v>0</v>
      </c>
      <c r="G158" s="21" t="str">
        <f>VLOOKUP(C158,モンスター!$B$6:$I$100,2,FALSE)</f>
        <v>プチドラゴン</v>
      </c>
      <c r="H158" s="24" t="str">
        <f>VLOOKUP(D158,スキル!$C$4:$O$96,8,FALSE)</f>
        <v>0</v>
      </c>
      <c r="I158" s="25" t="str">
        <f>VLOOKUP(D158,スキル!$C$4:$O$96,2,FALSE)</f>
        <v>ポイズン</v>
      </c>
      <c r="N158" s="45"/>
      <c r="O158" s="1" t="str">
        <f t="shared" si="4"/>
        <v>INSERT INTO m_monster_skills VALUES ('myskill0154','monster026','skill044',FALSE);</v>
      </c>
    </row>
    <row r="159" spans="2:15">
      <c r="B159" s="44" t="s">
        <v>666</v>
      </c>
      <c r="C159" s="21" t="s">
        <v>446</v>
      </c>
      <c r="D159" s="21" t="s">
        <v>1018</v>
      </c>
      <c r="E159" s="21" t="b">
        <v>0</v>
      </c>
      <c r="G159" s="21" t="str">
        <f>VLOOKUP(C159,モンスター!$B$6:$I$100,2,FALSE)</f>
        <v>プチドラゴン</v>
      </c>
      <c r="H159" s="24">
        <f>VLOOKUP(D159,スキル!$C$4:$O$96,8,FALSE)</f>
        <v>0</v>
      </c>
      <c r="I159" s="25" t="str">
        <f>VLOOKUP(D159,スキル!$C$4:$O$96,2,FALSE)</f>
        <v>ミスをした</v>
      </c>
      <c r="N159" s="45"/>
      <c r="O159" s="1" t="str">
        <f t="shared" si="4"/>
        <v>INSERT INTO m_monster_skills VALUES ('myskill0155','monster026','skill055',FALSE);</v>
      </c>
    </row>
    <row r="160" spans="2:15">
      <c r="B160" s="44" t="s">
        <v>667</v>
      </c>
      <c r="C160" s="21" t="s">
        <v>446</v>
      </c>
      <c r="D160" s="21" t="s">
        <v>1054</v>
      </c>
      <c r="E160" s="21" t="b">
        <v>0</v>
      </c>
      <c r="G160" s="21" t="str">
        <f>VLOOKUP(C160,モンスター!$B$6:$I$100,2,FALSE)</f>
        <v>プチドラゴン</v>
      </c>
      <c r="H160" s="24" t="str">
        <f>VLOOKUP(D160,スキル!$C$4:$O$96,8,FALSE)</f>
        <v>0</v>
      </c>
      <c r="I160" s="25" t="str">
        <f>VLOOKUP(D160,スキル!$C$4:$O$96,2,FALSE)</f>
        <v>ポイズン</v>
      </c>
      <c r="N160" s="45"/>
      <c r="O160" s="1" t="str">
        <f t="shared" si="4"/>
        <v>INSERT INTO m_monster_skills VALUES ('myskill0156','monster026','skill044',FALSE);</v>
      </c>
    </row>
    <row r="161" spans="2:15">
      <c r="B161" s="44" t="s">
        <v>668</v>
      </c>
      <c r="C161" s="21" t="s">
        <v>447</v>
      </c>
      <c r="D161" s="21" t="s">
        <v>1176</v>
      </c>
      <c r="E161" s="21" t="b">
        <v>0</v>
      </c>
      <c r="G161" s="21" t="str">
        <f>VLOOKUP(C161,モンスター!$B$6:$I$100,2,FALSE)</f>
        <v>プチドラゾンビ</v>
      </c>
      <c r="H161" s="24">
        <f>VLOOKUP(D161,スキル!$C$4:$O$96,8,FALSE)</f>
        <v>0</v>
      </c>
      <c r="I161" s="25" t="str">
        <f>VLOOKUP(D161,スキル!$C$4:$O$96,2,FALSE)</f>
        <v>デッドリーポイズン</v>
      </c>
      <c r="N161" s="45"/>
      <c r="O161" s="1" t="str">
        <f t="shared" si="4"/>
        <v>INSERT INTO m_monster_skills VALUES ('myskill0157','monster027','skill046',FALSE);</v>
      </c>
    </row>
    <row r="162" spans="2:15">
      <c r="B162" s="44" t="s">
        <v>669</v>
      </c>
      <c r="C162" s="21" t="s">
        <v>447</v>
      </c>
      <c r="D162" s="21" t="s">
        <v>1042</v>
      </c>
      <c r="E162" s="21" t="b">
        <v>0</v>
      </c>
      <c r="G162" s="21" t="str">
        <f>VLOOKUP(C162,モンスター!$B$6:$I$100,2,FALSE)</f>
        <v>プチドラゾンビ</v>
      </c>
      <c r="H162" s="24">
        <f>VLOOKUP(D162,スキル!$C$4:$O$96,8,FALSE)</f>
        <v>20</v>
      </c>
      <c r="I162" s="25" t="str">
        <f>VLOOKUP(D162,スキル!$C$4:$O$96,2,FALSE)</f>
        <v>正拳突き</v>
      </c>
      <c r="N162" s="45"/>
      <c r="O162" s="1" t="str">
        <f t="shared" si="4"/>
        <v>INSERT INTO m_monster_skills VALUES ('myskill0158','monster027','skill002',FALSE);</v>
      </c>
    </row>
    <row r="163" spans="2:15">
      <c r="B163" s="44" t="s">
        <v>670</v>
      </c>
      <c r="C163" s="21" t="s">
        <v>447</v>
      </c>
      <c r="D163" s="21" t="s">
        <v>1034</v>
      </c>
      <c r="E163" s="21" t="b">
        <v>0</v>
      </c>
      <c r="G163" s="21" t="str">
        <f>VLOOKUP(C163,モンスター!$B$6:$I$100,2,FALSE)</f>
        <v>プチドラゾンビ</v>
      </c>
      <c r="H163" s="24" t="str">
        <f>VLOOKUP(D163,スキル!$C$4:$O$96,8,FALSE)</f>
        <v>30</v>
      </c>
      <c r="I163" s="25" t="str">
        <f>VLOOKUP(D163,スキル!$C$4:$O$96,2,FALSE)</f>
        <v>ダークフォース</v>
      </c>
      <c r="N163" s="45"/>
      <c r="O163" s="1" t="str">
        <f t="shared" si="4"/>
        <v>INSERT INTO m_monster_skills VALUES ('myskill0159','monster027','skill033',FALSE);</v>
      </c>
    </row>
    <row r="164" spans="2:15">
      <c r="B164" s="44" t="s">
        <v>671</v>
      </c>
      <c r="C164" s="21" t="s">
        <v>447</v>
      </c>
      <c r="D164" s="21" t="s">
        <v>1039</v>
      </c>
      <c r="E164" s="21" t="b">
        <v>0</v>
      </c>
      <c r="G164" s="21" t="str">
        <f>VLOOKUP(C164,モンスター!$B$6:$I$100,2,FALSE)</f>
        <v>プチドラゾンビ</v>
      </c>
      <c r="H164" s="24">
        <f>VLOOKUP(D164,スキル!$C$4:$O$96,8,FALSE)</f>
        <v>0</v>
      </c>
      <c r="I164" s="25" t="str">
        <f>VLOOKUP(D164,スキル!$C$4:$O$96,2,FALSE)</f>
        <v>スリプル</v>
      </c>
      <c r="N164" s="45"/>
      <c r="O164" s="1" t="str">
        <f t="shared" si="4"/>
        <v>INSERT INTO m_monster_skills VALUES ('myskill0160','monster027','skill047',FALSE);</v>
      </c>
    </row>
    <row r="165" spans="2:15">
      <c r="B165" s="44" t="s">
        <v>672</v>
      </c>
      <c r="C165" s="21" t="s">
        <v>447</v>
      </c>
      <c r="D165" s="21" t="s">
        <v>1018</v>
      </c>
      <c r="E165" s="21" t="b">
        <v>0</v>
      </c>
      <c r="G165" s="21" t="str">
        <f>VLOOKUP(C165,モンスター!$B$6:$I$100,2,FALSE)</f>
        <v>プチドラゾンビ</v>
      </c>
      <c r="H165" s="24">
        <f>VLOOKUP(D165,スキル!$C$4:$O$96,8,FALSE)</f>
        <v>0</v>
      </c>
      <c r="I165" s="25" t="str">
        <f>VLOOKUP(D165,スキル!$C$4:$O$96,2,FALSE)</f>
        <v>ミスをした</v>
      </c>
      <c r="N165" s="45"/>
      <c r="O165" s="1" t="str">
        <f t="shared" si="4"/>
        <v>INSERT INTO m_monster_skills VALUES ('myskill0161','monster027','skill055',FALSE);</v>
      </c>
    </row>
    <row r="166" spans="2:15">
      <c r="B166" s="44" t="s">
        <v>673</v>
      </c>
      <c r="C166" s="21" t="s">
        <v>447</v>
      </c>
      <c r="D166" s="21" t="s">
        <v>1033</v>
      </c>
      <c r="E166" s="21" t="b">
        <v>0</v>
      </c>
      <c r="G166" s="21" t="str">
        <f>VLOOKUP(C166,モンスター!$B$6:$I$100,2,FALSE)</f>
        <v>プチドラゾンビ</v>
      </c>
      <c r="H166" s="24" t="str">
        <f>VLOOKUP(D166,スキル!$C$4:$O$96,8,FALSE)</f>
        <v>10</v>
      </c>
      <c r="I166" s="25" t="str">
        <f>VLOOKUP(D166,スキル!$C$4:$O$96,2,FALSE)</f>
        <v>イビルゲート</v>
      </c>
      <c r="N166" s="45"/>
      <c r="O166" s="1" t="str">
        <f t="shared" si="4"/>
        <v>INSERT INTO m_monster_skills VALUES ('myskill0162','monster027','skill032',FALSE);</v>
      </c>
    </row>
    <row r="167" spans="2:15">
      <c r="B167" s="44" t="s">
        <v>674</v>
      </c>
      <c r="C167" s="21" t="s">
        <v>448</v>
      </c>
      <c r="D167" s="21" t="s">
        <v>1031</v>
      </c>
      <c r="E167" s="21" t="b">
        <v>0</v>
      </c>
      <c r="G167" s="21" t="str">
        <f>VLOOKUP(C167,モンスター!$B$6:$I$100,2,FALSE)</f>
        <v>フロストドラゴン</v>
      </c>
      <c r="H167" s="24" t="str">
        <f>VLOOKUP(D167,スキル!$C$4:$O$96,8,FALSE)</f>
        <v>30</v>
      </c>
      <c r="I167" s="25" t="str">
        <f>VLOOKUP(D167,スキル!$C$4:$O$96,2,FALSE)</f>
        <v>メガスプラッシュ</v>
      </c>
      <c r="N167" s="45"/>
      <c r="O167" s="1" t="str">
        <f t="shared" si="4"/>
        <v>INSERT INTO m_monster_skills VALUES ('myskill0163','monster028','skill021',FALSE);</v>
      </c>
    </row>
    <row r="168" spans="2:15">
      <c r="B168" s="44" t="s">
        <v>675</v>
      </c>
      <c r="C168" s="21" t="s">
        <v>448</v>
      </c>
      <c r="D168" s="21" t="s">
        <v>1180</v>
      </c>
      <c r="E168" s="21" t="b">
        <v>0</v>
      </c>
      <c r="G168" s="21" t="str">
        <f>VLOOKUP(C168,モンスター!$B$6:$I$100,2,FALSE)</f>
        <v>フロストドラゴン</v>
      </c>
      <c r="H168" s="24">
        <f>VLOOKUP(D168,スキル!$C$4:$O$96,8,FALSE)</f>
        <v>0</v>
      </c>
      <c r="I168" s="25" t="str">
        <f>VLOOKUP(D168,スキル!$C$4:$O$96,2,FALSE)</f>
        <v>スロウガ</v>
      </c>
      <c r="N168" s="45"/>
      <c r="O168" s="1" t="str">
        <f t="shared" si="4"/>
        <v>INSERT INTO m_monster_skills VALUES ('myskill0164','monster028','skill051',FALSE);</v>
      </c>
    </row>
    <row r="169" spans="2:15">
      <c r="B169" s="44" t="s">
        <v>676</v>
      </c>
      <c r="C169" s="21" t="s">
        <v>448</v>
      </c>
      <c r="D169" s="21" t="s">
        <v>1056</v>
      </c>
      <c r="E169" s="21" t="b">
        <v>0</v>
      </c>
      <c r="G169" s="21" t="str">
        <f>VLOOKUP(C169,モンスター!$B$6:$I$100,2,FALSE)</f>
        <v>フロストドラゴン</v>
      </c>
      <c r="H169" s="24">
        <f>VLOOKUP(D169,スキル!$C$4:$O$96,8,FALSE)</f>
        <v>50</v>
      </c>
      <c r="I169" s="25" t="str">
        <f>VLOOKUP(D169,スキル!$C$4:$O$96,2,FALSE)</f>
        <v>コールドブレイズ</v>
      </c>
      <c r="N169" s="45"/>
      <c r="O169" s="1" t="str">
        <f t="shared" si="4"/>
        <v>INSERT INTO m_monster_skills VALUES ('myskill0165','monster028','skill022',FALSE);</v>
      </c>
    </row>
    <row r="170" spans="2:15">
      <c r="B170" s="44" t="s">
        <v>677</v>
      </c>
      <c r="C170" s="21" t="s">
        <v>448</v>
      </c>
      <c r="D170" s="21" t="s">
        <v>1042</v>
      </c>
      <c r="E170" s="21" t="b">
        <v>0</v>
      </c>
      <c r="G170" s="21" t="str">
        <f>VLOOKUP(C170,モンスター!$B$6:$I$100,2,FALSE)</f>
        <v>フロストドラゴン</v>
      </c>
      <c r="H170" s="24">
        <f>VLOOKUP(D170,スキル!$C$4:$O$96,8,FALSE)</f>
        <v>20</v>
      </c>
      <c r="I170" s="25" t="str">
        <f>VLOOKUP(D170,スキル!$C$4:$O$96,2,FALSE)</f>
        <v>正拳突き</v>
      </c>
      <c r="N170" s="45"/>
      <c r="O170" s="1" t="str">
        <f t="shared" si="4"/>
        <v>INSERT INTO m_monster_skills VALUES ('myskill0166','monster028','skill002',FALSE);</v>
      </c>
    </row>
    <row r="171" spans="2:15">
      <c r="B171" s="44" t="s">
        <v>678</v>
      </c>
      <c r="C171" s="21" t="s">
        <v>448</v>
      </c>
      <c r="D171" s="21" t="s">
        <v>1018</v>
      </c>
      <c r="E171" s="21" t="b">
        <v>0</v>
      </c>
      <c r="G171" s="21" t="str">
        <f>VLOOKUP(C171,モンスター!$B$6:$I$100,2,FALSE)</f>
        <v>フロストドラゴン</v>
      </c>
      <c r="H171" s="24">
        <f>VLOOKUP(D171,スキル!$C$4:$O$96,8,FALSE)</f>
        <v>0</v>
      </c>
      <c r="I171" s="25" t="str">
        <f>VLOOKUP(D171,スキル!$C$4:$O$96,2,FALSE)</f>
        <v>ミスをした</v>
      </c>
      <c r="N171" s="45"/>
      <c r="O171" s="1" t="str">
        <f t="shared" si="4"/>
        <v>INSERT INTO m_monster_skills VALUES ('myskill0167','monster028','skill055',FALSE);</v>
      </c>
    </row>
    <row r="172" spans="2:15">
      <c r="B172" s="44" t="s">
        <v>679</v>
      </c>
      <c r="C172" s="21" t="s">
        <v>448</v>
      </c>
      <c r="D172" s="21" t="s">
        <v>1017</v>
      </c>
      <c r="E172" s="21" t="b">
        <v>0</v>
      </c>
      <c r="G172" s="21" t="str">
        <f>VLOOKUP(C172,モンスター!$B$6:$I$100,2,FALSE)</f>
        <v>フロストドラゴン</v>
      </c>
      <c r="H172" s="24">
        <f>VLOOKUP(D172,スキル!$C$4:$O$96,8,FALSE)</f>
        <v>10</v>
      </c>
      <c r="I172" s="25" t="str">
        <f>VLOOKUP(D172,スキル!$C$4:$O$96,2,FALSE)</f>
        <v>斬撃</v>
      </c>
      <c r="N172" s="45"/>
      <c r="O172" s="1" t="str">
        <f t="shared" si="4"/>
        <v>INSERT INTO m_monster_skills VALUES ('myskill0168','monster028','skill009',FALSE);</v>
      </c>
    </row>
    <row r="173" spans="2:15">
      <c r="B173" s="44" t="s">
        <v>680</v>
      </c>
      <c r="C173" s="21" t="s">
        <v>449</v>
      </c>
      <c r="D173" s="21" t="s">
        <v>1032</v>
      </c>
      <c r="E173" s="21" t="b">
        <v>0</v>
      </c>
      <c r="G173" s="21" t="str">
        <f>VLOOKUP(C173,モンスター!$B$6:$I$100,2,FALSE)</f>
        <v>プチティアマット</v>
      </c>
      <c r="H173" s="24">
        <f>VLOOKUP(D173,スキル!$C$4:$O$96,8,FALSE)</f>
        <v>30</v>
      </c>
      <c r="I173" s="25" t="str">
        <f>VLOOKUP(D173,スキル!$C$4:$O$96,2,FALSE)</f>
        <v>渾身斬り</v>
      </c>
      <c r="N173" s="45"/>
      <c r="O173" s="1" t="str">
        <f t="shared" si="4"/>
        <v>INSERT INTO m_monster_skills VALUES ('myskill0169','monster029','skill011',FALSE);</v>
      </c>
    </row>
    <row r="174" spans="2:15">
      <c r="B174" s="44" t="s">
        <v>681</v>
      </c>
      <c r="C174" s="21" t="s">
        <v>449</v>
      </c>
      <c r="D174" s="21" t="s">
        <v>1060</v>
      </c>
      <c r="E174" s="21" t="b">
        <v>0</v>
      </c>
      <c r="G174" s="21" t="str">
        <f>VLOOKUP(C174,モンスター!$B$6:$I$100,2,FALSE)</f>
        <v>プチティアマット</v>
      </c>
      <c r="H174" s="24" t="str">
        <f>VLOOKUP(D174,スキル!$C$4:$O$96,8,FALSE)</f>
        <v>45</v>
      </c>
      <c r="I174" s="25" t="str">
        <f>VLOOKUP(D174,スキル!$C$4:$O$96,2,FALSE)</f>
        <v>クレイジーダンス</v>
      </c>
      <c r="N174" s="45"/>
      <c r="O174" s="1" t="str">
        <f t="shared" si="4"/>
        <v>INSERT INTO m_monster_skills VALUES ('myskill0170','monster029','skill008',FALSE);</v>
      </c>
    </row>
    <row r="175" spans="2:15">
      <c r="B175" s="44" t="s">
        <v>682</v>
      </c>
      <c r="C175" s="21" t="s">
        <v>449</v>
      </c>
      <c r="D175" s="21" t="s">
        <v>1018</v>
      </c>
      <c r="E175" s="21" t="b">
        <v>0</v>
      </c>
      <c r="G175" s="21" t="str">
        <f>VLOOKUP(C175,モンスター!$B$6:$I$100,2,FALSE)</f>
        <v>プチティアマット</v>
      </c>
      <c r="H175" s="24">
        <f>VLOOKUP(D175,スキル!$C$4:$O$96,8,FALSE)</f>
        <v>0</v>
      </c>
      <c r="I175" s="25" t="str">
        <f>VLOOKUP(D175,スキル!$C$4:$O$96,2,FALSE)</f>
        <v>ミスをした</v>
      </c>
      <c r="N175" s="45"/>
      <c r="O175" s="1" t="str">
        <f t="shared" si="4"/>
        <v>INSERT INTO m_monster_skills VALUES ('myskill0171','monster029','skill055',FALSE);</v>
      </c>
    </row>
    <row r="176" spans="2:15">
      <c r="B176" s="44" t="s">
        <v>683</v>
      </c>
      <c r="C176" s="21" t="s">
        <v>449</v>
      </c>
      <c r="D176" s="21" t="s">
        <v>1058</v>
      </c>
      <c r="E176" s="21" t="b">
        <v>0</v>
      </c>
      <c r="G176" s="21" t="str">
        <f>VLOOKUP(C176,モンスター!$B$6:$I$100,2,FALSE)</f>
        <v>プチティアマット</v>
      </c>
      <c r="H176" s="24" t="str">
        <f>VLOOKUP(D176,スキル!$C$4:$O$96,8,FALSE)</f>
        <v>0</v>
      </c>
      <c r="I176" s="25" t="str">
        <f>VLOOKUP(D176,スキル!$C$4:$O$96,2,FALSE)</f>
        <v>ポイズンフラワー</v>
      </c>
      <c r="N176" s="45"/>
      <c r="O176" s="1" t="str">
        <f t="shared" si="4"/>
        <v>INSERT INTO m_monster_skills VALUES ('myskill0172','monster029','skill045',FALSE);</v>
      </c>
    </row>
    <row r="177" spans="2:15">
      <c r="B177" s="44" t="s">
        <v>684</v>
      </c>
      <c r="C177" s="21" t="s">
        <v>449</v>
      </c>
      <c r="D177" s="21" t="s">
        <v>1047</v>
      </c>
      <c r="E177" s="21" t="b">
        <v>0</v>
      </c>
      <c r="G177" s="21" t="str">
        <f>VLOOKUP(C177,モンスター!$B$6:$I$100,2,FALSE)</f>
        <v>プチティアマット</v>
      </c>
      <c r="H177" s="24">
        <f>VLOOKUP(D177,スキル!$C$4:$O$96,8,FALSE)</f>
        <v>50</v>
      </c>
      <c r="I177" s="25" t="str">
        <f>VLOOKUP(D177,スキル!$C$4:$O$96,2,FALSE)</f>
        <v>サンダーストーム</v>
      </c>
      <c r="N177" s="45"/>
      <c r="O177" s="1" t="str">
        <f t="shared" si="4"/>
        <v>INSERT INTO m_monster_skills VALUES ('myskill0173','monster029','skill025',FALSE);</v>
      </c>
    </row>
    <row r="178" spans="2:15">
      <c r="B178" s="44" t="s">
        <v>685</v>
      </c>
      <c r="C178" s="21" t="s">
        <v>449</v>
      </c>
      <c r="D178" s="21" t="s">
        <v>1061</v>
      </c>
      <c r="E178" s="21" t="b">
        <v>0</v>
      </c>
      <c r="G178" s="21" t="str">
        <f>VLOOKUP(C178,モンスター!$B$6:$I$100,2,FALSE)</f>
        <v>プチティアマット</v>
      </c>
      <c r="H178" s="24">
        <f>VLOOKUP(D178,スキル!$C$4:$O$96,8,FALSE)</f>
        <v>40</v>
      </c>
      <c r="I178" s="25" t="str">
        <f>VLOOKUP(D178,スキル!$C$4:$O$96,2,FALSE)</f>
        <v>ケアルガ</v>
      </c>
      <c r="N178" s="45"/>
      <c r="O178" s="1" t="str">
        <f t="shared" si="4"/>
        <v>INSERT INTO m_monster_skills VALUES ('myskill0174','monster029','skill041',FALSE);</v>
      </c>
    </row>
    <row r="179" spans="2:15">
      <c r="B179" s="44" t="s">
        <v>686</v>
      </c>
      <c r="C179" s="21" t="s">
        <v>450</v>
      </c>
      <c r="D179" s="21" t="s">
        <v>1041</v>
      </c>
      <c r="E179" s="21" t="b">
        <v>0</v>
      </c>
      <c r="G179" s="21" t="str">
        <f>VLOOKUP(C179,モンスター!$B$6:$I$100,2,FALSE)</f>
        <v>ポト</v>
      </c>
      <c r="H179" s="24">
        <f>VLOOKUP(D179,スキル!$C$4:$O$96,8,FALSE)</f>
        <v>10</v>
      </c>
      <c r="I179" s="25" t="str">
        <f>VLOOKUP(D179,スキル!$C$4:$O$96,2,FALSE)</f>
        <v>打撃</v>
      </c>
      <c r="N179" s="45"/>
      <c r="O179" s="1" t="str">
        <f t="shared" si="4"/>
        <v>INSERT INTO m_monster_skills VALUES ('myskill0175','monster030','skill001',FALSE);</v>
      </c>
    </row>
    <row r="180" spans="2:15">
      <c r="B180" s="44" t="s">
        <v>687</v>
      </c>
      <c r="C180" s="21" t="s">
        <v>450</v>
      </c>
      <c r="D180" s="21" t="s">
        <v>1041</v>
      </c>
      <c r="E180" s="21" t="b">
        <v>0</v>
      </c>
      <c r="G180" s="21" t="str">
        <f>VLOOKUP(C180,モンスター!$B$6:$I$100,2,FALSE)</f>
        <v>ポト</v>
      </c>
      <c r="H180" s="24">
        <f>VLOOKUP(D180,スキル!$C$4:$O$96,8,FALSE)</f>
        <v>10</v>
      </c>
      <c r="I180" s="25" t="str">
        <f>VLOOKUP(D180,スキル!$C$4:$O$96,2,FALSE)</f>
        <v>打撃</v>
      </c>
      <c r="N180" s="45"/>
      <c r="O180" s="1" t="str">
        <f t="shared" si="4"/>
        <v>INSERT INTO m_monster_skills VALUES ('myskill0176','monster030','skill001',FALSE);</v>
      </c>
    </row>
    <row r="181" spans="2:15">
      <c r="B181" s="44" t="s">
        <v>688</v>
      </c>
      <c r="C181" s="21" t="s">
        <v>450</v>
      </c>
      <c r="D181" s="21" t="s">
        <v>1062</v>
      </c>
      <c r="E181" s="21" t="b">
        <v>0</v>
      </c>
      <c r="G181" s="21" t="str">
        <f>VLOOKUP(C181,モンスター!$B$6:$I$100,2,FALSE)</f>
        <v>ポト</v>
      </c>
      <c r="H181" s="24">
        <f>VLOOKUP(D181,スキル!$C$4:$O$96,8,FALSE)</f>
        <v>20</v>
      </c>
      <c r="I181" s="25" t="str">
        <f>VLOOKUP(D181,スキル!$C$4:$O$96,2,FALSE)</f>
        <v>ケアル</v>
      </c>
      <c r="N181" s="45"/>
      <c r="O181" s="1" t="str">
        <f t="shared" si="4"/>
        <v>INSERT INTO m_monster_skills VALUES ('myskill0177','monster030','skill039',FALSE);</v>
      </c>
    </row>
    <row r="182" spans="2:15">
      <c r="B182" s="44" t="s">
        <v>689</v>
      </c>
      <c r="C182" s="21" t="s">
        <v>450</v>
      </c>
      <c r="D182" s="21" t="s">
        <v>1063</v>
      </c>
      <c r="E182" s="21" t="b">
        <v>0</v>
      </c>
      <c r="G182" s="21" t="str">
        <f>VLOOKUP(C182,モンスター!$B$6:$I$100,2,FALSE)</f>
        <v>ポト</v>
      </c>
      <c r="H182" s="24" t="str">
        <f>VLOOKUP(D182,スキル!$C$4:$O$96,8,FALSE)</f>
        <v>10</v>
      </c>
      <c r="I182" s="25" t="str">
        <f>VLOOKUP(D182,スキル!$C$4:$O$96,2,FALSE)</f>
        <v>ホーリーボール</v>
      </c>
      <c r="N182" s="45"/>
      <c r="O182" s="1" t="str">
        <f t="shared" si="4"/>
        <v>INSERT INTO m_monster_skills VALUES ('myskill0178','monster030','skill029',FALSE);</v>
      </c>
    </row>
    <row r="183" spans="2:15">
      <c r="B183" s="44" t="s">
        <v>690</v>
      </c>
      <c r="C183" s="21" t="s">
        <v>450</v>
      </c>
      <c r="D183" s="21" t="s">
        <v>1063</v>
      </c>
      <c r="E183" s="21" t="b">
        <v>0</v>
      </c>
      <c r="G183" s="21" t="str">
        <f>VLOOKUP(C183,モンスター!$B$6:$I$100,2,FALSE)</f>
        <v>ポト</v>
      </c>
      <c r="H183" s="24" t="str">
        <f>VLOOKUP(D183,スキル!$C$4:$O$96,8,FALSE)</f>
        <v>10</v>
      </c>
      <c r="I183" s="25" t="str">
        <f>VLOOKUP(D183,スキル!$C$4:$O$96,2,FALSE)</f>
        <v>ホーリーボール</v>
      </c>
      <c r="N183" s="45"/>
      <c r="O183" s="1" t="str">
        <f t="shared" si="4"/>
        <v>INSERT INTO m_monster_skills VALUES ('myskill0179','monster030','skill029',FALSE);</v>
      </c>
    </row>
    <row r="184" spans="2:15">
      <c r="B184" s="44" t="s">
        <v>691</v>
      </c>
      <c r="C184" s="21" t="s">
        <v>450</v>
      </c>
      <c r="D184" s="21" t="s">
        <v>1018</v>
      </c>
      <c r="E184" s="21" t="b">
        <v>0</v>
      </c>
      <c r="G184" s="21" t="str">
        <f>VLOOKUP(C184,モンスター!$B$6:$I$100,2,FALSE)</f>
        <v>ポト</v>
      </c>
      <c r="H184" s="24">
        <f>VLOOKUP(D184,スキル!$C$4:$O$96,8,FALSE)</f>
        <v>0</v>
      </c>
      <c r="I184" s="25" t="str">
        <f>VLOOKUP(D184,スキル!$C$4:$O$96,2,FALSE)</f>
        <v>ミスをした</v>
      </c>
      <c r="N184" s="45"/>
      <c r="O184" s="1" t="str">
        <f t="shared" si="4"/>
        <v>INSERT INTO m_monster_skills VALUES ('myskill0180','monster030','skill055',FALSE);</v>
      </c>
    </row>
    <row r="185" spans="2:15">
      <c r="B185" s="44" t="s">
        <v>692</v>
      </c>
      <c r="C185" s="21" t="s">
        <v>451</v>
      </c>
      <c r="D185" s="21" t="s">
        <v>1041</v>
      </c>
      <c r="E185" s="21" t="b">
        <v>0</v>
      </c>
      <c r="G185" s="21" t="str">
        <f>VLOOKUP(C185,モンスター!$B$6:$I$100,2,FALSE)</f>
        <v>マーマポト</v>
      </c>
      <c r="H185" s="24">
        <f>VLOOKUP(D185,スキル!$C$4:$O$96,8,FALSE)</f>
        <v>10</v>
      </c>
      <c r="I185" s="25" t="str">
        <f>VLOOKUP(D185,スキル!$C$4:$O$96,2,FALSE)</f>
        <v>打撃</v>
      </c>
      <c r="N185" s="45"/>
      <c r="O185" s="1" t="str">
        <f t="shared" si="4"/>
        <v>INSERT INTO m_monster_skills VALUES ('myskill0181','monster031','skill001',FALSE);</v>
      </c>
    </row>
    <row r="186" spans="2:15">
      <c r="B186" s="44" t="s">
        <v>693</v>
      </c>
      <c r="C186" s="21" t="s">
        <v>451</v>
      </c>
      <c r="D186" s="21" t="s">
        <v>1042</v>
      </c>
      <c r="E186" s="21" t="b">
        <v>0</v>
      </c>
      <c r="G186" s="21" t="str">
        <f>VLOOKUP(C186,モンスター!$B$6:$I$100,2,FALSE)</f>
        <v>マーマポト</v>
      </c>
      <c r="H186" s="24">
        <f>VLOOKUP(D186,スキル!$C$4:$O$96,8,FALSE)</f>
        <v>20</v>
      </c>
      <c r="I186" s="25" t="str">
        <f>VLOOKUP(D186,スキル!$C$4:$O$96,2,FALSE)</f>
        <v>正拳突き</v>
      </c>
      <c r="N186" s="45"/>
      <c r="O186" s="1" t="str">
        <f t="shared" si="4"/>
        <v>INSERT INTO m_monster_skills VALUES ('myskill0182','monster031','skill002',FALSE);</v>
      </c>
    </row>
    <row r="187" spans="2:15">
      <c r="B187" s="44" t="s">
        <v>694</v>
      </c>
      <c r="C187" s="21" t="s">
        <v>451</v>
      </c>
      <c r="D187" s="21" t="s">
        <v>1029</v>
      </c>
      <c r="E187" s="21" t="b">
        <v>0</v>
      </c>
      <c r="G187" s="21" t="str">
        <f>VLOOKUP(C187,モンスター!$B$6:$I$100,2,FALSE)</f>
        <v>マーマポト</v>
      </c>
      <c r="H187" s="24" t="str">
        <f>VLOOKUP(D187,スキル!$C$4:$O$96,8,FALSE)</f>
        <v>0</v>
      </c>
      <c r="I187" s="25" t="str">
        <f>VLOOKUP(D187,スキル!$C$4:$O$96,2,FALSE)</f>
        <v>リジェネ</v>
      </c>
      <c r="N187" s="45"/>
      <c r="O187" s="1" t="str">
        <f t="shared" si="4"/>
        <v>INSERT INTO m_monster_skills VALUES ('myskill0183','monster031','skill043',FALSE);</v>
      </c>
    </row>
    <row r="188" spans="2:15">
      <c r="B188" s="44" t="s">
        <v>695</v>
      </c>
      <c r="C188" s="21" t="s">
        <v>451</v>
      </c>
      <c r="D188" s="21" t="s">
        <v>1063</v>
      </c>
      <c r="E188" s="21" t="b">
        <v>0</v>
      </c>
      <c r="G188" s="21" t="str">
        <f>VLOOKUP(C188,モンスター!$B$6:$I$100,2,FALSE)</f>
        <v>マーマポト</v>
      </c>
      <c r="H188" s="24" t="str">
        <f>VLOOKUP(D188,スキル!$C$4:$O$96,8,FALSE)</f>
        <v>10</v>
      </c>
      <c r="I188" s="25" t="str">
        <f>VLOOKUP(D188,スキル!$C$4:$O$96,2,FALSE)</f>
        <v>ホーリーボール</v>
      </c>
      <c r="N188" s="45"/>
      <c r="O188" s="1" t="str">
        <f t="shared" si="4"/>
        <v>INSERT INTO m_monster_skills VALUES ('myskill0184','monster031','skill029',FALSE);</v>
      </c>
    </row>
    <row r="189" spans="2:15">
      <c r="B189" s="44" t="s">
        <v>696</v>
      </c>
      <c r="C189" s="21" t="s">
        <v>451</v>
      </c>
      <c r="D189" s="21" t="s">
        <v>1064</v>
      </c>
      <c r="E189" s="21" t="b">
        <v>0</v>
      </c>
      <c r="G189" s="21" t="str">
        <f>VLOOKUP(C189,モンスター!$B$6:$I$100,2,FALSE)</f>
        <v>マーマポト</v>
      </c>
      <c r="H189" s="24" t="str">
        <f>VLOOKUP(D189,スキル!$C$4:$O$96,8,FALSE)</f>
        <v>30</v>
      </c>
      <c r="I189" s="25" t="str">
        <f>VLOOKUP(D189,スキル!$C$4:$O$96,2,FALSE)</f>
        <v>セイントビーム</v>
      </c>
      <c r="N189" s="45"/>
      <c r="O189" s="1" t="str">
        <f t="shared" si="4"/>
        <v>INSERT INTO m_monster_skills VALUES ('myskill0185','monster031','skill030',FALSE);</v>
      </c>
    </row>
    <row r="190" spans="2:15">
      <c r="B190" s="44" t="s">
        <v>697</v>
      </c>
      <c r="C190" s="21" t="s">
        <v>451</v>
      </c>
      <c r="D190" s="21" t="s">
        <v>1018</v>
      </c>
      <c r="E190" s="21" t="b">
        <v>0</v>
      </c>
      <c r="G190" s="21" t="str">
        <f>VLOOKUP(C190,モンスター!$B$6:$I$100,2,FALSE)</f>
        <v>マーマポト</v>
      </c>
      <c r="H190" s="24">
        <f>VLOOKUP(D190,スキル!$C$4:$O$96,8,FALSE)</f>
        <v>0</v>
      </c>
      <c r="I190" s="25" t="str">
        <f>VLOOKUP(D190,スキル!$C$4:$O$96,2,FALSE)</f>
        <v>ミスをした</v>
      </c>
      <c r="N190" s="45"/>
      <c r="O190" s="1" t="str">
        <f t="shared" si="4"/>
        <v>INSERT INTO m_monster_skills VALUES ('myskill0186','monster031','skill055',FALSE);</v>
      </c>
    </row>
    <row r="191" spans="2:15">
      <c r="B191" s="44" t="s">
        <v>698</v>
      </c>
      <c r="C191" s="21" t="s">
        <v>452</v>
      </c>
      <c r="D191" s="21" t="s">
        <v>1065</v>
      </c>
      <c r="E191" s="21" t="b">
        <v>0</v>
      </c>
      <c r="G191" s="21" t="str">
        <f>VLOOKUP(C191,モンスター!$B$6:$I$100,2,FALSE)</f>
        <v>パーパポト</v>
      </c>
      <c r="H191" s="24">
        <f>VLOOKUP(D191,スキル!$C$4:$O$96,8,FALSE)</f>
        <v>30</v>
      </c>
      <c r="I191" s="25" t="str">
        <f>VLOOKUP(D191,スキル!$C$4:$O$96,2,FALSE)</f>
        <v>ライジングドラゴン</v>
      </c>
      <c r="N191" s="45"/>
      <c r="O191" s="1" t="str">
        <f t="shared" si="4"/>
        <v>INSERT INTO m_monster_skills VALUES ('myskill0187','monster032','skill003',FALSE);</v>
      </c>
    </row>
    <row r="192" spans="2:15">
      <c r="B192" s="44" t="s">
        <v>699</v>
      </c>
      <c r="C192" s="21" t="s">
        <v>452</v>
      </c>
      <c r="D192" s="21" t="s">
        <v>1042</v>
      </c>
      <c r="E192" s="21" t="b">
        <v>0</v>
      </c>
      <c r="G192" s="21" t="str">
        <f>VLOOKUP(C192,モンスター!$B$6:$I$100,2,FALSE)</f>
        <v>パーパポト</v>
      </c>
      <c r="H192" s="24">
        <f>VLOOKUP(D192,スキル!$C$4:$O$96,8,FALSE)</f>
        <v>20</v>
      </c>
      <c r="I192" s="25" t="str">
        <f>VLOOKUP(D192,スキル!$C$4:$O$96,2,FALSE)</f>
        <v>正拳突き</v>
      </c>
      <c r="N192" s="45"/>
      <c r="O192" s="1" t="str">
        <f t="shared" si="4"/>
        <v>INSERT INTO m_monster_skills VALUES ('myskill0188','monster032','skill002',FALSE);</v>
      </c>
    </row>
    <row r="193" spans="2:15">
      <c r="B193" s="44" t="s">
        <v>700</v>
      </c>
      <c r="C193" s="21" t="s">
        <v>452</v>
      </c>
      <c r="D193" s="21" t="s">
        <v>1066</v>
      </c>
      <c r="E193" s="21" t="b">
        <v>0</v>
      </c>
      <c r="G193" s="21" t="str">
        <f>VLOOKUP(C193,モンスター!$B$6:$I$100,2,FALSE)</f>
        <v>パーパポト</v>
      </c>
      <c r="H193" s="24" t="str">
        <f>VLOOKUP(D193,スキル!$C$4:$O$96,8,FALSE)</f>
        <v>60</v>
      </c>
      <c r="I193" s="25" t="str">
        <f>VLOOKUP(D193,スキル!$C$4:$O$96,2,FALSE)</f>
        <v>ケアルジャ</v>
      </c>
      <c r="N193" s="45"/>
      <c r="O193" s="1" t="str">
        <f t="shared" si="4"/>
        <v>INSERT INTO m_monster_skills VALUES ('myskill0189','monster032','skill042',FALSE);</v>
      </c>
    </row>
    <row r="194" spans="2:15">
      <c r="B194" s="44" t="s">
        <v>701</v>
      </c>
      <c r="C194" s="21" t="s">
        <v>452</v>
      </c>
      <c r="D194" s="21" t="s">
        <v>1063</v>
      </c>
      <c r="E194" s="21" t="b">
        <v>0</v>
      </c>
      <c r="G194" s="21" t="str">
        <f>VLOOKUP(C194,モンスター!$B$6:$I$100,2,FALSE)</f>
        <v>パーパポト</v>
      </c>
      <c r="H194" s="24" t="str">
        <f>VLOOKUP(D194,スキル!$C$4:$O$96,8,FALSE)</f>
        <v>10</v>
      </c>
      <c r="I194" s="25" t="str">
        <f>VLOOKUP(D194,スキル!$C$4:$O$96,2,FALSE)</f>
        <v>ホーリーボール</v>
      </c>
      <c r="N194" s="45"/>
      <c r="O194" s="1" t="str">
        <f t="shared" si="4"/>
        <v>INSERT INTO m_monster_skills VALUES ('myskill0190','monster032','skill029',FALSE);</v>
      </c>
    </row>
    <row r="195" spans="2:15">
      <c r="B195" s="44" t="s">
        <v>702</v>
      </c>
      <c r="C195" s="21" t="s">
        <v>452</v>
      </c>
      <c r="D195" s="21" t="s">
        <v>1067</v>
      </c>
      <c r="E195" s="21" t="b">
        <v>0</v>
      </c>
      <c r="G195" s="21" t="str">
        <f>VLOOKUP(C195,モンスター!$B$6:$I$100,2,FALSE)</f>
        <v>パーパポト</v>
      </c>
      <c r="H195" s="24">
        <f>VLOOKUP(D195,スキル!$C$4:$O$96,8,FALSE)</f>
        <v>50</v>
      </c>
      <c r="I195" s="25" t="str">
        <f>VLOOKUP(D195,スキル!$C$4:$O$96,2,FALSE)</f>
        <v>ホーリーバースト</v>
      </c>
      <c r="N195" s="45"/>
      <c r="O195" s="1" t="str">
        <f t="shared" si="4"/>
        <v>INSERT INTO m_monster_skills VALUES ('myskill0191','monster032','skill031',FALSE);</v>
      </c>
    </row>
    <row r="196" spans="2:15">
      <c r="B196" s="44" t="s">
        <v>703</v>
      </c>
      <c r="C196" s="21" t="s">
        <v>452</v>
      </c>
      <c r="D196" s="21" t="s">
        <v>1023</v>
      </c>
      <c r="E196" s="21" t="b">
        <v>0</v>
      </c>
      <c r="G196" s="21" t="str">
        <f>VLOOKUP(C196,モンスター!$B$6:$I$100,2,FALSE)</f>
        <v>パーパポト</v>
      </c>
      <c r="H196" s="24">
        <f>VLOOKUP(D196,スキル!$C$4:$O$96,8,FALSE)</f>
        <v>0</v>
      </c>
      <c r="I196" s="25" t="str">
        <f>VLOOKUP(D196,スキル!$C$4:$O$96,2,FALSE)</f>
        <v>様子を見ている</v>
      </c>
      <c r="N196" s="45"/>
      <c r="O196" s="1" t="str">
        <f t="shared" si="4"/>
        <v>INSERT INTO m_monster_skills VALUES ('myskill0192','monster032','skill056',FALSE);</v>
      </c>
    </row>
    <row r="197" spans="2:15">
      <c r="B197" s="44" t="s">
        <v>704</v>
      </c>
      <c r="C197" s="21" t="s">
        <v>453</v>
      </c>
      <c r="D197" s="21" t="s">
        <v>1041</v>
      </c>
      <c r="E197" s="21" t="b">
        <v>0</v>
      </c>
      <c r="G197" s="21" t="str">
        <f>VLOOKUP(C197,モンスター!$B$6:$I$100,2,FALSE)</f>
        <v>プリースト</v>
      </c>
      <c r="H197" s="24">
        <f>VLOOKUP(D197,スキル!$C$4:$O$96,8,FALSE)</f>
        <v>10</v>
      </c>
      <c r="I197" s="25" t="str">
        <f>VLOOKUP(D197,スキル!$C$4:$O$96,2,FALSE)</f>
        <v>打撃</v>
      </c>
      <c r="N197" s="45"/>
      <c r="O197" s="1" t="str">
        <f t="shared" si="4"/>
        <v>INSERT INTO m_monster_skills VALUES ('myskill0193','monster033','skill001',FALSE);</v>
      </c>
    </row>
    <row r="198" spans="2:15">
      <c r="B198" s="44" t="s">
        <v>705</v>
      </c>
      <c r="C198" s="21" t="s">
        <v>453</v>
      </c>
      <c r="D198" s="21" t="s">
        <v>1053</v>
      </c>
      <c r="E198" s="21" t="b">
        <v>0</v>
      </c>
      <c r="G198" s="21" t="str">
        <f>VLOOKUP(C198,モンスター!$B$6:$I$100,2,FALSE)</f>
        <v>プリースト</v>
      </c>
      <c r="H198" s="24" t="str">
        <f>VLOOKUP(D198,スキル!$C$4:$O$96,8,FALSE)</f>
        <v>25</v>
      </c>
      <c r="I198" s="25" t="str">
        <f>VLOOKUP(D198,スキル!$C$4:$O$96,2,FALSE)</f>
        <v>グラビデ</v>
      </c>
      <c r="N198" s="45"/>
      <c r="O198" s="1" t="str">
        <f t="shared" ref="O198:O261" si="5">"INSERT INTO m_monster_skills VALUES ("&amp;"'"&amp;B198&amp;"'"&amp;","&amp;"'"&amp;C198&amp;"'"&amp;","&amp;"'"&amp;D198&amp;"'"&amp;","&amp;E198&amp;");"</f>
        <v>INSERT INTO m_monster_skills VALUES ('myskill0194','monster033','skill035',FALSE);</v>
      </c>
    </row>
    <row r="199" spans="2:15">
      <c r="B199" s="44" t="s">
        <v>706</v>
      </c>
      <c r="C199" s="21" t="s">
        <v>453</v>
      </c>
      <c r="D199" s="21" t="s">
        <v>1183</v>
      </c>
      <c r="E199" s="21" t="b">
        <v>0</v>
      </c>
      <c r="G199" s="21" t="str">
        <f>VLOOKUP(C199,モンスター!$B$6:$I$100,2,FALSE)</f>
        <v>プリースト</v>
      </c>
      <c r="H199" s="24" t="str">
        <f>VLOOKUP(D199,スキル!$C$4:$O$96,8,FALSE)</f>
        <v>0</v>
      </c>
      <c r="I199" s="25" t="str">
        <f>VLOOKUP(D199,スキル!$C$4:$O$96,2,FALSE)</f>
        <v>リジェネ</v>
      </c>
      <c r="N199" s="45"/>
      <c r="O199" s="1" t="str">
        <f t="shared" si="5"/>
        <v>INSERT INTO m_monster_skills VALUES ('myskill0195','monster033','skill043',FALSE);</v>
      </c>
    </row>
    <row r="200" spans="2:15">
      <c r="B200" s="44" t="s">
        <v>707</v>
      </c>
      <c r="C200" s="21" t="s">
        <v>453</v>
      </c>
      <c r="D200" s="21" t="s">
        <v>1033</v>
      </c>
      <c r="E200" s="21" t="b">
        <v>0</v>
      </c>
      <c r="G200" s="21" t="str">
        <f>VLOOKUP(C200,モンスター!$B$6:$I$100,2,FALSE)</f>
        <v>プリースト</v>
      </c>
      <c r="H200" s="24" t="str">
        <f>VLOOKUP(D200,スキル!$C$4:$O$96,8,FALSE)</f>
        <v>10</v>
      </c>
      <c r="I200" s="25" t="str">
        <f>VLOOKUP(D200,スキル!$C$4:$O$96,2,FALSE)</f>
        <v>イビルゲート</v>
      </c>
      <c r="N200" s="45"/>
      <c r="O200" s="1" t="str">
        <f t="shared" si="5"/>
        <v>INSERT INTO m_monster_skills VALUES ('myskill0196','monster033','skill032',FALSE);</v>
      </c>
    </row>
    <row r="201" spans="2:15">
      <c r="B201" s="44" t="s">
        <v>708</v>
      </c>
      <c r="C201" s="21" t="s">
        <v>453</v>
      </c>
      <c r="D201" s="21" t="s">
        <v>1062</v>
      </c>
      <c r="E201" s="21" t="b">
        <v>0</v>
      </c>
      <c r="G201" s="21" t="str">
        <f>VLOOKUP(C201,モンスター!$B$6:$I$100,2,FALSE)</f>
        <v>プリースト</v>
      </c>
      <c r="H201" s="24">
        <f>VLOOKUP(D201,スキル!$C$4:$O$96,8,FALSE)</f>
        <v>20</v>
      </c>
      <c r="I201" s="25" t="str">
        <f>VLOOKUP(D201,スキル!$C$4:$O$96,2,FALSE)</f>
        <v>ケアル</v>
      </c>
      <c r="N201" s="45"/>
      <c r="O201" s="1" t="str">
        <f t="shared" si="5"/>
        <v>INSERT INTO m_monster_skills VALUES ('myskill0197','monster033','skill039',FALSE);</v>
      </c>
    </row>
    <row r="202" spans="2:15">
      <c r="B202" s="44" t="s">
        <v>709</v>
      </c>
      <c r="C202" s="21" t="s">
        <v>453</v>
      </c>
      <c r="D202" s="21" t="s">
        <v>1018</v>
      </c>
      <c r="E202" s="21" t="b">
        <v>0</v>
      </c>
      <c r="G202" s="21" t="str">
        <f>VLOOKUP(C202,モンスター!$B$6:$I$100,2,FALSE)</f>
        <v>プリースト</v>
      </c>
      <c r="H202" s="24">
        <f>VLOOKUP(D202,スキル!$C$4:$O$96,8,FALSE)</f>
        <v>0</v>
      </c>
      <c r="I202" s="25" t="str">
        <f>VLOOKUP(D202,スキル!$C$4:$O$96,2,FALSE)</f>
        <v>ミスをした</v>
      </c>
      <c r="N202" s="45"/>
      <c r="O202" s="1" t="str">
        <f t="shared" si="5"/>
        <v>INSERT INTO m_monster_skills VALUES ('myskill0198','monster033','skill055',FALSE);</v>
      </c>
    </row>
    <row r="203" spans="2:15">
      <c r="B203" s="44" t="s">
        <v>710</v>
      </c>
      <c r="C203" s="21" t="s">
        <v>454</v>
      </c>
      <c r="D203" s="21" t="s">
        <v>1042</v>
      </c>
      <c r="E203" s="21" t="b">
        <v>0</v>
      </c>
      <c r="G203" s="21" t="str">
        <f>VLOOKUP(C203,モンスター!$B$6:$I$100,2,FALSE)</f>
        <v>カオスソーサラー</v>
      </c>
      <c r="H203" s="24">
        <f>VLOOKUP(D203,スキル!$C$4:$O$96,8,FALSE)</f>
        <v>20</v>
      </c>
      <c r="I203" s="25" t="str">
        <f>VLOOKUP(D203,スキル!$C$4:$O$96,2,FALSE)</f>
        <v>正拳突き</v>
      </c>
      <c r="N203" s="45"/>
      <c r="O203" s="1" t="str">
        <f t="shared" si="5"/>
        <v>INSERT INTO m_monster_skills VALUES ('myskill0199','monster034','skill002',FALSE);</v>
      </c>
    </row>
    <row r="204" spans="2:15">
      <c r="B204" s="44" t="s">
        <v>711</v>
      </c>
      <c r="C204" s="21" t="s">
        <v>454</v>
      </c>
      <c r="D204" s="21" t="s">
        <v>1037</v>
      </c>
      <c r="E204" s="21" t="b">
        <v>0</v>
      </c>
      <c r="G204" s="21" t="str">
        <f>VLOOKUP(C204,モンスター!$B$6:$I$100,2,FALSE)</f>
        <v>カオスソーサラー</v>
      </c>
      <c r="H204" s="24" t="str">
        <f>VLOOKUP(D204,スキル!$C$4:$O$96,8,FALSE)</f>
        <v>50</v>
      </c>
      <c r="I204" s="25" t="str">
        <f>VLOOKUP(D204,スキル!$C$4:$O$96,2,FALSE)</f>
        <v>グラビガ</v>
      </c>
      <c r="N204" s="45"/>
      <c r="O204" s="1" t="str">
        <f t="shared" si="5"/>
        <v>INSERT INTO m_monster_skills VALUES ('myskill0200','monster034','skill036',FALSE);</v>
      </c>
    </row>
    <row r="205" spans="2:15">
      <c r="B205" s="44" t="s">
        <v>712</v>
      </c>
      <c r="C205" s="21" t="s">
        <v>454</v>
      </c>
      <c r="D205" s="21" t="s">
        <v>1033</v>
      </c>
      <c r="E205" s="21" t="b">
        <v>0</v>
      </c>
      <c r="G205" s="21" t="str">
        <f>VLOOKUP(C205,モンスター!$B$6:$I$100,2,FALSE)</f>
        <v>カオスソーサラー</v>
      </c>
      <c r="H205" s="24" t="str">
        <f>VLOOKUP(D205,スキル!$C$4:$O$96,8,FALSE)</f>
        <v>10</v>
      </c>
      <c r="I205" s="25" t="str">
        <f>VLOOKUP(D205,スキル!$C$4:$O$96,2,FALSE)</f>
        <v>イビルゲート</v>
      </c>
      <c r="N205" s="45"/>
      <c r="O205" s="1" t="str">
        <f t="shared" si="5"/>
        <v>INSERT INTO m_monster_skills VALUES ('myskill0201','monster034','skill032',FALSE);</v>
      </c>
    </row>
    <row r="206" spans="2:15">
      <c r="B206" s="44" t="s">
        <v>713</v>
      </c>
      <c r="C206" s="21" t="s">
        <v>454</v>
      </c>
      <c r="D206" s="21" t="s">
        <v>1034</v>
      </c>
      <c r="E206" s="21" t="b">
        <v>0</v>
      </c>
      <c r="G206" s="21" t="str">
        <f>VLOOKUP(C206,モンスター!$B$6:$I$100,2,FALSE)</f>
        <v>カオスソーサラー</v>
      </c>
      <c r="H206" s="24" t="str">
        <f>VLOOKUP(D206,スキル!$C$4:$O$96,8,FALSE)</f>
        <v>30</v>
      </c>
      <c r="I206" s="25" t="str">
        <f>VLOOKUP(D206,スキル!$C$4:$O$96,2,FALSE)</f>
        <v>ダークフォース</v>
      </c>
      <c r="N206" s="45"/>
      <c r="O206" s="1" t="str">
        <f t="shared" si="5"/>
        <v>INSERT INTO m_monster_skills VALUES ('myskill0202','monster034','skill033',FALSE);</v>
      </c>
    </row>
    <row r="207" spans="2:15">
      <c r="B207" s="44" t="s">
        <v>714</v>
      </c>
      <c r="C207" s="21" t="s">
        <v>454</v>
      </c>
      <c r="D207" s="21" t="s">
        <v>1051</v>
      </c>
      <c r="E207" s="21" t="b">
        <v>0</v>
      </c>
      <c r="G207" s="21" t="str">
        <f>VLOOKUP(C207,モンスター!$B$6:$I$100,2,FALSE)</f>
        <v>カオスソーサラー</v>
      </c>
      <c r="H207" s="24">
        <f>VLOOKUP(D207,スキル!$C$4:$O$96,8,FALSE)</f>
        <v>30</v>
      </c>
      <c r="I207" s="25" t="str">
        <f>VLOOKUP(D207,スキル!$C$4:$O$96,2,FALSE)</f>
        <v>ケアルラ</v>
      </c>
      <c r="N207" s="45"/>
      <c r="O207" s="1" t="str">
        <f t="shared" si="5"/>
        <v>INSERT INTO m_monster_skills VALUES ('myskill0203','monster034','skill040',FALSE);</v>
      </c>
    </row>
    <row r="208" spans="2:15">
      <c r="B208" s="44" t="s">
        <v>715</v>
      </c>
      <c r="C208" s="21" t="s">
        <v>454</v>
      </c>
      <c r="D208" s="21" t="s">
        <v>1018</v>
      </c>
      <c r="E208" s="21" t="b">
        <v>0</v>
      </c>
      <c r="G208" s="21" t="str">
        <f>VLOOKUP(C208,モンスター!$B$6:$I$100,2,FALSE)</f>
        <v>カオスソーサラー</v>
      </c>
      <c r="H208" s="24">
        <f>VLOOKUP(D208,スキル!$C$4:$O$96,8,FALSE)</f>
        <v>0</v>
      </c>
      <c r="I208" s="25" t="str">
        <f>VLOOKUP(D208,スキル!$C$4:$O$96,2,FALSE)</f>
        <v>ミスをした</v>
      </c>
      <c r="N208" s="45"/>
      <c r="O208" s="1" t="str">
        <f t="shared" si="5"/>
        <v>INSERT INTO m_monster_skills VALUES ('myskill0204','monster034','skill055',FALSE);</v>
      </c>
    </row>
    <row r="209" spans="2:15">
      <c r="B209" s="44" t="s">
        <v>716</v>
      </c>
      <c r="C209" s="21" t="s">
        <v>455</v>
      </c>
      <c r="D209" s="21" t="s">
        <v>1042</v>
      </c>
      <c r="E209" s="21" t="b">
        <v>0</v>
      </c>
      <c r="G209" s="21" t="str">
        <f>VLOOKUP(C209,モンスター!$B$6:$I$100,2,FALSE)</f>
        <v>イビルシャーマン</v>
      </c>
      <c r="H209" s="24">
        <f>VLOOKUP(D209,スキル!$C$4:$O$96,8,FALSE)</f>
        <v>20</v>
      </c>
      <c r="I209" s="25" t="str">
        <f>VLOOKUP(D209,スキル!$C$4:$O$96,2,FALSE)</f>
        <v>正拳突き</v>
      </c>
      <c r="N209" s="45"/>
      <c r="O209" s="1" t="str">
        <f t="shared" si="5"/>
        <v>INSERT INTO m_monster_skills VALUES ('myskill0205','monster035','skill002',FALSE);</v>
      </c>
    </row>
    <row r="210" spans="2:15">
      <c r="B210" s="44" t="s">
        <v>717</v>
      </c>
      <c r="C210" s="21" t="s">
        <v>455</v>
      </c>
      <c r="D210" s="21" t="s">
        <v>1057</v>
      </c>
      <c r="E210" s="21" t="b">
        <v>0</v>
      </c>
      <c r="G210" s="21" t="str">
        <f>VLOOKUP(C210,モンスター!$B$6:$I$100,2,FALSE)</f>
        <v>イビルシャーマン</v>
      </c>
      <c r="H210" s="24">
        <f>VLOOKUP(D210,スキル!$C$4:$O$96,8,FALSE)</f>
        <v>0</v>
      </c>
      <c r="I210" s="25" t="str">
        <f>VLOOKUP(D210,スキル!$C$4:$O$96,2,FALSE)</f>
        <v>デススペル</v>
      </c>
      <c r="N210" s="45"/>
      <c r="O210" s="1" t="str">
        <f t="shared" si="5"/>
        <v>INSERT INTO m_monster_skills VALUES ('myskill0206','monster035','skill038',FALSE);</v>
      </c>
    </row>
    <row r="211" spans="2:15">
      <c r="B211" s="44" t="s">
        <v>718</v>
      </c>
      <c r="C211" s="21" t="s">
        <v>455</v>
      </c>
      <c r="D211" s="21" t="s">
        <v>1036</v>
      </c>
      <c r="E211" s="21" t="b">
        <v>0</v>
      </c>
      <c r="G211" s="21" t="str">
        <f>VLOOKUP(C211,モンスター!$B$6:$I$100,2,FALSE)</f>
        <v>イビルシャーマン</v>
      </c>
      <c r="H211" s="24">
        <f>VLOOKUP(D211,スキル!$C$4:$O$96,8,FALSE)</f>
        <v>50</v>
      </c>
      <c r="I211" s="25" t="str">
        <f>VLOOKUP(D211,スキル!$C$4:$O$96,2,FALSE)</f>
        <v>ブラックレイン</v>
      </c>
      <c r="N211" s="45"/>
      <c r="O211" s="1" t="str">
        <f t="shared" si="5"/>
        <v>INSERT INTO m_monster_skills VALUES ('myskill0207','monster035','skill034',FALSE);</v>
      </c>
    </row>
    <row r="212" spans="2:15">
      <c r="B212" s="44" t="s">
        <v>719</v>
      </c>
      <c r="C212" s="21" t="s">
        <v>455</v>
      </c>
      <c r="D212" s="21" t="s">
        <v>1064</v>
      </c>
      <c r="E212" s="21" t="b">
        <v>0</v>
      </c>
      <c r="G212" s="21" t="str">
        <f>VLOOKUP(C212,モンスター!$B$6:$I$100,2,FALSE)</f>
        <v>イビルシャーマン</v>
      </c>
      <c r="H212" s="24" t="str">
        <f>VLOOKUP(D212,スキル!$C$4:$O$96,8,FALSE)</f>
        <v>30</v>
      </c>
      <c r="I212" s="25" t="str">
        <f>VLOOKUP(D212,スキル!$C$4:$O$96,2,FALSE)</f>
        <v>セイントビーム</v>
      </c>
      <c r="N212" s="45"/>
      <c r="O212" s="1" t="str">
        <f t="shared" si="5"/>
        <v>INSERT INTO m_monster_skills VALUES ('myskill0208','monster035','skill030',FALSE);</v>
      </c>
    </row>
    <row r="213" spans="2:15">
      <c r="B213" s="44" t="s">
        <v>720</v>
      </c>
      <c r="C213" s="21" t="s">
        <v>455</v>
      </c>
      <c r="D213" s="21" t="s">
        <v>1068</v>
      </c>
      <c r="E213" s="21" t="b">
        <v>0</v>
      </c>
      <c r="G213" s="21" t="str">
        <f>VLOOKUP(C213,モンスター!$B$6:$I$100,2,FALSE)</f>
        <v>イビルシャーマン</v>
      </c>
      <c r="H213" s="24" t="str">
        <f>VLOOKUP(D213,スキル!$C$4:$O$96,8,FALSE)</f>
        <v>75</v>
      </c>
      <c r="I213" s="25" t="str">
        <f>VLOOKUP(D213,スキル!$C$4:$O$96,2,FALSE)</f>
        <v>グラビジャ</v>
      </c>
      <c r="N213" s="45"/>
      <c r="O213" s="1" t="str">
        <f t="shared" si="5"/>
        <v>INSERT INTO m_monster_skills VALUES ('myskill0209','monster035','skill037',FALSE);</v>
      </c>
    </row>
    <row r="214" spans="2:15">
      <c r="B214" s="44" t="s">
        <v>721</v>
      </c>
      <c r="C214" s="21" t="s">
        <v>455</v>
      </c>
      <c r="D214" s="21" t="s">
        <v>1018</v>
      </c>
      <c r="E214" s="21" t="b">
        <v>0</v>
      </c>
      <c r="G214" s="21" t="str">
        <f>VLOOKUP(C214,モンスター!$B$6:$I$100,2,FALSE)</f>
        <v>イビルシャーマン</v>
      </c>
      <c r="H214" s="24">
        <f>VLOOKUP(D214,スキル!$C$4:$O$96,8,FALSE)</f>
        <v>0</v>
      </c>
      <c r="I214" s="25" t="str">
        <f>VLOOKUP(D214,スキル!$C$4:$O$96,2,FALSE)</f>
        <v>ミスをした</v>
      </c>
      <c r="N214" s="45"/>
      <c r="O214" s="1" t="str">
        <f t="shared" si="5"/>
        <v>INSERT INTO m_monster_skills VALUES ('myskill0210','monster035','skill055',FALSE);</v>
      </c>
    </row>
    <row r="215" spans="2:15">
      <c r="B215" s="44" t="s">
        <v>722</v>
      </c>
      <c r="C215" s="21" t="s">
        <v>456</v>
      </c>
      <c r="D215" s="21" t="s">
        <v>1041</v>
      </c>
      <c r="E215" s="21" t="b">
        <v>0</v>
      </c>
      <c r="G215" s="21" t="str">
        <f>VLOOKUP(C215,モンスター!$B$6:$I$100,2,FALSE)</f>
        <v>ラビ</v>
      </c>
      <c r="H215" s="24">
        <f>VLOOKUP(D215,スキル!$C$4:$O$96,8,FALSE)</f>
        <v>10</v>
      </c>
      <c r="I215" s="25" t="str">
        <f>VLOOKUP(D215,スキル!$C$4:$O$96,2,FALSE)</f>
        <v>打撃</v>
      </c>
      <c r="N215" s="45"/>
      <c r="O215" s="1" t="str">
        <f t="shared" si="5"/>
        <v>INSERT INTO m_monster_skills VALUES ('myskill0211','monster036','skill001',FALSE);</v>
      </c>
    </row>
    <row r="216" spans="2:15">
      <c r="B216" s="44" t="s">
        <v>723</v>
      </c>
      <c r="C216" s="21" t="s">
        <v>456</v>
      </c>
      <c r="D216" s="21" t="s">
        <v>1041</v>
      </c>
      <c r="E216" s="21" t="b">
        <v>0</v>
      </c>
      <c r="G216" s="21" t="str">
        <f>VLOOKUP(C216,モンスター!$B$6:$I$100,2,FALSE)</f>
        <v>ラビ</v>
      </c>
      <c r="H216" s="24">
        <f>VLOOKUP(D216,スキル!$C$4:$O$96,8,FALSE)</f>
        <v>10</v>
      </c>
      <c r="I216" s="25" t="str">
        <f>VLOOKUP(D216,スキル!$C$4:$O$96,2,FALSE)</f>
        <v>打撃</v>
      </c>
      <c r="N216" s="45"/>
      <c r="O216" s="1" t="str">
        <f t="shared" si="5"/>
        <v>INSERT INTO m_monster_skills VALUES ('myskill0212','monster036','skill001',FALSE);</v>
      </c>
    </row>
    <row r="217" spans="2:15">
      <c r="B217" s="44" t="s">
        <v>724</v>
      </c>
      <c r="C217" s="21" t="s">
        <v>456</v>
      </c>
      <c r="D217" s="21" t="s">
        <v>1041</v>
      </c>
      <c r="E217" s="21" t="b">
        <v>0</v>
      </c>
      <c r="G217" s="21" t="str">
        <f>VLOOKUP(C217,モンスター!$B$6:$I$100,2,FALSE)</f>
        <v>ラビ</v>
      </c>
      <c r="H217" s="24">
        <f>VLOOKUP(D217,スキル!$C$4:$O$96,8,FALSE)</f>
        <v>10</v>
      </c>
      <c r="I217" s="25" t="str">
        <f>VLOOKUP(D217,スキル!$C$4:$O$96,2,FALSE)</f>
        <v>打撃</v>
      </c>
      <c r="N217" s="45"/>
      <c r="O217" s="1" t="str">
        <f t="shared" si="5"/>
        <v>INSERT INTO m_monster_skills VALUES ('myskill0213','monster036','skill001',FALSE);</v>
      </c>
    </row>
    <row r="218" spans="2:15">
      <c r="B218" s="44" t="s">
        <v>725</v>
      </c>
      <c r="C218" s="21" t="s">
        <v>456</v>
      </c>
      <c r="D218" s="21" t="s">
        <v>1041</v>
      </c>
      <c r="E218" s="21" t="b">
        <v>0</v>
      </c>
      <c r="G218" s="21" t="str">
        <f>VLOOKUP(C218,モンスター!$B$6:$I$100,2,FALSE)</f>
        <v>ラビ</v>
      </c>
      <c r="H218" s="24">
        <f>VLOOKUP(D218,スキル!$C$4:$O$96,8,FALSE)</f>
        <v>10</v>
      </c>
      <c r="I218" s="25" t="str">
        <f>VLOOKUP(D218,スキル!$C$4:$O$96,2,FALSE)</f>
        <v>打撃</v>
      </c>
      <c r="N218" s="45"/>
      <c r="O218" s="1" t="str">
        <f t="shared" si="5"/>
        <v>INSERT INTO m_monster_skills VALUES ('myskill0214','monster036','skill001',FALSE);</v>
      </c>
    </row>
    <row r="219" spans="2:15">
      <c r="B219" s="44" t="s">
        <v>726</v>
      </c>
      <c r="C219" s="21" t="s">
        <v>456</v>
      </c>
      <c r="D219" s="21" t="s">
        <v>1042</v>
      </c>
      <c r="E219" s="21" t="b">
        <v>0</v>
      </c>
      <c r="G219" s="21" t="str">
        <f>VLOOKUP(C219,モンスター!$B$6:$I$100,2,FALSE)</f>
        <v>ラビ</v>
      </c>
      <c r="H219" s="24">
        <f>VLOOKUP(D219,スキル!$C$4:$O$96,8,FALSE)</f>
        <v>20</v>
      </c>
      <c r="I219" s="25" t="str">
        <f>VLOOKUP(D219,スキル!$C$4:$O$96,2,FALSE)</f>
        <v>正拳突き</v>
      </c>
      <c r="N219" s="45"/>
      <c r="O219" s="1" t="str">
        <f t="shared" si="5"/>
        <v>INSERT INTO m_monster_skills VALUES ('myskill0215','monster036','skill002',FALSE);</v>
      </c>
    </row>
    <row r="220" spans="2:15">
      <c r="B220" s="44" t="s">
        <v>727</v>
      </c>
      <c r="C220" s="21" t="s">
        <v>456</v>
      </c>
      <c r="D220" s="21" t="s">
        <v>1042</v>
      </c>
      <c r="E220" s="21" t="b">
        <v>0</v>
      </c>
      <c r="G220" s="21" t="str">
        <f>VLOOKUP(C220,モンスター!$B$6:$I$100,2,FALSE)</f>
        <v>ラビ</v>
      </c>
      <c r="H220" s="24">
        <f>VLOOKUP(D220,スキル!$C$4:$O$96,8,FALSE)</f>
        <v>20</v>
      </c>
      <c r="I220" s="25" t="str">
        <f>VLOOKUP(D220,スキル!$C$4:$O$96,2,FALSE)</f>
        <v>正拳突き</v>
      </c>
      <c r="N220" s="45"/>
      <c r="O220" s="1" t="str">
        <f t="shared" si="5"/>
        <v>INSERT INTO m_monster_skills VALUES ('myskill0216','monster036','skill002',FALSE);</v>
      </c>
    </row>
    <row r="221" spans="2:15">
      <c r="B221" s="44" t="s">
        <v>728</v>
      </c>
      <c r="C221" s="21" t="s">
        <v>457</v>
      </c>
      <c r="D221" s="21" t="s">
        <v>1051</v>
      </c>
      <c r="E221" s="21" t="b">
        <v>0</v>
      </c>
      <c r="G221" s="21" t="str">
        <f>VLOOKUP(C221,モンスター!$B$6:$I$100,2,FALSE)</f>
        <v>ラビリオン</v>
      </c>
      <c r="H221" s="24">
        <f>VLOOKUP(D221,スキル!$C$4:$O$96,8,FALSE)</f>
        <v>30</v>
      </c>
      <c r="I221" s="25" t="str">
        <f>VLOOKUP(D221,スキル!$C$4:$O$96,2,FALSE)</f>
        <v>ケアルラ</v>
      </c>
      <c r="N221" s="45"/>
      <c r="O221" s="1" t="str">
        <f t="shared" si="5"/>
        <v>INSERT INTO m_monster_skills VALUES ('myskill0217','monster037','skill040',FALSE);</v>
      </c>
    </row>
    <row r="222" spans="2:15">
      <c r="B222" s="44" t="s">
        <v>729</v>
      </c>
      <c r="C222" s="21" t="s">
        <v>457</v>
      </c>
      <c r="D222" s="21" t="s">
        <v>1063</v>
      </c>
      <c r="E222" s="21" t="b">
        <v>0</v>
      </c>
      <c r="G222" s="21" t="str">
        <f>VLOOKUP(C222,モンスター!$B$6:$I$100,2,FALSE)</f>
        <v>ラビリオン</v>
      </c>
      <c r="H222" s="24" t="str">
        <f>VLOOKUP(D222,スキル!$C$4:$O$96,8,FALSE)</f>
        <v>10</v>
      </c>
      <c r="I222" s="25" t="str">
        <f>VLOOKUP(D222,スキル!$C$4:$O$96,2,FALSE)</f>
        <v>ホーリーボール</v>
      </c>
      <c r="N222" s="45"/>
      <c r="O222" s="1" t="str">
        <f t="shared" si="5"/>
        <v>INSERT INTO m_monster_skills VALUES ('myskill0218','monster037','skill029',FALSE);</v>
      </c>
    </row>
    <row r="223" spans="2:15">
      <c r="B223" s="44" t="s">
        <v>730</v>
      </c>
      <c r="C223" s="21" t="s">
        <v>457</v>
      </c>
      <c r="D223" s="21" t="s">
        <v>1041</v>
      </c>
      <c r="E223" s="21" t="b">
        <v>0</v>
      </c>
      <c r="G223" s="21" t="str">
        <f>VLOOKUP(C223,モンスター!$B$6:$I$100,2,FALSE)</f>
        <v>ラビリオン</v>
      </c>
      <c r="H223" s="24">
        <f>VLOOKUP(D223,スキル!$C$4:$O$96,8,FALSE)</f>
        <v>10</v>
      </c>
      <c r="I223" s="25" t="str">
        <f>VLOOKUP(D223,スキル!$C$4:$O$96,2,FALSE)</f>
        <v>打撃</v>
      </c>
      <c r="N223" s="45"/>
      <c r="O223" s="1" t="str">
        <f t="shared" si="5"/>
        <v>INSERT INTO m_monster_skills VALUES ('myskill0219','monster037','skill001',FALSE);</v>
      </c>
    </row>
    <row r="224" spans="2:15">
      <c r="B224" s="44" t="s">
        <v>731</v>
      </c>
      <c r="C224" s="21" t="s">
        <v>457</v>
      </c>
      <c r="D224" s="21" t="s">
        <v>1183</v>
      </c>
      <c r="E224" s="21" t="b">
        <v>0</v>
      </c>
      <c r="G224" s="21" t="str">
        <f>VLOOKUP(C224,モンスター!$B$6:$I$100,2,FALSE)</f>
        <v>ラビリオン</v>
      </c>
      <c r="H224" s="24" t="str">
        <f>VLOOKUP(D224,スキル!$C$4:$O$96,8,FALSE)</f>
        <v>0</v>
      </c>
      <c r="I224" s="25" t="str">
        <f>VLOOKUP(D224,スキル!$C$4:$O$96,2,FALSE)</f>
        <v>リジェネ</v>
      </c>
      <c r="N224" s="45"/>
      <c r="O224" s="1" t="str">
        <f t="shared" si="5"/>
        <v>INSERT INTO m_monster_skills VALUES ('myskill0220','monster037','skill043',FALSE);</v>
      </c>
    </row>
    <row r="225" spans="2:15">
      <c r="B225" s="44" t="s">
        <v>732</v>
      </c>
      <c r="C225" s="21" t="s">
        <v>457</v>
      </c>
      <c r="D225" s="21" t="s">
        <v>1042</v>
      </c>
      <c r="E225" s="21" t="b">
        <v>0</v>
      </c>
      <c r="G225" s="21" t="str">
        <f>VLOOKUP(C225,モンスター!$B$6:$I$100,2,FALSE)</f>
        <v>ラビリオン</v>
      </c>
      <c r="H225" s="24">
        <f>VLOOKUP(D225,スキル!$C$4:$O$96,8,FALSE)</f>
        <v>20</v>
      </c>
      <c r="I225" s="25" t="str">
        <f>VLOOKUP(D225,スキル!$C$4:$O$96,2,FALSE)</f>
        <v>正拳突き</v>
      </c>
      <c r="N225" s="45"/>
      <c r="O225" s="1" t="str">
        <f t="shared" si="5"/>
        <v>INSERT INTO m_monster_skills VALUES ('myskill0221','monster037','skill002',FALSE);</v>
      </c>
    </row>
    <row r="226" spans="2:15">
      <c r="B226" s="44" t="s">
        <v>733</v>
      </c>
      <c r="C226" s="21" t="s">
        <v>457</v>
      </c>
      <c r="D226" s="21" t="s">
        <v>1018</v>
      </c>
      <c r="E226" s="21" t="b">
        <v>0</v>
      </c>
      <c r="G226" s="21" t="str">
        <f>VLOOKUP(C226,モンスター!$B$6:$I$100,2,FALSE)</f>
        <v>ラビリオン</v>
      </c>
      <c r="H226" s="24">
        <f>VLOOKUP(D226,スキル!$C$4:$O$96,8,FALSE)</f>
        <v>0</v>
      </c>
      <c r="I226" s="25" t="str">
        <f>VLOOKUP(D226,スキル!$C$4:$O$96,2,FALSE)</f>
        <v>ミスをした</v>
      </c>
      <c r="N226" s="45"/>
      <c r="O226" s="1" t="str">
        <f t="shared" si="5"/>
        <v>INSERT INTO m_monster_skills VALUES ('myskill0222','monster037','skill055',FALSE);</v>
      </c>
    </row>
    <row r="227" spans="2:15">
      <c r="B227" s="44" t="s">
        <v>734</v>
      </c>
      <c r="C227" s="21" t="s">
        <v>458</v>
      </c>
      <c r="D227" s="21" t="s">
        <v>1051</v>
      </c>
      <c r="E227" s="21" t="b">
        <v>0</v>
      </c>
      <c r="G227" s="21" t="str">
        <f>VLOOKUP(C227,モンスター!$B$6:$I$100,2,FALSE)</f>
        <v>キングラビ</v>
      </c>
      <c r="H227" s="24">
        <f>VLOOKUP(D227,スキル!$C$4:$O$96,8,FALSE)</f>
        <v>30</v>
      </c>
      <c r="I227" s="25" t="str">
        <f>VLOOKUP(D227,スキル!$C$4:$O$96,2,FALSE)</f>
        <v>ケアルラ</v>
      </c>
      <c r="N227" s="45"/>
      <c r="O227" s="1" t="str">
        <f t="shared" si="5"/>
        <v>INSERT INTO m_monster_skills VALUES ('myskill0223','monster038','skill040',FALSE);</v>
      </c>
    </row>
    <row r="228" spans="2:15">
      <c r="B228" s="44" t="s">
        <v>735</v>
      </c>
      <c r="C228" s="21" t="s">
        <v>458</v>
      </c>
      <c r="D228" s="21" t="s">
        <v>1064</v>
      </c>
      <c r="E228" s="21" t="b">
        <v>0</v>
      </c>
      <c r="G228" s="21" t="str">
        <f>VLOOKUP(C228,モンスター!$B$6:$I$100,2,FALSE)</f>
        <v>キングラビ</v>
      </c>
      <c r="H228" s="24" t="str">
        <f>VLOOKUP(D228,スキル!$C$4:$O$96,8,FALSE)</f>
        <v>30</v>
      </c>
      <c r="I228" s="25" t="str">
        <f>VLOOKUP(D228,スキル!$C$4:$O$96,2,FALSE)</f>
        <v>セイントビーム</v>
      </c>
      <c r="N228" s="45"/>
      <c r="O228" s="1" t="str">
        <f t="shared" si="5"/>
        <v>INSERT INTO m_monster_skills VALUES ('myskill0224','monster038','skill030',FALSE);</v>
      </c>
    </row>
    <row r="229" spans="2:15">
      <c r="B229" s="44" t="s">
        <v>736</v>
      </c>
      <c r="C229" s="21" t="s">
        <v>458</v>
      </c>
      <c r="D229" s="21" t="s">
        <v>1041</v>
      </c>
      <c r="E229" s="21" t="b">
        <v>0</v>
      </c>
      <c r="G229" s="21" t="str">
        <f>VLOOKUP(C229,モンスター!$B$6:$I$100,2,FALSE)</f>
        <v>キングラビ</v>
      </c>
      <c r="H229" s="24">
        <f>VLOOKUP(D229,スキル!$C$4:$O$96,8,FALSE)</f>
        <v>10</v>
      </c>
      <c r="I229" s="25" t="str">
        <f>VLOOKUP(D229,スキル!$C$4:$O$96,2,FALSE)</f>
        <v>打撃</v>
      </c>
      <c r="N229" s="45"/>
      <c r="O229" s="1" t="str">
        <f t="shared" si="5"/>
        <v>INSERT INTO m_monster_skills VALUES ('myskill0225','monster038','skill001',FALSE);</v>
      </c>
    </row>
    <row r="230" spans="2:15">
      <c r="B230" s="44" t="s">
        <v>737</v>
      </c>
      <c r="C230" s="21" t="s">
        <v>458</v>
      </c>
      <c r="D230" s="21" t="s">
        <v>1020</v>
      </c>
      <c r="E230" s="21" t="b">
        <v>0</v>
      </c>
      <c r="G230" s="21" t="str">
        <f>VLOOKUP(C230,モンスター!$B$6:$I$100,2,FALSE)</f>
        <v>キングラビ</v>
      </c>
      <c r="H230" s="24" t="str">
        <f>VLOOKUP(D230,スキル!$C$4:$O$96,8,FALSE)</f>
        <v>25</v>
      </c>
      <c r="I230" s="25" t="str">
        <f>VLOOKUP(D230,スキル!$C$4:$O$96,2,FALSE)</f>
        <v>ムーンサルト</v>
      </c>
      <c r="N230" s="45"/>
      <c r="O230" s="1" t="str">
        <f t="shared" si="5"/>
        <v>INSERT INTO m_monster_skills VALUES ('myskill0226','monster038','skill006',FALSE);</v>
      </c>
    </row>
    <row r="231" spans="2:15">
      <c r="B231" s="44" t="s">
        <v>738</v>
      </c>
      <c r="C231" s="21" t="s">
        <v>458</v>
      </c>
      <c r="D231" s="21" t="s">
        <v>1042</v>
      </c>
      <c r="E231" s="21" t="b">
        <v>0</v>
      </c>
      <c r="G231" s="21" t="str">
        <f>VLOOKUP(C231,モンスター!$B$6:$I$100,2,FALSE)</f>
        <v>キングラビ</v>
      </c>
      <c r="H231" s="24">
        <f>VLOOKUP(D231,スキル!$C$4:$O$96,8,FALSE)</f>
        <v>20</v>
      </c>
      <c r="I231" s="25" t="str">
        <f>VLOOKUP(D231,スキル!$C$4:$O$96,2,FALSE)</f>
        <v>正拳突き</v>
      </c>
      <c r="N231" s="45"/>
      <c r="O231" s="1" t="str">
        <f t="shared" si="5"/>
        <v>INSERT INTO m_monster_skills VALUES ('myskill0227','monster038','skill002',FALSE);</v>
      </c>
    </row>
    <row r="232" spans="2:15">
      <c r="B232" s="44" t="s">
        <v>739</v>
      </c>
      <c r="C232" s="21" t="s">
        <v>458</v>
      </c>
      <c r="D232" s="21" t="s">
        <v>1018</v>
      </c>
      <c r="E232" s="21" t="b">
        <v>0</v>
      </c>
      <c r="G232" s="21" t="str">
        <f>VLOOKUP(C232,モンスター!$B$6:$I$100,2,FALSE)</f>
        <v>キングラビ</v>
      </c>
      <c r="H232" s="24">
        <f>VLOOKUP(D232,スキル!$C$4:$O$96,8,FALSE)</f>
        <v>0</v>
      </c>
      <c r="I232" s="25" t="str">
        <f>VLOOKUP(D232,スキル!$C$4:$O$96,2,FALSE)</f>
        <v>ミスをした</v>
      </c>
      <c r="N232" s="45"/>
      <c r="O232" s="1" t="str">
        <f t="shared" si="5"/>
        <v>INSERT INTO m_monster_skills VALUES ('myskill0228','monster038','skill055',FALSE);</v>
      </c>
    </row>
    <row r="233" spans="2:15">
      <c r="B233" s="44" t="s">
        <v>740</v>
      </c>
      <c r="C233" s="21" t="s">
        <v>459</v>
      </c>
      <c r="D233" s="21" t="s">
        <v>1174</v>
      </c>
      <c r="E233" s="21" t="b">
        <v>0</v>
      </c>
      <c r="G233" s="21" t="str">
        <f>VLOOKUP(C233,モンスター!$B$6:$I$100,2,FALSE)</f>
        <v>グレートラビ</v>
      </c>
      <c r="H233" s="24" t="str">
        <f>VLOOKUP(D233,スキル!$C$4:$O$96,8,FALSE)</f>
        <v>60</v>
      </c>
      <c r="I233" s="25" t="str">
        <f>VLOOKUP(D233,スキル!$C$4:$O$96,2,FALSE)</f>
        <v>ケアルジャ</v>
      </c>
      <c r="N233" s="45"/>
      <c r="O233" s="1" t="str">
        <f t="shared" si="5"/>
        <v>INSERT INTO m_monster_skills VALUES ('myskill0229','monster039','skill042',FALSE);</v>
      </c>
    </row>
    <row r="234" spans="2:15">
      <c r="B234" s="44" t="s">
        <v>741</v>
      </c>
      <c r="C234" s="21" t="s">
        <v>459</v>
      </c>
      <c r="D234" s="21" t="s">
        <v>1067</v>
      </c>
      <c r="E234" s="21" t="b">
        <v>0</v>
      </c>
      <c r="G234" s="21" t="str">
        <f>VLOOKUP(C234,モンスター!$B$6:$I$100,2,FALSE)</f>
        <v>グレートラビ</v>
      </c>
      <c r="H234" s="24">
        <f>VLOOKUP(D234,スキル!$C$4:$O$96,8,FALSE)</f>
        <v>50</v>
      </c>
      <c r="I234" s="25" t="str">
        <f>VLOOKUP(D234,スキル!$C$4:$O$96,2,FALSE)</f>
        <v>ホーリーバースト</v>
      </c>
      <c r="N234" s="45"/>
      <c r="O234" s="1" t="str">
        <f t="shared" si="5"/>
        <v>INSERT INTO m_monster_skills VALUES ('myskill0230','monster039','skill031',FALSE);</v>
      </c>
    </row>
    <row r="235" spans="2:15">
      <c r="B235" s="44" t="s">
        <v>742</v>
      </c>
      <c r="C235" s="21" t="s">
        <v>459</v>
      </c>
      <c r="D235" s="21" t="s">
        <v>1060</v>
      </c>
      <c r="E235" s="21" t="b">
        <v>0</v>
      </c>
      <c r="G235" s="21" t="str">
        <f>VLOOKUP(C235,モンスター!$B$6:$I$100,2,FALSE)</f>
        <v>グレートラビ</v>
      </c>
      <c r="H235" s="24" t="str">
        <f>VLOOKUP(D235,スキル!$C$4:$O$96,8,FALSE)</f>
        <v>45</v>
      </c>
      <c r="I235" s="25" t="str">
        <f>VLOOKUP(D235,スキル!$C$4:$O$96,2,FALSE)</f>
        <v>クレイジーダンス</v>
      </c>
      <c r="N235" s="45"/>
      <c r="O235" s="1" t="str">
        <f t="shared" si="5"/>
        <v>INSERT INTO m_monster_skills VALUES ('myskill0231','monster039','skill008',FALSE);</v>
      </c>
    </row>
    <row r="236" spans="2:15">
      <c r="B236" s="44" t="s">
        <v>743</v>
      </c>
      <c r="C236" s="21" t="s">
        <v>459</v>
      </c>
      <c r="D236" s="21" t="s">
        <v>1042</v>
      </c>
      <c r="E236" s="21" t="b">
        <v>0</v>
      </c>
      <c r="G236" s="21" t="str">
        <f>VLOOKUP(C236,モンスター!$B$6:$I$100,2,FALSE)</f>
        <v>グレートラビ</v>
      </c>
      <c r="H236" s="24">
        <f>VLOOKUP(D236,スキル!$C$4:$O$96,8,FALSE)</f>
        <v>20</v>
      </c>
      <c r="I236" s="25" t="str">
        <f>VLOOKUP(D236,スキル!$C$4:$O$96,2,FALSE)</f>
        <v>正拳突き</v>
      </c>
      <c r="N236" s="45"/>
      <c r="O236" s="1" t="str">
        <f t="shared" si="5"/>
        <v>INSERT INTO m_monster_skills VALUES ('myskill0232','monster039','skill002',FALSE);</v>
      </c>
    </row>
    <row r="237" spans="2:15">
      <c r="B237" s="44" t="s">
        <v>744</v>
      </c>
      <c r="C237" s="21" t="s">
        <v>459</v>
      </c>
      <c r="D237" s="21" t="s">
        <v>1065</v>
      </c>
      <c r="E237" s="21" t="b">
        <v>0</v>
      </c>
      <c r="G237" s="21" t="str">
        <f>VLOOKUP(C237,モンスター!$B$6:$I$100,2,FALSE)</f>
        <v>グレートラビ</v>
      </c>
      <c r="H237" s="24">
        <f>VLOOKUP(D237,スキル!$C$4:$O$96,8,FALSE)</f>
        <v>30</v>
      </c>
      <c r="I237" s="25" t="str">
        <f>VLOOKUP(D237,スキル!$C$4:$O$96,2,FALSE)</f>
        <v>ライジングドラゴン</v>
      </c>
      <c r="N237" s="45"/>
      <c r="O237" s="1" t="str">
        <f t="shared" si="5"/>
        <v>INSERT INTO m_monster_skills VALUES ('myskill0233','monster039','skill003',FALSE);</v>
      </c>
    </row>
    <row r="238" spans="2:15">
      <c r="B238" s="44" t="s">
        <v>745</v>
      </c>
      <c r="C238" s="21" t="s">
        <v>459</v>
      </c>
      <c r="D238" s="21" t="s">
        <v>1035</v>
      </c>
      <c r="E238" s="21" t="b">
        <v>0</v>
      </c>
      <c r="G238" s="21" t="str">
        <f>VLOOKUP(C238,モンスター!$B$6:$I$100,2,FALSE)</f>
        <v>グレートラビ</v>
      </c>
      <c r="H238" s="24">
        <f>VLOOKUP(D238,スキル!$C$4:$O$96,8,FALSE)</f>
        <v>0</v>
      </c>
      <c r="I238" s="25" t="str">
        <f>VLOOKUP(D238,スキル!$C$4:$O$96,2,FALSE)</f>
        <v>余裕に構えている</v>
      </c>
      <c r="N238" s="45"/>
      <c r="O238" s="1" t="str">
        <f t="shared" si="5"/>
        <v>INSERT INTO m_monster_skills VALUES ('myskill0234','monster039','skill057',FALSE);</v>
      </c>
    </row>
    <row r="239" spans="2:15">
      <c r="B239" s="44" t="s">
        <v>746</v>
      </c>
      <c r="C239" s="21" t="s">
        <v>460</v>
      </c>
      <c r="D239" s="21" t="s">
        <v>1041</v>
      </c>
      <c r="E239" s="21" t="b">
        <v>0</v>
      </c>
      <c r="G239" s="21" t="str">
        <f>VLOOKUP(C239,モンスター!$B$6:$I$100,2,FALSE)</f>
        <v>スライム</v>
      </c>
      <c r="H239" s="24">
        <f>VLOOKUP(D239,スキル!$C$4:$O$96,8,FALSE)</f>
        <v>10</v>
      </c>
      <c r="I239" s="25" t="str">
        <f>VLOOKUP(D239,スキル!$C$4:$O$96,2,FALSE)</f>
        <v>打撃</v>
      </c>
      <c r="N239" s="45"/>
      <c r="O239" s="1" t="str">
        <f t="shared" si="5"/>
        <v>INSERT INTO m_monster_skills VALUES ('myskill0235','monster040','skill001',FALSE);</v>
      </c>
    </row>
    <row r="240" spans="2:15">
      <c r="B240" s="44" t="s">
        <v>747</v>
      </c>
      <c r="C240" s="21" t="s">
        <v>460</v>
      </c>
      <c r="D240" s="21" t="s">
        <v>1041</v>
      </c>
      <c r="E240" s="21" t="b">
        <v>0</v>
      </c>
      <c r="G240" s="21" t="str">
        <f>VLOOKUP(C240,モンスター!$B$6:$I$100,2,FALSE)</f>
        <v>スライム</v>
      </c>
      <c r="H240" s="24">
        <f>VLOOKUP(D240,スキル!$C$4:$O$96,8,FALSE)</f>
        <v>10</v>
      </c>
      <c r="I240" s="25" t="str">
        <f>VLOOKUP(D240,スキル!$C$4:$O$96,2,FALSE)</f>
        <v>打撃</v>
      </c>
      <c r="N240" s="45"/>
      <c r="O240" s="1" t="str">
        <f t="shared" si="5"/>
        <v>INSERT INTO m_monster_skills VALUES ('myskill0236','monster040','skill001',FALSE);</v>
      </c>
    </row>
    <row r="241" spans="2:15">
      <c r="B241" s="44" t="s">
        <v>748</v>
      </c>
      <c r="C241" s="21" t="s">
        <v>460</v>
      </c>
      <c r="D241" s="21" t="s">
        <v>1018</v>
      </c>
      <c r="E241" s="21" t="b">
        <v>0</v>
      </c>
      <c r="G241" s="21" t="str">
        <f>VLOOKUP(C241,モンスター!$B$6:$I$100,2,FALSE)</f>
        <v>スライム</v>
      </c>
      <c r="H241" s="24">
        <f>VLOOKUP(D241,スキル!$C$4:$O$96,8,FALSE)</f>
        <v>0</v>
      </c>
      <c r="I241" s="25" t="str">
        <f>VLOOKUP(D241,スキル!$C$4:$O$96,2,FALSE)</f>
        <v>ミスをした</v>
      </c>
      <c r="N241" s="45"/>
      <c r="O241" s="1" t="str">
        <f t="shared" si="5"/>
        <v>INSERT INTO m_monster_skills VALUES ('myskill0237','monster040','skill055',FALSE);</v>
      </c>
    </row>
    <row r="242" spans="2:15">
      <c r="B242" s="44" t="s">
        <v>749</v>
      </c>
      <c r="C242" s="21" t="s">
        <v>460</v>
      </c>
      <c r="D242" s="21" t="s">
        <v>1054</v>
      </c>
      <c r="E242" s="21" t="b">
        <v>0</v>
      </c>
      <c r="G242" s="21" t="str">
        <f>VLOOKUP(C242,モンスター!$B$6:$I$100,2,FALSE)</f>
        <v>スライム</v>
      </c>
      <c r="H242" s="24" t="str">
        <f>VLOOKUP(D242,スキル!$C$4:$O$96,8,FALSE)</f>
        <v>0</v>
      </c>
      <c r="I242" s="25" t="str">
        <f>VLOOKUP(D242,スキル!$C$4:$O$96,2,FALSE)</f>
        <v>ポイズン</v>
      </c>
      <c r="N242" s="45"/>
      <c r="O242" s="1" t="str">
        <f t="shared" si="5"/>
        <v>INSERT INTO m_monster_skills VALUES ('myskill0238','monster040','skill044',FALSE);</v>
      </c>
    </row>
    <row r="243" spans="2:15">
      <c r="B243" s="44" t="s">
        <v>750</v>
      </c>
      <c r="C243" s="21" t="s">
        <v>460</v>
      </c>
      <c r="D243" s="21" t="s">
        <v>1039</v>
      </c>
      <c r="E243" s="21" t="b">
        <v>0</v>
      </c>
      <c r="G243" s="21" t="str">
        <f>VLOOKUP(C243,モンスター!$B$6:$I$100,2,FALSE)</f>
        <v>スライム</v>
      </c>
      <c r="H243" s="24">
        <f>VLOOKUP(D243,スキル!$C$4:$O$96,8,FALSE)</f>
        <v>0</v>
      </c>
      <c r="I243" s="25" t="str">
        <f>VLOOKUP(D243,スキル!$C$4:$O$96,2,FALSE)</f>
        <v>スリプル</v>
      </c>
      <c r="N243" s="45"/>
      <c r="O243" s="1" t="str">
        <f t="shared" si="5"/>
        <v>INSERT INTO m_monster_skills VALUES ('myskill0239','monster040','skill047',FALSE);</v>
      </c>
    </row>
    <row r="244" spans="2:15">
      <c r="B244" s="44" t="s">
        <v>751</v>
      </c>
      <c r="C244" s="21" t="s">
        <v>460</v>
      </c>
      <c r="D244" s="21" t="s">
        <v>1042</v>
      </c>
      <c r="E244" s="21" t="b">
        <v>0</v>
      </c>
      <c r="G244" s="21" t="str">
        <f>VLOOKUP(C244,モンスター!$B$6:$I$100,2,FALSE)</f>
        <v>スライム</v>
      </c>
      <c r="H244" s="24">
        <f>VLOOKUP(D244,スキル!$C$4:$O$96,8,FALSE)</f>
        <v>20</v>
      </c>
      <c r="I244" s="25" t="str">
        <f>VLOOKUP(D244,スキル!$C$4:$O$96,2,FALSE)</f>
        <v>正拳突き</v>
      </c>
      <c r="N244" s="45"/>
      <c r="O244" s="1" t="str">
        <f t="shared" si="5"/>
        <v>INSERT INTO m_monster_skills VALUES ('myskill0240','monster040','skill002',FALSE);</v>
      </c>
    </row>
    <row r="245" spans="2:15">
      <c r="B245" s="44" t="s">
        <v>752</v>
      </c>
      <c r="C245" s="21" t="s">
        <v>461</v>
      </c>
      <c r="D245" s="21" t="s">
        <v>1031</v>
      </c>
      <c r="E245" s="21" t="b">
        <v>0</v>
      </c>
      <c r="G245" s="21" t="str">
        <f>VLOOKUP(C245,モンスター!$B$6:$I$100,2,FALSE)</f>
        <v>ブルーババロア</v>
      </c>
      <c r="H245" s="24" t="str">
        <f>VLOOKUP(D245,スキル!$C$4:$O$96,8,FALSE)</f>
        <v>30</v>
      </c>
      <c r="I245" s="25" t="str">
        <f>VLOOKUP(D245,スキル!$C$4:$O$96,2,FALSE)</f>
        <v>メガスプラッシュ</v>
      </c>
      <c r="N245" s="45"/>
      <c r="O245" s="1" t="str">
        <f t="shared" si="5"/>
        <v>INSERT INTO m_monster_skills VALUES ('myskill0241','monster041','skill021',FALSE);</v>
      </c>
    </row>
    <row r="246" spans="2:15">
      <c r="B246" s="44" t="s">
        <v>753</v>
      </c>
      <c r="C246" s="21" t="s">
        <v>461</v>
      </c>
      <c r="D246" s="21" t="s">
        <v>1041</v>
      </c>
      <c r="E246" s="21" t="b">
        <v>0</v>
      </c>
      <c r="G246" s="21" t="str">
        <f>VLOOKUP(C246,モンスター!$B$6:$I$100,2,FALSE)</f>
        <v>ブルーババロア</v>
      </c>
      <c r="H246" s="24">
        <f>VLOOKUP(D246,スキル!$C$4:$O$96,8,FALSE)</f>
        <v>10</v>
      </c>
      <c r="I246" s="25" t="str">
        <f>VLOOKUP(D246,スキル!$C$4:$O$96,2,FALSE)</f>
        <v>打撃</v>
      </c>
      <c r="N246" s="45"/>
      <c r="O246" s="1" t="str">
        <f t="shared" si="5"/>
        <v>INSERT INTO m_monster_skills VALUES ('myskill0242','monster041','skill001',FALSE);</v>
      </c>
    </row>
    <row r="247" spans="2:15">
      <c r="B247" s="44" t="s">
        <v>754</v>
      </c>
      <c r="C247" s="21" t="s">
        <v>461</v>
      </c>
      <c r="D247" s="21" t="s">
        <v>1018</v>
      </c>
      <c r="E247" s="21" t="b">
        <v>0</v>
      </c>
      <c r="G247" s="21" t="str">
        <f>VLOOKUP(C247,モンスター!$B$6:$I$100,2,FALSE)</f>
        <v>ブルーババロア</v>
      </c>
      <c r="H247" s="24">
        <f>VLOOKUP(D247,スキル!$C$4:$O$96,8,FALSE)</f>
        <v>0</v>
      </c>
      <c r="I247" s="25" t="str">
        <f>VLOOKUP(D247,スキル!$C$4:$O$96,2,FALSE)</f>
        <v>ミスをした</v>
      </c>
      <c r="N247" s="45"/>
      <c r="O247" s="1" t="str">
        <f t="shared" si="5"/>
        <v>INSERT INTO m_monster_skills VALUES ('myskill0243','monster041','skill055',FALSE);</v>
      </c>
    </row>
    <row r="248" spans="2:15">
      <c r="B248" s="44" t="s">
        <v>755</v>
      </c>
      <c r="C248" s="21" t="s">
        <v>461</v>
      </c>
      <c r="D248" s="21" t="s">
        <v>1175</v>
      </c>
      <c r="E248" s="21" t="b">
        <v>0</v>
      </c>
      <c r="G248" s="21" t="str">
        <f>VLOOKUP(C248,モンスター!$B$6:$I$100,2,FALSE)</f>
        <v>ブルーババロア</v>
      </c>
      <c r="H248" s="24" t="str">
        <f>VLOOKUP(D248,スキル!$C$4:$O$96,8,FALSE)</f>
        <v>0</v>
      </c>
      <c r="I248" s="25" t="str">
        <f>VLOOKUP(D248,スキル!$C$4:$O$96,2,FALSE)</f>
        <v>ポイズンフラワー</v>
      </c>
      <c r="N248" s="45"/>
      <c r="O248" s="1" t="str">
        <f t="shared" si="5"/>
        <v>INSERT INTO m_monster_skills VALUES ('myskill0244','monster041','skill045',FALSE);</v>
      </c>
    </row>
    <row r="249" spans="2:15">
      <c r="B249" s="44" t="s">
        <v>756</v>
      </c>
      <c r="C249" s="21" t="s">
        <v>461</v>
      </c>
      <c r="D249" s="21" t="s">
        <v>1042</v>
      </c>
      <c r="E249" s="21" t="b">
        <v>0</v>
      </c>
      <c r="G249" s="21" t="str">
        <f>VLOOKUP(C249,モンスター!$B$6:$I$100,2,FALSE)</f>
        <v>ブルーババロア</v>
      </c>
      <c r="H249" s="24">
        <f>VLOOKUP(D249,スキル!$C$4:$O$96,8,FALSE)</f>
        <v>20</v>
      </c>
      <c r="I249" s="25" t="str">
        <f>VLOOKUP(D249,スキル!$C$4:$O$96,2,FALSE)</f>
        <v>正拳突き</v>
      </c>
      <c r="N249" s="45"/>
      <c r="O249" s="1" t="str">
        <f t="shared" si="5"/>
        <v>INSERT INTO m_monster_skills VALUES ('myskill0245','monster041','skill002',FALSE);</v>
      </c>
    </row>
    <row r="250" spans="2:15">
      <c r="B250" s="44" t="s">
        <v>757</v>
      </c>
      <c r="C250" s="21" t="s">
        <v>461</v>
      </c>
      <c r="D250" s="21" t="s">
        <v>1042</v>
      </c>
      <c r="E250" s="21" t="b">
        <v>0</v>
      </c>
      <c r="G250" s="21" t="str">
        <f>VLOOKUP(C250,モンスター!$B$6:$I$100,2,FALSE)</f>
        <v>ブルーババロア</v>
      </c>
      <c r="H250" s="24">
        <f>VLOOKUP(D250,スキル!$C$4:$O$96,8,FALSE)</f>
        <v>20</v>
      </c>
      <c r="I250" s="25" t="str">
        <f>VLOOKUP(D250,スキル!$C$4:$O$96,2,FALSE)</f>
        <v>正拳突き</v>
      </c>
      <c r="N250" s="45"/>
      <c r="O250" s="1" t="str">
        <f t="shared" si="5"/>
        <v>INSERT INTO m_monster_skills VALUES ('myskill0246','monster041','skill002',FALSE);</v>
      </c>
    </row>
    <row r="251" spans="2:15">
      <c r="B251" s="44" t="s">
        <v>758</v>
      </c>
      <c r="C251" s="21" t="s">
        <v>462</v>
      </c>
      <c r="D251" s="21" t="s">
        <v>1055</v>
      </c>
      <c r="E251" s="21" t="b">
        <v>0</v>
      </c>
      <c r="G251" s="21" t="str">
        <f>VLOOKUP(C251,モンスター!$B$6:$I$100,2,FALSE)</f>
        <v>レッドマシュマロ</v>
      </c>
      <c r="H251" s="24">
        <f>VLOOKUP(D251,スキル!$C$4:$O$96,8,FALSE)</f>
        <v>50</v>
      </c>
      <c r="I251" s="25" t="str">
        <f>VLOOKUP(D251,スキル!$C$4:$O$96,2,FALSE)</f>
        <v>ブレイズウォール</v>
      </c>
      <c r="N251" s="45"/>
      <c r="O251" s="1" t="str">
        <f t="shared" si="5"/>
        <v>INSERT INTO m_monster_skills VALUES ('myskill0247','monster042','skill019',FALSE);</v>
      </c>
    </row>
    <row r="252" spans="2:15">
      <c r="B252" s="44" t="s">
        <v>759</v>
      </c>
      <c r="C252" s="21" t="s">
        <v>462</v>
      </c>
      <c r="D252" s="21" t="s">
        <v>1065</v>
      </c>
      <c r="E252" s="21" t="b">
        <v>0</v>
      </c>
      <c r="G252" s="21" t="str">
        <f>VLOOKUP(C252,モンスター!$B$6:$I$100,2,FALSE)</f>
        <v>レッドマシュマロ</v>
      </c>
      <c r="H252" s="24">
        <f>VLOOKUP(D252,スキル!$C$4:$O$96,8,FALSE)</f>
        <v>30</v>
      </c>
      <c r="I252" s="25" t="str">
        <f>VLOOKUP(D252,スキル!$C$4:$O$96,2,FALSE)</f>
        <v>ライジングドラゴン</v>
      </c>
      <c r="N252" s="45"/>
      <c r="O252" s="1" t="str">
        <f t="shared" si="5"/>
        <v>INSERT INTO m_monster_skills VALUES ('myskill0248','monster042','skill003',FALSE);</v>
      </c>
    </row>
    <row r="253" spans="2:15">
      <c r="B253" s="44" t="s">
        <v>760</v>
      </c>
      <c r="C253" s="21" t="s">
        <v>462</v>
      </c>
      <c r="D253" s="21" t="s">
        <v>1030</v>
      </c>
      <c r="E253" s="21" t="b">
        <v>0</v>
      </c>
      <c r="G253" s="21" t="str">
        <f>VLOOKUP(C253,モンスター!$B$6:$I$100,2,FALSE)</f>
        <v>レッドマシュマロ</v>
      </c>
      <c r="H253" s="24" t="str">
        <f>VLOOKUP(D253,スキル!$C$4:$O$96,8,FALSE)</f>
        <v>35</v>
      </c>
      <c r="I253" s="25" t="str">
        <f>VLOOKUP(D253,スキル!$C$4:$O$96,2,FALSE)</f>
        <v>ダンスマカブル</v>
      </c>
      <c r="N253" s="45"/>
      <c r="O253" s="1" t="str">
        <f t="shared" si="5"/>
        <v>INSERT INTO m_monster_skills VALUES ('myskill0249','monster042','skill007',FALSE);</v>
      </c>
    </row>
    <row r="254" spans="2:15">
      <c r="B254" s="44" t="s">
        <v>761</v>
      </c>
      <c r="C254" s="21" t="s">
        <v>462</v>
      </c>
      <c r="D254" s="21" t="s">
        <v>1176</v>
      </c>
      <c r="E254" s="21" t="b">
        <v>0</v>
      </c>
      <c r="G254" s="21" t="str">
        <f>VLOOKUP(C254,モンスター!$B$6:$I$100,2,FALSE)</f>
        <v>レッドマシュマロ</v>
      </c>
      <c r="H254" s="24">
        <f>VLOOKUP(D254,スキル!$C$4:$O$96,8,FALSE)</f>
        <v>0</v>
      </c>
      <c r="I254" s="25" t="str">
        <f>VLOOKUP(D254,スキル!$C$4:$O$96,2,FALSE)</f>
        <v>デッドリーポイズン</v>
      </c>
      <c r="N254" s="45"/>
      <c r="O254" s="1" t="str">
        <f t="shared" si="5"/>
        <v>INSERT INTO m_monster_skills VALUES ('myskill0250','monster042','skill046',FALSE);</v>
      </c>
    </row>
    <row r="255" spans="2:15">
      <c r="B255" s="44" t="s">
        <v>762</v>
      </c>
      <c r="C255" s="21" t="s">
        <v>462</v>
      </c>
      <c r="D255" s="21" t="s">
        <v>1023</v>
      </c>
      <c r="E255" s="21" t="b">
        <v>0</v>
      </c>
      <c r="G255" s="21" t="str">
        <f>VLOOKUP(C255,モンスター!$B$6:$I$100,2,FALSE)</f>
        <v>レッドマシュマロ</v>
      </c>
      <c r="H255" s="24">
        <f>VLOOKUP(D255,スキル!$C$4:$O$96,8,FALSE)</f>
        <v>0</v>
      </c>
      <c r="I255" s="25" t="str">
        <f>VLOOKUP(D255,スキル!$C$4:$O$96,2,FALSE)</f>
        <v>様子を見ている</v>
      </c>
      <c r="N255" s="45"/>
      <c r="O255" s="1" t="str">
        <f t="shared" si="5"/>
        <v>INSERT INTO m_monster_skills VALUES ('myskill0251','monster042','skill056',FALSE);</v>
      </c>
    </row>
    <row r="256" spans="2:15">
      <c r="B256" s="44" t="s">
        <v>763</v>
      </c>
      <c r="C256" s="21" t="s">
        <v>462</v>
      </c>
      <c r="D256" s="21" t="s">
        <v>1042</v>
      </c>
      <c r="E256" s="21" t="b">
        <v>0</v>
      </c>
      <c r="G256" s="21" t="str">
        <f>VLOOKUP(C256,モンスター!$B$6:$I$100,2,FALSE)</f>
        <v>レッドマシュマロ</v>
      </c>
      <c r="H256" s="24">
        <f>VLOOKUP(D256,スキル!$C$4:$O$96,8,FALSE)</f>
        <v>20</v>
      </c>
      <c r="I256" s="25" t="str">
        <f>VLOOKUP(D256,スキル!$C$4:$O$96,2,FALSE)</f>
        <v>正拳突き</v>
      </c>
      <c r="N256" s="45"/>
      <c r="O256" s="1" t="str">
        <f t="shared" si="5"/>
        <v>INSERT INTO m_monster_skills VALUES ('myskill0252','monster042','skill002',FALSE);</v>
      </c>
    </row>
    <row r="257" spans="2:15">
      <c r="B257" s="44" t="s">
        <v>764</v>
      </c>
      <c r="C257" s="21" t="s">
        <v>463</v>
      </c>
      <c r="D257" s="21" t="s">
        <v>1017</v>
      </c>
      <c r="E257" s="21" t="b">
        <v>0</v>
      </c>
      <c r="G257" s="21" t="str">
        <f>VLOOKUP(C257,モンスター!$B$6:$I$100,2,FALSE)</f>
        <v>イビルソード</v>
      </c>
      <c r="H257" s="24">
        <f>VLOOKUP(D257,スキル!$C$4:$O$96,8,FALSE)</f>
        <v>10</v>
      </c>
      <c r="I257" s="25" t="str">
        <f>VLOOKUP(D257,スキル!$C$4:$O$96,2,FALSE)</f>
        <v>斬撃</v>
      </c>
      <c r="N257" s="45"/>
      <c r="O257" s="1" t="str">
        <f t="shared" si="5"/>
        <v>INSERT INTO m_monster_skills VALUES ('myskill0253','monster043','skill009',FALSE);</v>
      </c>
    </row>
    <row r="258" spans="2:15">
      <c r="B258" s="44" t="s">
        <v>765</v>
      </c>
      <c r="C258" s="21" t="s">
        <v>463</v>
      </c>
      <c r="D258" s="21" t="s">
        <v>1017</v>
      </c>
      <c r="E258" s="21" t="b">
        <v>0</v>
      </c>
      <c r="G258" s="21" t="str">
        <f>VLOOKUP(C258,モンスター!$B$6:$I$100,2,FALSE)</f>
        <v>イビルソード</v>
      </c>
      <c r="H258" s="24">
        <f>VLOOKUP(D258,スキル!$C$4:$O$96,8,FALSE)</f>
        <v>10</v>
      </c>
      <c r="I258" s="25" t="str">
        <f>VLOOKUP(D258,スキル!$C$4:$O$96,2,FALSE)</f>
        <v>斬撃</v>
      </c>
      <c r="N258" s="45"/>
      <c r="O258" s="1" t="str">
        <f t="shared" si="5"/>
        <v>INSERT INTO m_monster_skills VALUES ('myskill0254','monster043','skill009',FALSE);</v>
      </c>
    </row>
    <row r="259" spans="2:15">
      <c r="B259" s="44" t="s">
        <v>766</v>
      </c>
      <c r="C259" s="21" t="s">
        <v>463</v>
      </c>
      <c r="D259" s="21" t="s">
        <v>1026</v>
      </c>
      <c r="E259" s="21" t="b">
        <v>0</v>
      </c>
      <c r="G259" s="21" t="str">
        <f>VLOOKUP(C259,モンスター!$B$6:$I$100,2,FALSE)</f>
        <v>イビルソード</v>
      </c>
      <c r="H259" s="24" t="str">
        <f>VLOOKUP(D259,スキル!$C$4:$O$96,8,FALSE)</f>
        <v>15</v>
      </c>
      <c r="I259" s="25" t="str">
        <f>VLOOKUP(D259,スキル!$C$4:$O$96,2,FALSE)</f>
        <v>薙ぎ払い</v>
      </c>
      <c r="N259" s="45"/>
      <c r="O259" s="1" t="str">
        <f t="shared" si="5"/>
        <v>INSERT INTO m_monster_skills VALUES ('myskill0255','monster043','skill013',FALSE);</v>
      </c>
    </row>
    <row r="260" spans="2:15">
      <c r="B260" s="44" t="s">
        <v>767</v>
      </c>
      <c r="C260" s="21" t="s">
        <v>463</v>
      </c>
      <c r="D260" s="21" t="s">
        <v>1026</v>
      </c>
      <c r="E260" s="21" t="b">
        <v>0</v>
      </c>
      <c r="G260" s="21" t="str">
        <f>VLOOKUP(C260,モンスター!$B$6:$I$100,2,FALSE)</f>
        <v>イビルソード</v>
      </c>
      <c r="H260" s="24" t="str">
        <f>VLOOKUP(D260,スキル!$C$4:$O$96,8,FALSE)</f>
        <v>15</v>
      </c>
      <c r="I260" s="25" t="str">
        <f>VLOOKUP(D260,スキル!$C$4:$O$96,2,FALSE)</f>
        <v>薙ぎ払い</v>
      </c>
      <c r="N260" s="45"/>
      <c r="O260" s="1" t="str">
        <f t="shared" si="5"/>
        <v>INSERT INTO m_monster_skills VALUES ('myskill0256','monster043','skill013',FALSE);</v>
      </c>
    </row>
    <row r="261" spans="2:15">
      <c r="B261" s="44" t="s">
        <v>768</v>
      </c>
      <c r="C261" s="21" t="s">
        <v>463</v>
      </c>
      <c r="D261" s="21" t="s">
        <v>1033</v>
      </c>
      <c r="E261" s="21" t="b">
        <v>0</v>
      </c>
      <c r="G261" s="21" t="str">
        <f>VLOOKUP(C261,モンスター!$B$6:$I$100,2,FALSE)</f>
        <v>イビルソード</v>
      </c>
      <c r="H261" s="24" t="str">
        <f>VLOOKUP(D261,スキル!$C$4:$O$96,8,FALSE)</f>
        <v>10</v>
      </c>
      <c r="I261" s="25" t="str">
        <f>VLOOKUP(D261,スキル!$C$4:$O$96,2,FALSE)</f>
        <v>イビルゲート</v>
      </c>
      <c r="N261" s="45"/>
      <c r="O261" s="1" t="str">
        <f t="shared" si="5"/>
        <v>INSERT INTO m_monster_skills VALUES ('myskill0257','monster043','skill032',FALSE);</v>
      </c>
    </row>
    <row r="262" spans="2:15">
      <c r="B262" s="44" t="s">
        <v>769</v>
      </c>
      <c r="C262" s="21" t="s">
        <v>463</v>
      </c>
      <c r="D262" s="21" t="s">
        <v>1018</v>
      </c>
      <c r="E262" s="21" t="b">
        <v>0</v>
      </c>
      <c r="G262" s="21" t="str">
        <f>VLOOKUP(C262,モンスター!$B$6:$I$100,2,FALSE)</f>
        <v>イビルソード</v>
      </c>
      <c r="H262" s="24">
        <f>VLOOKUP(D262,スキル!$C$4:$O$96,8,FALSE)</f>
        <v>0</v>
      </c>
      <c r="I262" s="25" t="str">
        <f>VLOOKUP(D262,スキル!$C$4:$O$96,2,FALSE)</f>
        <v>ミスをした</v>
      </c>
      <c r="N262" s="45"/>
      <c r="O262" s="1" t="str">
        <f t="shared" ref="O262:O325" si="6">"INSERT INTO m_monster_skills VALUES ("&amp;"'"&amp;B262&amp;"'"&amp;","&amp;"'"&amp;C262&amp;"'"&amp;","&amp;"'"&amp;D262&amp;"'"&amp;","&amp;E262&amp;");"</f>
        <v>INSERT INTO m_monster_skills VALUES ('myskill0258','monster043','skill055',FALSE);</v>
      </c>
    </row>
    <row r="263" spans="2:15">
      <c r="B263" s="44" t="s">
        <v>770</v>
      </c>
      <c r="C263" s="21" t="s">
        <v>464</v>
      </c>
      <c r="D263" s="21" t="s">
        <v>1017</v>
      </c>
      <c r="E263" s="21" t="b">
        <v>0</v>
      </c>
      <c r="G263" s="21" t="str">
        <f>VLOOKUP(C263,モンスター!$B$6:$I$100,2,FALSE)</f>
        <v>イビルウェポン</v>
      </c>
      <c r="H263" s="24">
        <f>VLOOKUP(D263,スキル!$C$4:$O$96,8,FALSE)</f>
        <v>10</v>
      </c>
      <c r="I263" s="25" t="str">
        <f>VLOOKUP(D263,スキル!$C$4:$O$96,2,FALSE)</f>
        <v>斬撃</v>
      </c>
      <c r="N263" s="45"/>
      <c r="O263" s="1" t="str">
        <f t="shared" si="6"/>
        <v>INSERT INTO m_monster_skills VALUES ('myskill0259','monster044','skill009',FALSE);</v>
      </c>
    </row>
    <row r="264" spans="2:15">
      <c r="B264" s="44" t="s">
        <v>771</v>
      </c>
      <c r="C264" s="21" t="s">
        <v>464</v>
      </c>
      <c r="D264" s="21" t="s">
        <v>1025</v>
      </c>
      <c r="E264" s="21" t="b">
        <v>0</v>
      </c>
      <c r="G264" s="21" t="str">
        <f>VLOOKUP(C264,モンスター!$B$6:$I$100,2,FALSE)</f>
        <v>イビルウェポン</v>
      </c>
      <c r="H264" s="24">
        <f>VLOOKUP(D264,スキル!$C$4:$O$96,8,FALSE)</f>
        <v>20</v>
      </c>
      <c r="I264" s="25" t="str">
        <f>VLOOKUP(D264,スキル!$C$4:$O$96,2,FALSE)</f>
        <v>剣の舞</v>
      </c>
      <c r="N264" s="45"/>
      <c r="O264" s="1" t="str">
        <f t="shared" si="6"/>
        <v>INSERT INTO m_monster_skills VALUES ('myskill0260','monster044','skill010',FALSE);</v>
      </c>
    </row>
    <row r="265" spans="2:15">
      <c r="B265" s="44" t="s">
        <v>772</v>
      </c>
      <c r="C265" s="21" t="s">
        <v>464</v>
      </c>
      <c r="D265" s="21" t="s">
        <v>1026</v>
      </c>
      <c r="E265" s="21" t="b">
        <v>0</v>
      </c>
      <c r="G265" s="21" t="str">
        <f>VLOOKUP(C265,モンスター!$B$6:$I$100,2,FALSE)</f>
        <v>イビルウェポン</v>
      </c>
      <c r="H265" s="24" t="str">
        <f>VLOOKUP(D265,スキル!$C$4:$O$96,8,FALSE)</f>
        <v>15</v>
      </c>
      <c r="I265" s="25" t="str">
        <f>VLOOKUP(D265,スキル!$C$4:$O$96,2,FALSE)</f>
        <v>薙ぎ払い</v>
      </c>
      <c r="N265" s="45"/>
      <c r="O265" s="1" t="str">
        <f t="shared" si="6"/>
        <v>INSERT INTO m_monster_skills VALUES ('myskill0261','monster044','skill013',FALSE);</v>
      </c>
    </row>
    <row r="266" spans="2:15">
      <c r="B266" s="44" t="s">
        <v>773</v>
      </c>
      <c r="C266" s="21" t="s">
        <v>464</v>
      </c>
      <c r="D266" s="21" t="s">
        <v>1048</v>
      </c>
      <c r="E266" s="21" t="b">
        <v>0</v>
      </c>
      <c r="G266" s="21" t="str">
        <f>VLOOKUP(C266,モンスター!$B$6:$I$100,2,FALSE)</f>
        <v>イビルウェポン</v>
      </c>
      <c r="H266" s="24" t="str">
        <f>VLOOKUP(D266,スキル!$C$4:$O$96,8,FALSE)</f>
        <v>25</v>
      </c>
      <c r="I266" s="25" t="str">
        <f>VLOOKUP(D266,スキル!$C$4:$O$96,2,FALSE)</f>
        <v>疾走居合</v>
      </c>
      <c r="N266" s="45"/>
      <c r="O266" s="1" t="str">
        <f t="shared" si="6"/>
        <v>INSERT INTO m_monster_skills VALUES ('myskill0262','monster044','skill014',FALSE);</v>
      </c>
    </row>
    <row r="267" spans="2:15">
      <c r="B267" s="44" t="s">
        <v>774</v>
      </c>
      <c r="C267" s="21" t="s">
        <v>464</v>
      </c>
      <c r="D267" s="21" t="s">
        <v>1034</v>
      </c>
      <c r="E267" s="21" t="b">
        <v>0</v>
      </c>
      <c r="G267" s="21" t="str">
        <f>VLOOKUP(C267,モンスター!$B$6:$I$100,2,FALSE)</f>
        <v>イビルウェポン</v>
      </c>
      <c r="H267" s="24" t="str">
        <f>VLOOKUP(D267,スキル!$C$4:$O$96,8,FALSE)</f>
        <v>30</v>
      </c>
      <c r="I267" s="25" t="str">
        <f>VLOOKUP(D267,スキル!$C$4:$O$96,2,FALSE)</f>
        <v>ダークフォース</v>
      </c>
      <c r="N267" s="45"/>
      <c r="O267" s="1" t="str">
        <f t="shared" si="6"/>
        <v>INSERT INTO m_monster_skills VALUES ('myskill0263','monster044','skill033',FALSE);</v>
      </c>
    </row>
    <row r="268" spans="2:15">
      <c r="B268" s="44" t="s">
        <v>775</v>
      </c>
      <c r="C268" s="21" t="s">
        <v>464</v>
      </c>
      <c r="D268" s="21" t="s">
        <v>1018</v>
      </c>
      <c r="E268" s="21" t="b">
        <v>0</v>
      </c>
      <c r="G268" s="21" t="str">
        <f>VLOOKUP(C268,モンスター!$B$6:$I$100,2,FALSE)</f>
        <v>イビルウェポン</v>
      </c>
      <c r="H268" s="24">
        <f>VLOOKUP(D268,スキル!$C$4:$O$96,8,FALSE)</f>
        <v>0</v>
      </c>
      <c r="I268" s="25" t="str">
        <f>VLOOKUP(D268,スキル!$C$4:$O$96,2,FALSE)</f>
        <v>ミスをした</v>
      </c>
      <c r="N268" s="45"/>
      <c r="O268" s="1" t="str">
        <f t="shared" si="6"/>
        <v>INSERT INTO m_monster_skills VALUES ('myskill0264','monster044','skill055',FALSE);</v>
      </c>
    </row>
    <row r="269" spans="2:15">
      <c r="B269" s="44" t="s">
        <v>776</v>
      </c>
      <c r="C269" s="21" t="s">
        <v>465</v>
      </c>
      <c r="D269" s="21" t="s">
        <v>1050</v>
      </c>
      <c r="E269" s="21" t="b">
        <v>0</v>
      </c>
      <c r="G269" s="21" t="str">
        <f>VLOOKUP(C269,モンスター!$B$6:$I$100,2,FALSE)</f>
        <v>エレメントソード</v>
      </c>
      <c r="H269" s="24" t="str">
        <f>VLOOKUP(D269,スキル!$C$4:$O$96,8,FALSE)</f>
        <v>35</v>
      </c>
      <c r="I269" s="25" t="str">
        <f>VLOOKUP(D269,スキル!$C$4:$O$96,2,FALSE)</f>
        <v>ギガスラッシュ</v>
      </c>
      <c r="N269" s="45"/>
      <c r="O269" s="1" t="str">
        <f t="shared" si="6"/>
        <v>INSERT INTO m_monster_skills VALUES ('myskill0265','monster045','skill015',FALSE);</v>
      </c>
    </row>
    <row r="270" spans="2:15">
      <c r="B270" s="44" t="s">
        <v>777</v>
      </c>
      <c r="C270" s="21" t="s">
        <v>465</v>
      </c>
      <c r="D270" s="21" t="s">
        <v>1048</v>
      </c>
      <c r="E270" s="21" t="b">
        <v>0</v>
      </c>
      <c r="G270" s="21" t="str">
        <f>VLOOKUP(C270,モンスター!$B$6:$I$100,2,FALSE)</f>
        <v>エレメントソード</v>
      </c>
      <c r="H270" s="24" t="str">
        <f>VLOOKUP(D270,スキル!$C$4:$O$96,8,FALSE)</f>
        <v>25</v>
      </c>
      <c r="I270" s="25" t="str">
        <f>VLOOKUP(D270,スキル!$C$4:$O$96,2,FALSE)</f>
        <v>疾走居合</v>
      </c>
      <c r="N270" s="45"/>
      <c r="O270" s="1" t="str">
        <f t="shared" si="6"/>
        <v>INSERT INTO m_monster_skills VALUES ('myskill0266','monster045','skill014',FALSE);</v>
      </c>
    </row>
    <row r="271" spans="2:15">
      <c r="B271" s="44" t="s">
        <v>778</v>
      </c>
      <c r="C271" s="21" t="s">
        <v>465</v>
      </c>
      <c r="D271" s="21" t="s">
        <v>1032</v>
      </c>
      <c r="E271" s="21" t="b">
        <v>0</v>
      </c>
      <c r="G271" s="21" t="str">
        <f>VLOOKUP(C271,モンスター!$B$6:$I$100,2,FALSE)</f>
        <v>エレメントソード</v>
      </c>
      <c r="H271" s="24">
        <f>VLOOKUP(D271,スキル!$C$4:$O$96,8,FALSE)</f>
        <v>30</v>
      </c>
      <c r="I271" s="25" t="str">
        <f>VLOOKUP(D271,スキル!$C$4:$O$96,2,FALSE)</f>
        <v>渾身斬り</v>
      </c>
      <c r="N271" s="45"/>
      <c r="O271" s="1" t="str">
        <f t="shared" si="6"/>
        <v>INSERT INTO m_monster_skills VALUES ('myskill0267','monster045','skill011',FALSE);</v>
      </c>
    </row>
    <row r="272" spans="2:15">
      <c r="B272" s="44" t="s">
        <v>779</v>
      </c>
      <c r="C272" s="21" t="s">
        <v>465</v>
      </c>
      <c r="D272" s="21" t="s">
        <v>1049</v>
      </c>
      <c r="E272" s="21" t="b">
        <v>0</v>
      </c>
      <c r="G272" s="21" t="str">
        <f>VLOOKUP(C272,モンスター!$B$6:$I$100,2,FALSE)</f>
        <v>エレメントソード</v>
      </c>
      <c r="H272" s="24">
        <f>VLOOKUP(D272,スキル!$C$4:$O$96,8,FALSE)</f>
        <v>50</v>
      </c>
      <c r="I272" s="25" t="str">
        <f>VLOOKUP(D272,スキル!$C$4:$O$96,2,FALSE)</f>
        <v>次元斬</v>
      </c>
      <c r="N272" s="45"/>
      <c r="O272" s="1" t="str">
        <f t="shared" si="6"/>
        <v>INSERT INTO m_monster_skills VALUES ('myskill0268','monster045','skill012',FALSE);</v>
      </c>
    </row>
    <row r="273" spans="2:15">
      <c r="B273" s="44" t="s">
        <v>780</v>
      </c>
      <c r="C273" s="21" t="s">
        <v>465</v>
      </c>
      <c r="D273" s="21" t="s">
        <v>1035</v>
      </c>
      <c r="E273" s="21" t="b">
        <v>0</v>
      </c>
      <c r="G273" s="21" t="str">
        <f>VLOOKUP(C273,モンスター!$B$6:$I$100,2,FALSE)</f>
        <v>エレメントソード</v>
      </c>
      <c r="H273" s="24">
        <f>VLOOKUP(D273,スキル!$C$4:$O$96,8,FALSE)</f>
        <v>0</v>
      </c>
      <c r="I273" s="25" t="str">
        <f>VLOOKUP(D273,スキル!$C$4:$O$96,2,FALSE)</f>
        <v>余裕に構えている</v>
      </c>
      <c r="N273" s="45"/>
      <c r="O273" s="1" t="str">
        <f t="shared" si="6"/>
        <v>INSERT INTO m_monster_skills VALUES ('myskill0269','monster045','skill057',FALSE);</v>
      </c>
    </row>
    <row r="274" spans="2:15">
      <c r="B274" s="44" t="s">
        <v>781</v>
      </c>
      <c r="C274" s="21" t="s">
        <v>465</v>
      </c>
      <c r="D274" s="21" t="s">
        <v>1052</v>
      </c>
      <c r="E274" s="21" t="b">
        <v>0</v>
      </c>
      <c r="G274" s="21" t="str">
        <f>VLOOKUP(C274,モンスター!$B$6:$I$100,2,FALSE)</f>
        <v>エレメントソード</v>
      </c>
      <c r="H274" s="24" t="str">
        <f>VLOOKUP(D274,スキル!$C$4:$O$96,8,FALSE)</f>
        <v>45</v>
      </c>
      <c r="I274" s="25" t="str">
        <f>VLOOKUP(D274,スキル!$C$4:$O$96,2,FALSE)</f>
        <v>次元斬_絶</v>
      </c>
      <c r="N274" s="45"/>
      <c r="O274" s="1" t="str">
        <f t="shared" si="6"/>
        <v>INSERT INTO m_monster_skills VALUES ('myskill0270','monster045','skill016',FALSE);</v>
      </c>
    </row>
    <row r="275" spans="2:15">
      <c r="B275" s="44" t="s">
        <v>782</v>
      </c>
      <c r="C275" s="21" t="s">
        <v>466</v>
      </c>
      <c r="D275" s="21" t="s">
        <v>1017</v>
      </c>
      <c r="E275" s="21" t="b">
        <v>0</v>
      </c>
      <c r="G275" s="21" t="str">
        <f>VLOOKUP(C275,モンスター!$B$6:$I$100,2,FALSE)</f>
        <v>ケルベロス</v>
      </c>
      <c r="H275" s="24">
        <f>VLOOKUP(D275,スキル!$C$4:$O$96,8,FALSE)</f>
        <v>10</v>
      </c>
      <c r="I275" s="25" t="str">
        <f>VLOOKUP(D275,スキル!$C$4:$O$96,2,FALSE)</f>
        <v>斬撃</v>
      </c>
      <c r="N275" s="45"/>
      <c r="O275" s="1" t="str">
        <f t="shared" si="6"/>
        <v>INSERT INTO m_monster_skills VALUES ('myskill0271','monster046','skill009',FALSE);</v>
      </c>
    </row>
    <row r="276" spans="2:15">
      <c r="B276" s="44" t="s">
        <v>783</v>
      </c>
      <c r="C276" s="21" t="s">
        <v>466</v>
      </c>
      <c r="D276" s="21" t="s">
        <v>1017</v>
      </c>
      <c r="E276" s="21" t="b">
        <v>0</v>
      </c>
      <c r="G276" s="21" t="str">
        <f>VLOOKUP(C276,モンスター!$B$6:$I$100,2,FALSE)</f>
        <v>ケルベロス</v>
      </c>
      <c r="H276" s="24">
        <f>VLOOKUP(D276,スキル!$C$4:$O$96,8,FALSE)</f>
        <v>10</v>
      </c>
      <c r="I276" s="25" t="str">
        <f>VLOOKUP(D276,スキル!$C$4:$O$96,2,FALSE)</f>
        <v>斬撃</v>
      </c>
      <c r="N276" s="45"/>
      <c r="O276" s="1" t="str">
        <f t="shared" si="6"/>
        <v>INSERT INTO m_monster_skills VALUES ('myskill0272','monster046','skill009',FALSE);</v>
      </c>
    </row>
    <row r="277" spans="2:15">
      <c r="B277" s="44" t="s">
        <v>784</v>
      </c>
      <c r="C277" s="21" t="s">
        <v>466</v>
      </c>
      <c r="D277" s="21" t="s">
        <v>1017</v>
      </c>
      <c r="E277" s="21" t="b">
        <v>0</v>
      </c>
      <c r="G277" s="21" t="str">
        <f>VLOOKUP(C277,モンスター!$B$6:$I$100,2,FALSE)</f>
        <v>ケルベロス</v>
      </c>
      <c r="H277" s="24">
        <f>VLOOKUP(D277,スキル!$C$4:$O$96,8,FALSE)</f>
        <v>10</v>
      </c>
      <c r="I277" s="25" t="str">
        <f>VLOOKUP(D277,スキル!$C$4:$O$96,2,FALSE)</f>
        <v>斬撃</v>
      </c>
      <c r="N277" s="45"/>
      <c r="O277" s="1" t="str">
        <f t="shared" si="6"/>
        <v>INSERT INTO m_monster_skills VALUES ('myskill0273','monster046','skill009',FALSE);</v>
      </c>
    </row>
    <row r="278" spans="2:15">
      <c r="B278" s="44" t="s">
        <v>785</v>
      </c>
      <c r="C278" s="21" t="s">
        <v>466</v>
      </c>
      <c r="D278" s="21" t="s">
        <v>1069</v>
      </c>
      <c r="E278" s="21" t="b">
        <v>0</v>
      </c>
      <c r="G278" s="21" t="str">
        <f>VLOOKUP(C278,モンスター!$B$6:$I$100,2,FALSE)</f>
        <v>ケルベロス</v>
      </c>
      <c r="H278" s="24">
        <f>VLOOKUP(D278,スキル!$C$4:$O$96,8,FALSE)</f>
        <v>15</v>
      </c>
      <c r="I278" s="25" t="str">
        <f>VLOOKUP(D278,スキル!$C$4:$O$96,2,FALSE)</f>
        <v>噛みつき</v>
      </c>
      <c r="N278" s="45"/>
      <c r="O278" s="1" t="str">
        <f t="shared" si="6"/>
        <v>INSERT INTO m_monster_skills VALUES ('myskill0274','monster046','skill058',FALSE);</v>
      </c>
    </row>
    <row r="279" spans="2:15">
      <c r="B279" s="44" t="s">
        <v>786</v>
      </c>
      <c r="C279" s="21" t="s">
        <v>466</v>
      </c>
      <c r="D279" s="21" t="s">
        <v>1069</v>
      </c>
      <c r="E279" s="21" t="b">
        <v>0</v>
      </c>
      <c r="G279" s="21" t="str">
        <f>VLOOKUP(C279,モンスター!$B$6:$I$100,2,FALSE)</f>
        <v>ケルベロス</v>
      </c>
      <c r="H279" s="24">
        <f>VLOOKUP(D279,スキル!$C$4:$O$96,8,FALSE)</f>
        <v>15</v>
      </c>
      <c r="I279" s="25" t="str">
        <f>VLOOKUP(D279,スキル!$C$4:$O$96,2,FALSE)</f>
        <v>噛みつき</v>
      </c>
      <c r="N279" s="45"/>
      <c r="O279" s="1" t="str">
        <f t="shared" si="6"/>
        <v>INSERT INTO m_monster_skills VALUES ('myskill0275','monster046','skill058',FALSE);</v>
      </c>
    </row>
    <row r="280" spans="2:15">
      <c r="B280" s="44" t="s">
        <v>787</v>
      </c>
      <c r="C280" s="21" t="s">
        <v>466</v>
      </c>
      <c r="D280" s="21" t="s">
        <v>1182</v>
      </c>
      <c r="E280" s="21" t="b">
        <v>0</v>
      </c>
      <c r="G280" s="21" t="str">
        <f>VLOOKUP(C280,モンスター!$B$6:$I$100,2,FALSE)</f>
        <v>ケルベロス</v>
      </c>
      <c r="H280" s="24">
        <f>VLOOKUP(D280,スキル!$C$4:$O$96,8,FALSE)</f>
        <v>0</v>
      </c>
      <c r="I280" s="25" t="str">
        <f>VLOOKUP(D280,スキル!$C$4:$O$96,2,FALSE)</f>
        <v>ビジョン</v>
      </c>
      <c r="N280" s="45"/>
      <c r="O280" s="1" t="str">
        <f t="shared" si="6"/>
        <v>INSERT INTO m_monster_skills VALUES ('myskill0276','monster046','skill053',FALSE);</v>
      </c>
    </row>
    <row r="281" spans="2:15">
      <c r="B281" s="44" t="s">
        <v>788</v>
      </c>
      <c r="C281" s="21" t="s">
        <v>467</v>
      </c>
      <c r="D281" s="21" t="s">
        <v>1070</v>
      </c>
      <c r="E281" s="21" t="b">
        <v>0</v>
      </c>
      <c r="G281" s="21" t="str">
        <f>VLOOKUP(C281,モンスター!$B$6:$I$100,2,FALSE)</f>
        <v>バウンドウルフ</v>
      </c>
      <c r="H281" s="24">
        <f>VLOOKUP(D281,スキル!$C$4:$O$96,8,FALSE)</f>
        <v>30</v>
      </c>
      <c r="I281" s="25" t="str">
        <f>VLOOKUP(D281,スキル!$C$4:$O$96,2,FALSE)</f>
        <v>喰いちぎり</v>
      </c>
      <c r="N281" s="45"/>
      <c r="O281" s="1" t="str">
        <f t="shared" si="6"/>
        <v>INSERT INTO m_monster_skills VALUES ('myskill0277','monster047','skill059',FALSE);</v>
      </c>
    </row>
    <row r="282" spans="2:15">
      <c r="B282" s="44" t="s">
        <v>789</v>
      </c>
      <c r="C282" s="21" t="s">
        <v>467</v>
      </c>
      <c r="D282" s="21" t="s">
        <v>1172</v>
      </c>
      <c r="E282" s="21" t="b">
        <v>0</v>
      </c>
      <c r="G282" s="21" t="str">
        <f>VLOOKUP(C282,モンスター!$B$6:$I$100,2,FALSE)</f>
        <v>バウンドウルフ</v>
      </c>
      <c r="H282" s="24">
        <f>VLOOKUP(D282,スキル!$C$4:$O$96,8,FALSE)</f>
        <v>0</v>
      </c>
      <c r="I282" s="25" t="str">
        <f>VLOOKUP(D282,スキル!$C$4:$O$96,2,FALSE)</f>
        <v>エナジーボール</v>
      </c>
      <c r="N282" s="45"/>
      <c r="O282" s="1" t="str">
        <f t="shared" si="6"/>
        <v>INSERT INTO m_monster_skills VALUES ('myskill0278','monster047','skill054',FALSE);</v>
      </c>
    </row>
    <row r="283" spans="2:15">
      <c r="B283" s="44" t="s">
        <v>790</v>
      </c>
      <c r="C283" s="21" t="s">
        <v>467</v>
      </c>
      <c r="D283" s="21" t="s">
        <v>1182</v>
      </c>
      <c r="E283" s="21" t="b">
        <v>0</v>
      </c>
      <c r="G283" s="21" t="str">
        <f>VLOOKUP(C283,モンスター!$B$6:$I$100,2,FALSE)</f>
        <v>バウンドウルフ</v>
      </c>
      <c r="H283" s="24">
        <f>VLOOKUP(D283,スキル!$C$4:$O$96,8,FALSE)</f>
        <v>0</v>
      </c>
      <c r="I283" s="25" t="str">
        <f>VLOOKUP(D283,スキル!$C$4:$O$96,2,FALSE)</f>
        <v>ビジョン</v>
      </c>
      <c r="N283" s="45"/>
      <c r="O283" s="1" t="str">
        <f t="shared" si="6"/>
        <v>INSERT INTO m_monster_skills VALUES ('myskill0279','monster047','skill053',FALSE);</v>
      </c>
    </row>
    <row r="284" spans="2:15">
      <c r="B284" s="44" t="s">
        <v>791</v>
      </c>
      <c r="C284" s="21" t="s">
        <v>467</v>
      </c>
      <c r="D284" s="21" t="s">
        <v>1017</v>
      </c>
      <c r="E284" s="21" t="b">
        <v>0</v>
      </c>
      <c r="G284" s="21" t="str">
        <f>VLOOKUP(C284,モンスター!$B$6:$I$100,2,FALSE)</f>
        <v>バウンドウルフ</v>
      </c>
      <c r="H284" s="24">
        <f>VLOOKUP(D284,スキル!$C$4:$O$96,8,FALSE)</f>
        <v>10</v>
      </c>
      <c r="I284" s="25" t="str">
        <f>VLOOKUP(D284,スキル!$C$4:$O$96,2,FALSE)</f>
        <v>斬撃</v>
      </c>
      <c r="N284" s="45"/>
      <c r="O284" s="1" t="str">
        <f t="shared" si="6"/>
        <v>INSERT INTO m_monster_skills VALUES ('myskill0280','monster047','skill009',FALSE);</v>
      </c>
    </row>
    <row r="285" spans="2:15">
      <c r="B285" s="44" t="s">
        <v>792</v>
      </c>
      <c r="C285" s="21" t="s">
        <v>467</v>
      </c>
      <c r="D285" s="21" t="s">
        <v>1018</v>
      </c>
      <c r="E285" s="21" t="b">
        <v>0</v>
      </c>
      <c r="G285" s="21" t="str">
        <f>VLOOKUP(C285,モンスター!$B$6:$I$100,2,FALSE)</f>
        <v>バウンドウルフ</v>
      </c>
      <c r="H285" s="24">
        <f>VLOOKUP(D285,スキル!$C$4:$O$96,8,FALSE)</f>
        <v>0</v>
      </c>
      <c r="I285" s="25" t="str">
        <f>VLOOKUP(D285,スキル!$C$4:$O$96,2,FALSE)</f>
        <v>ミスをした</v>
      </c>
      <c r="N285" s="45"/>
      <c r="O285" s="1" t="str">
        <f t="shared" si="6"/>
        <v>INSERT INTO m_monster_skills VALUES ('myskill0281','monster047','skill055',FALSE);</v>
      </c>
    </row>
    <row r="286" spans="2:15">
      <c r="B286" s="44" t="s">
        <v>793</v>
      </c>
      <c r="C286" s="21" t="s">
        <v>467</v>
      </c>
      <c r="D286" s="21" t="s">
        <v>1072</v>
      </c>
      <c r="E286" s="21" t="b">
        <v>0</v>
      </c>
      <c r="G286" s="21" t="str">
        <f>VLOOKUP(C286,モンスター!$B$6:$I$100,2,FALSE)</f>
        <v>バウンドウルフ</v>
      </c>
      <c r="H286" s="24">
        <f>VLOOKUP(D286,スキル!$C$4:$O$96,8,FALSE)</f>
        <v>15</v>
      </c>
      <c r="I286" s="25" t="str">
        <f>VLOOKUP(D286,スキル!$C$4:$O$96,2,FALSE)</f>
        <v>タックル</v>
      </c>
      <c r="N286" s="45"/>
      <c r="O286" s="1" t="str">
        <f t="shared" si="6"/>
        <v>INSERT INTO m_monster_skills VALUES ('myskill0282','monster047','skill060',FALSE);</v>
      </c>
    </row>
    <row r="287" spans="2:15">
      <c r="B287" s="44" t="s">
        <v>794</v>
      </c>
      <c r="C287" s="21" t="s">
        <v>468</v>
      </c>
      <c r="D287" s="21" t="s">
        <v>1070</v>
      </c>
      <c r="E287" s="21" t="b">
        <v>0</v>
      </c>
      <c r="G287" s="21" t="str">
        <f>VLOOKUP(C287,モンスター!$B$6:$I$100,2,FALSE)</f>
        <v>ジャッカル</v>
      </c>
      <c r="H287" s="24">
        <f>VLOOKUP(D287,スキル!$C$4:$O$96,8,FALSE)</f>
        <v>30</v>
      </c>
      <c r="I287" s="25" t="str">
        <f>VLOOKUP(D287,スキル!$C$4:$O$96,2,FALSE)</f>
        <v>喰いちぎり</v>
      </c>
      <c r="N287" s="45"/>
      <c r="O287" s="1" t="str">
        <f t="shared" si="6"/>
        <v>INSERT INTO m_monster_skills VALUES ('myskill0283','monster048','skill059',FALSE);</v>
      </c>
    </row>
    <row r="288" spans="2:15">
      <c r="B288" s="44" t="s">
        <v>795</v>
      </c>
      <c r="C288" s="21" t="s">
        <v>468</v>
      </c>
      <c r="D288" s="21" t="s">
        <v>1069</v>
      </c>
      <c r="E288" s="21" t="b">
        <v>0</v>
      </c>
      <c r="G288" s="21" t="str">
        <f>VLOOKUP(C288,モンスター!$B$6:$I$100,2,FALSE)</f>
        <v>ジャッカル</v>
      </c>
      <c r="H288" s="24">
        <f>VLOOKUP(D288,スキル!$C$4:$O$96,8,FALSE)</f>
        <v>15</v>
      </c>
      <c r="I288" s="25" t="str">
        <f>VLOOKUP(D288,スキル!$C$4:$O$96,2,FALSE)</f>
        <v>噛みつき</v>
      </c>
      <c r="N288" s="45"/>
      <c r="O288" s="1" t="str">
        <f t="shared" si="6"/>
        <v>INSERT INTO m_monster_skills VALUES ('myskill0284','monster048','skill058',FALSE);</v>
      </c>
    </row>
    <row r="289" spans="2:15">
      <c r="B289" s="44" t="s">
        <v>796</v>
      </c>
      <c r="C289" s="21" t="s">
        <v>468</v>
      </c>
      <c r="D289" s="21" t="s">
        <v>1073</v>
      </c>
      <c r="E289" s="21" t="b">
        <v>0</v>
      </c>
      <c r="G289" s="21" t="str">
        <f>VLOOKUP(C289,モンスター!$B$6:$I$100,2,FALSE)</f>
        <v>ジャッカル</v>
      </c>
      <c r="H289" s="24">
        <f>VLOOKUP(D289,スキル!$C$4:$O$96,8,FALSE)</f>
        <v>30</v>
      </c>
      <c r="I289" s="25" t="str">
        <f>VLOOKUP(D289,スキル!$C$4:$O$96,2,FALSE)</f>
        <v>首狩り</v>
      </c>
      <c r="N289" s="45"/>
      <c r="O289" s="1" t="str">
        <f t="shared" si="6"/>
        <v>INSERT INTO m_monster_skills VALUES ('myskill0285','monster048','skill069',FALSE);</v>
      </c>
    </row>
    <row r="290" spans="2:15">
      <c r="B290" s="44" t="s">
        <v>797</v>
      </c>
      <c r="C290" s="21" t="s">
        <v>468</v>
      </c>
      <c r="D290" s="21" t="s">
        <v>1182</v>
      </c>
      <c r="E290" s="21" t="b">
        <v>0</v>
      </c>
      <c r="G290" s="21" t="str">
        <f>VLOOKUP(C290,モンスター!$B$6:$I$100,2,FALSE)</f>
        <v>ジャッカル</v>
      </c>
      <c r="H290" s="24">
        <f>VLOOKUP(D290,スキル!$C$4:$O$96,8,FALSE)</f>
        <v>0</v>
      </c>
      <c r="I290" s="25" t="str">
        <f>VLOOKUP(D290,スキル!$C$4:$O$96,2,FALSE)</f>
        <v>ビジョン</v>
      </c>
      <c r="N290" s="45"/>
      <c r="O290" s="1" t="str">
        <f t="shared" si="6"/>
        <v>INSERT INTO m_monster_skills VALUES ('myskill0286','monster048','skill053',FALSE);</v>
      </c>
    </row>
    <row r="291" spans="2:15">
      <c r="B291" s="44" t="s">
        <v>798</v>
      </c>
      <c r="C291" s="21" t="s">
        <v>468</v>
      </c>
      <c r="D291" s="21" t="s">
        <v>1023</v>
      </c>
      <c r="E291" s="21" t="b">
        <v>0</v>
      </c>
      <c r="G291" s="21" t="str">
        <f>VLOOKUP(C291,モンスター!$B$6:$I$100,2,FALSE)</f>
        <v>ジャッカル</v>
      </c>
      <c r="H291" s="24">
        <f>VLOOKUP(D291,スキル!$C$4:$O$96,8,FALSE)</f>
        <v>0</v>
      </c>
      <c r="I291" s="25" t="str">
        <f>VLOOKUP(D291,スキル!$C$4:$O$96,2,FALSE)</f>
        <v>様子を見ている</v>
      </c>
      <c r="N291" s="45"/>
      <c r="O291" s="1" t="str">
        <f t="shared" si="6"/>
        <v>INSERT INTO m_monster_skills VALUES ('myskill0287','monster048','skill056',FALSE);</v>
      </c>
    </row>
    <row r="292" spans="2:15">
      <c r="B292" s="44" t="s">
        <v>799</v>
      </c>
      <c r="C292" s="21" t="s">
        <v>468</v>
      </c>
      <c r="D292" s="21" t="s">
        <v>1020</v>
      </c>
      <c r="E292" s="21" t="b">
        <v>0</v>
      </c>
      <c r="G292" s="21" t="str">
        <f>VLOOKUP(C292,モンスター!$B$6:$I$100,2,FALSE)</f>
        <v>ジャッカル</v>
      </c>
      <c r="H292" s="24" t="str">
        <f>VLOOKUP(D292,スキル!$C$4:$O$96,8,FALSE)</f>
        <v>25</v>
      </c>
      <c r="I292" s="25" t="str">
        <f>VLOOKUP(D292,スキル!$C$4:$O$96,2,FALSE)</f>
        <v>ムーンサルト</v>
      </c>
      <c r="N292" s="45"/>
      <c r="O292" s="1" t="str">
        <f t="shared" si="6"/>
        <v>INSERT INTO m_monster_skills VALUES ('myskill0288','monster048','skill006',FALSE);</v>
      </c>
    </row>
    <row r="293" spans="2:15">
      <c r="B293" s="44" t="s">
        <v>800</v>
      </c>
      <c r="C293" s="21" t="s">
        <v>469</v>
      </c>
      <c r="D293" s="21" t="s">
        <v>1017</v>
      </c>
      <c r="E293" s="21" t="b">
        <v>0</v>
      </c>
      <c r="G293" s="21" t="str">
        <f>VLOOKUP(C293,モンスター!$B$6:$I$100,2,FALSE)</f>
        <v>ダックソルジャー</v>
      </c>
      <c r="H293" s="24">
        <f>VLOOKUP(D293,スキル!$C$4:$O$96,8,FALSE)</f>
        <v>10</v>
      </c>
      <c r="I293" s="25" t="str">
        <f>VLOOKUP(D293,スキル!$C$4:$O$96,2,FALSE)</f>
        <v>斬撃</v>
      </c>
      <c r="N293" s="45"/>
      <c r="O293" s="1" t="str">
        <f t="shared" si="6"/>
        <v>INSERT INTO m_monster_skills VALUES ('myskill0289','monster049','skill009',FALSE);</v>
      </c>
    </row>
    <row r="294" spans="2:15">
      <c r="B294" s="44" t="s">
        <v>801</v>
      </c>
      <c r="C294" s="21" t="s">
        <v>469</v>
      </c>
      <c r="D294" s="21" t="s">
        <v>1017</v>
      </c>
      <c r="E294" s="21" t="b">
        <v>0</v>
      </c>
      <c r="G294" s="21" t="str">
        <f>VLOOKUP(C294,モンスター!$B$6:$I$100,2,FALSE)</f>
        <v>ダックソルジャー</v>
      </c>
      <c r="H294" s="24">
        <f>VLOOKUP(D294,スキル!$C$4:$O$96,8,FALSE)</f>
        <v>10</v>
      </c>
      <c r="I294" s="25" t="str">
        <f>VLOOKUP(D294,スキル!$C$4:$O$96,2,FALSE)</f>
        <v>斬撃</v>
      </c>
      <c r="N294" s="45"/>
      <c r="O294" s="1" t="str">
        <f t="shared" si="6"/>
        <v>INSERT INTO m_monster_skills VALUES ('myskill0290','monster049','skill009',FALSE);</v>
      </c>
    </row>
    <row r="295" spans="2:15">
      <c r="B295" s="44" t="s">
        <v>802</v>
      </c>
      <c r="C295" s="21" t="s">
        <v>469</v>
      </c>
      <c r="D295" s="21" t="s">
        <v>1074</v>
      </c>
      <c r="E295" s="21" t="b">
        <v>0</v>
      </c>
      <c r="G295" s="21" t="str">
        <f>VLOOKUP(C295,モンスター!$B$6:$I$100,2,FALSE)</f>
        <v>ダックソルジャー</v>
      </c>
      <c r="H295" s="24">
        <f>VLOOKUP(D295,スキル!$C$4:$O$96,8,FALSE)</f>
        <v>15</v>
      </c>
      <c r="I295" s="25" t="str">
        <f>VLOOKUP(D295,スキル!$C$4:$O$96,2,FALSE)</f>
        <v>振り回す</v>
      </c>
      <c r="N295" s="45"/>
      <c r="O295" s="1" t="str">
        <f t="shared" si="6"/>
        <v>INSERT INTO m_monster_skills VALUES ('myskill0291','monster049','skill062',FALSE);</v>
      </c>
    </row>
    <row r="296" spans="2:15">
      <c r="B296" s="44" t="s">
        <v>803</v>
      </c>
      <c r="C296" s="21" t="s">
        <v>469</v>
      </c>
      <c r="D296" s="21" t="s">
        <v>1043</v>
      </c>
      <c r="E296" s="21" t="b">
        <v>0</v>
      </c>
      <c r="G296" s="21" t="str">
        <f>VLOOKUP(C296,モンスター!$B$6:$I$100,2,FALSE)</f>
        <v>ダックソルジャー</v>
      </c>
      <c r="H296" s="24" t="str">
        <f>VLOOKUP(D296,スキル!$C$4:$O$96,8,FALSE)</f>
        <v>10</v>
      </c>
      <c r="I296" s="25" t="str">
        <f>VLOOKUP(D296,スキル!$C$4:$O$96,2,FALSE)</f>
        <v>ファイアボール</v>
      </c>
      <c r="N296" s="45"/>
      <c r="O296" s="1" t="str">
        <f t="shared" si="6"/>
        <v>INSERT INTO m_monster_skills VALUES ('myskill0292','monster049','skill017',FALSE);</v>
      </c>
    </row>
    <row r="297" spans="2:15">
      <c r="B297" s="44" t="s">
        <v>804</v>
      </c>
      <c r="C297" s="21" t="s">
        <v>469</v>
      </c>
      <c r="D297" s="21" t="s">
        <v>1018</v>
      </c>
      <c r="E297" s="21" t="b">
        <v>0</v>
      </c>
      <c r="G297" s="21" t="str">
        <f>VLOOKUP(C297,モンスター!$B$6:$I$100,2,FALSE)</f>
        <v>ダックソルジャー</v>
      </c>
      <c r="H297" s="24">
        <f>VLOOKUP(D297,スキル!$C$4:$O$96,8,FALSE)</f>
        <v>0</v>
      </c>
      <c r="I297" s="25" t="str">
        <f>VLOOKUP(D297,スキル!$C$4:$O$96,2,FALSE)</f>
        <v>ミスをした</v>
      </c>
      <c r="N297" s="45"/>
      <c r="O297" s="1" t="str">
        <f t="shared" si="6"/>
        <v>INSERT INTO m_monster_skills VALUES ('myskill0293','monster049','skill055',FALSE);</v>
      </c>
    </row>
    <row r="298" spans="2:15">
      <c r="B298" s="44" t="s">
        <v>805</v>
      </c>
      <c r="C298" s="21" t="s">
        <v>469</v>
      </c>
      <c r="D298" s="21" t="s">
        <v>1074</v>
      </c>
      <c r="E298" s="21" t="b">
        <v>0</v>
      </c>
      <c r="G298" s="21" t="str">
        <f>VLOOKUP(C298,モンスター!$B$6:$I$100,2,FALSE)</f>
        <v>ダックソルジャー</v>
      </c>
      <c r="H298" s="24">
        <f>VLOOKUP(D298,スキル!$C$4:$O$96,8,FALSE)</f>
        <v>15</v>
      </c>
      <c r="I298" s="25" t="str">
        <f>VLOOKUP(D298,スキル!$C$4:$O$96,2,FALSE)</f>
        <v>振り回す</v>
      </c>
      <c r="N298" s="45"/>
      <c r="O298" s="1" t="str">
        <f t="shared" si="6"/>
        <v>INSERT INTO m_monster_skills VALUES ('myskill0294','monster049','skill062',FALSE);</v>
      </c>
    </row>
    <row r="299" spans="2:15">
      <c r="B299" s="44" t="s">
        <v>806</v>
      </c>
      <c r="C299" s="21" t="s">
        <v>470</v>
      </c>
      <c r="D299" s="21" t="s">
        <v>1075</v>
      </c>
      <c r="E299" s="21" t="b">
        <v>0</v>
      </c>
      <c r="G299" s="21" t="str">
        <f>VLOOKUP(C299,モンスター!$B$6:$I$100,2,FALSE)</f>
        <v>ダックジェネラル</v>
      </c>
      <c r="H299" s="24">
        <f>VLOOKUP(D299,スキル!$C$4:$O$96,8,FALSE)</f>
        <v>30</v>
      </c>
      <c r="I299" s="25" t="str">
        <f>VLOOKUP(D299,スキル!$C$4:$O$96,2,FALSE)</f>
        <v>フルスイング</v>
      </c>
      <c r="N299" s="45"/>
      <c r="O299" s="1" t="str">
        <f t="shared" si="6"/>
        <v>INSERT INTO m_monster_skills VALUES ('myskill0295','monster050','skill063',FALSE);</v>
      </c>
    </row>
    <row r="300" spans="2:15">
      <c r="B300" s="44" t="s">
        <v>807</v>
      </c>
      <c r="C300" s="21" t="s">
        <v>470</v>
      </c>
      <c r="D300" s="21" t="s">
        <v>1075</v>
      </c>
      <c r="E300" s="21" t="b">
        <v>0</v>
      </c>
      <c r="G300" s="21" t="str">
        <f>VLOOKUP(C300,モンスター!$B$6:$I$100,2,FALSE)</f>
        <v>ダックジェネラル</v>
      </c>
      <c r="H300" s="24">
        <f>VLOOKUP(D300,スキル!$C$4:$O$96,8,FALSE)</f>
        <v>30</v>
      </c>
      <c r="I300" s="25" t="str">
        <f>VLOOKUP(D300,スキル!$C$4:$O$96,2,FALSE)</f>
        <v>フルスイング</v>
      </c>
      <c r="N300" s="45"/>
      <c r="O300" s="1" t="str">
        <f t="shared" si="6"/>
        <v>INSERT INTO m_monster_skills VALUES ('myskill0296','monster050','skill063',FALSE);</v>
      </c>
    </row>
    <row r="301" spans="2:15">
      <c r="B301" s="44" t="s">
        <v>808</v>
      </c>
      <c r="C301" s="21" t="s">
        <v>470</v>
      </c>
      <c r="D301" s="21" t="s">
        <v>1045</v>
      </c>
      <c r="E301" s="21" t="b">
        <v>0</v>
      </c>
      <c r="G301" s="21" t="str">
        <f>VLOOKUP(C301,モンスター!$B$6:$I$100,2,FALSE)</f>
        <v>ダックジェネラル</v>
      </c>
      <c r="H301" s="24" t="str">
        <f>VLOOKUP(D301,スキル!$C$4:$O$96,8,FALSE)</f>
        <v>30</v>
      </c>
      <c r="I301" s="25" t="str">
        <f>VLOOKUP(D301,スキル!$C$4:$O$96,2,FALSE)</f>
        <v>エクスプロード</v>
      </c>
      <c r="N301" s="45"/>
      <c r="O301" s="1" t="str">
        <f t="shared" si="6"/>
        <v>INSERT INTO m_monster_skills VALUES ('myskill0297','monster050','skill018',FALSE);</v>
      </c>
    </row>
    <row r="302" spans="2:15">
      <c r="B302" s="44" t="s">
        <v>809</v>
      </c>
      <c r="C302" s="21" t="s">
        <v>470</v>
      </c>
      <c r="D302" s="21" t="s">
        <v>1023</v>
      </c>
      <c r="E302" s="21" t="b">
        <v>0</v>
      </c>
      <c r="G302" s="21" t="str">
        <f>VLOOKUP(C302,モンスター!$B$6:$I$100,2,FALSE)</f>
        <v>ダックジェネラル</v>
      </c>
      <c r="H302" s="24">
        <f>VLOOKUP(D302,スキル!$C$4:$O$96,8,FALSE)</f>
        <v>0</v>
      </c>
      <c r="I302" s="25" t="str">
        <f>VLOOKUP(D302,スキル!$C$4:$O$96,2,FALSE)</f>
        <v>様子を見ている</v>
      </c>
      <c r="N302" s="45"/>
      <c r="O302" s="1" t="str">
        <f t="shared" si="6"/>
        <v>INSERT INTO m_monster_skills VALUES ('myskill0298','monster050','skill056',FALSE);</v>
      </c>
    </row>
    <row r="303" spans="2:15">
      <c r="B303" s="44" t="s">
        <v>810</v>
      </c>
      <c r="C303" s="21" t="s">
        <v>470</v>
      </c>
      <c r="D303" s="21" t="s">
        <v>1043</v>
      </c>
      <c r="E303" s="21" t="b">
        <v>0</v>
      </c>
      <c r="G303" s="21" t="str">
        <f>VLOOKUP(C303,モンスター!$B$6:$I$100,2,FALSE)</f>
        <v>ダックジェネラル</v>
      </c>
      <c r="H303" s="24" t="str">
        <f>VLOOKUP(D303,スキル!$C$4:$O$96,8,FALSE)</f>
        <v>10</v>
      </c>
      <c r="I303" s="25" t="str">
        <f>VLOOKUP(D303,スキル!$C$4:$O$96,2,FALSE)</f>
        <v>ファイアボール</v>
      </c>
      <c r="N303" s="45"/>
      <c r="O303" s="1" t="str">
        <f t="shared" si="6"/>
        <v>INSERT INTO m_monster_skills VALUES ('myskill0299','monster050','skill017',FALSE);</v>
      </c>
    </row>
    <row r="304" spans="2:15">
      <c r="B304" s="44" t="s">
        <v>811</v>
      </c>
      <c r="C304" s="21" t="s">
        <v>470</v>
      </c>
      <c r="D304" s="21" t="s">
        <v>1071</v>
      </c>
      <c r="E304" s="21" t="b">
        <v>0</v>
      </c>
      <c r="G304" s="21" t="str">
        <f>VLOOKUP(C304,モンスター!$B$6:$I$100,2,FALSE)</f>
        <v>ダックジェネラル</v>
      </c>
      <c r="H304" s="24">
        <f>VLOOKUP(D304,スキル!$C$4:$O$96,8,FALSE)</f>
        <v>15</v>
      </c>
      <c r="I304" s="25" t="str">
        <f>VLOOKUP(D304,スキル!$C$4:$O$96,2,FALSE)</f>
        <v>叩きつけ</v>
      </c>
      <c r="N304" s="45"/>
      <c r="O304" s="1" t="str">
        <f t="shared" si="6"/>
        <v>INSERT INTO m_monster_skills VALUES ('myskill0300','monster050','skill066',FALSE);</v>
      </c>
    </row>
    <row r="305" spans="2:15">
      <c r="B305" s="44" t="s">
        <v>812</v>
      </c>
      <c r="C305" s="21" t="s">
        <v>471</v>
      </c>
      <c r="D305" s="21" t="s">
        <v>1017</v>
      </c>
      <c r="E305" s="21" t="b">
        <v>0</v>
      </c>
      <c r="G305" s="21" t="str">
        <f>VLOOKUP(C305,モンスター!$B$6:$I$100,2,FALSE)</f>
        <v>モールベア</v>
      </c>
      <c r="H305" s="24">
        <f>VLOOKUP(D305,スキル!$C$4:$O$96,8,FALSE)</f>
        <v>10</v>
      </c>
      <c r="I305" s="25" t="str">
        <f>VLOOKUP(D305,スキル!$C$4:$O$96,2,FALSE)</f>
        <v>斬撃</v>
      </c>
      <c r="N305" s="45"/>
      <c r="O305" s="1" t="str">
        <f t="shared" si="6"/>
        <v>INSERT INTO m_monster_skills VALUES ('myskill0301','monster051','skill009',FALSE);</v>
      </c>
    </row>
    <row r="306" spans="2:15">
      <c r="B306" s="44" t="s">
        <v>813</v>
      </c>
      <c r="C306" s="21" t="s">
        <v>471</v>
      </c>
      <c r="D306" s="21" t="s">
        <v>1072</v>
      </c>
      <c r="E306" s="21" t="b">
        <v>0</v>
      </c>
      <c r="G306" s="21" t="str">
        <f>VLOOKUP(C306,モンスター!$B$6:$I$100,2,FALSE)</f>
        <v>モールベア</v>
      </c>
      <c r="H306" s="24">
        <f>VLOOKUP(D306,スキル!$C$4:$O$96,8,FALSE)</f>
        <v>15</v>
      </c>
      <c r="I306" s="25" t="str">
        <f>VLOOKUP(D306,スキル!$C$4:$O$96,2,FALSE)</f>
        <v>タックル</v>
      </c>
      <c r="N306" s="45"/>
      <c r="O306" s="1" t="str">
        <f t="shared" si="6"/>
        <v>INSERT INTO m_monster_skills VALUES ('myskill0302','monster051','skill060',FALSE);</v>
      </c>
    </row>
    <row r="307" spans="2:15">
      <c r="B307" s="44" t="s">
        <v>814</v>
      </c>
      <c r="C307" s="21" t="s">
        <v>471</v>
      </c>
      <c r="D307" s="21" t="s">
        <v>1019</v>
      </c>
      <c r="E307" s="21" t="b">
        <v>0</v>
      </c>
      <c r="G307" s="21" t="str">
        <f>VLOOKUP(C307,モンスター!$B$6:$I$100,2,FALSE)</f>
        <v>モールベア</v>
      </c>
      <c r="H307" s="24" t="str">
        <f>VLOOKUP(D307,スキル!$C$4:$O$96,8,FALSE)</f>
        <v>10</v>
      </c>
      <c r="I307" s="25" t="str">
        <f>VLOOKUP(D307,スキル!$C$4:$O$96,2,FALSE)</f>
        <v>ダイヤミサイル</v>
      </c>
      <c r="N307" s="45"/>
      <c r="O307" s="1" t="str">
        <f t="shared" si="6"/>
        <v>INSERT INTO m_monster_skills VALUES ('myskill0303','monster051','skill026',FALSE);</v>
      </c>
    </row>
    <row r="308" spans="2:15">
      <c r="B308" s="44" t="s">
        <v>815</v>
      </c>
      <c r="C308" s="21" t="s">
        <v>471</v>
      </c>
      <c r="D308" s="21" t="s">
        <v>1072</v>
      </c>
      <c r="E308" s="21" t="b">
        <v>0</v>
      </c>
      <c r="G308" s="21" t="str">
        <f>VLOOKUP(C308,モンスター!$B$6:$I$100,2,FALSE)</f>
        <v>モールベア</v>
      </c>
      <c r="H308" s="24">
        <f>VLOOKUP(D308,スキル!$C$4:$O$96,8,FALSE)</f>
        <v>15</v>
      </c>
      <c r="I308" s="25" t="str">
        <f>VLOOKUP(D308,スキル!$C$4:$O$96,2,FALSE)</f>
        <v>タックル</v>
      </c>
      <c r="N308" s="45"/>
      <c r="O308" s="1" t="str">
        <f t="shared" si="6"/>
        <v>INSERT INTO m_monster_skills VALUES ('myskill0304','monster051','skill060',FALSE);</v>
      </c>
    </row>
    <row r="309" spans="2:15">
      <c r="B309" s="44" t="s">
        <v>816</v>
      </c>
      <c r="C309" s="21" t="s">
        <v>471</v>
      </c>
      <c r="D309" s="21" t="s">
        <v>1170</v>
      </c>
      <c r="E309" s="21" t="b">
        <v>0</v>
      </c>
      <c r="G309" s="21" t="str">
        <f>VLOOKUP(C309,モンスター!$B$6:$I$100,2,FALSE)</f>
        <v>モールベア</v>
      </c>
      <c r="H309" s="24">
        <f>VLOOKUP(D309,スキル!$C$4:$O$96,8,FALSE)</f>
        <v>0</v>
      </c>
      <c r="I309" s="25" t="str">
        <f>VLOOKUP(D309,スキル!$C$4:$O$96,2,FALSE)</f>
        <v>バーサク</v>
      </c>
      <c r="N309" s="45"/>
      <c r="O309" s="1" t="str">
        <f t="shared" si="6"/>
        <v>INSERT INTO m_monster_skills VALUES ('myskill0305','monster051','skill052',FALSE);</v>
      </c>
    </row>
    <row r="310" spans="2:15">
      <c r="B310" s="44" t="s">
        <v>817</v>
      </c>
      <c r="C310" s="21" t="s">
        <v>471</v>
      </c>
      <c r="D310" s="21" t="s">
        <v>1017</v>
      </c>
      <c r="E310" s="21" t="b">
        <v>0</v>
      </c>
      <c r="G310" s="21" t="str">
        <f>VLOOKUP(C310,モンスター!$B$6:$I$100,2,FALSE)</f>
        <v>モールベア</v>
      </c>
      <c r="H310" s="24">
        <f>VLOOKUP(D310,スキル!$C$4:$O$96,8,FALSE)</f>
        <v>10</v>
      </c>
      <c r="I310" s="25" t="str">
        <f>VLOOKUP(D310,スキル!$C$4:$O$96,2,FALSE)</f>
        <v>斬撃</v>
      </c>
      <c r="N310" s="45"/>
      <c r="O310" s="1" t="str">
        <f t="shared" si="6"/>
        <v>INSERT INTO m_monster_skills VALUES ('myskill0306','monster051','skill009',FALSE);</v>
      </c>
    </row>
    <row r="311" spans="2:15">
      <c r="B311" s="44" t="s">
        <v>818</v>
      </c>
      <c r="C311" s="21" t="s">
        <v>472</v>
      </c>
      <c r="D311" s="21" t="s">
        <v>1072</v>
      </c>
      <c r="E311" s="21" t="b">
        <v>0</v>
      </c>
      <c r="G311" s="21" t="str">
        <f>VLOOKUP(C311,モンスター!$B$6:$I$100,2,FALSE)</f>
        <v>ニードリオン</v>
      </c>
      <c r="H311" s="24">
        <f>VLOOKUP(D311,スキル!$C$4:$O$96,8,FALSE)</f>
        <v>15</v>
      </c>
      <c r="I311" s="25" t="str">
        <f>VLOOKUP(D311,スキル!$C$4:$O$96,2,FALSE)</f>
        <v>タックル</v>
      </c>
      <c r="N311" s="45"/>
      <c r="O311" s="1" t="str">
        <f t="shared" si="6"/>
        <v>INSERT INTO m_monster_skills VALUES ('myskill0307','monster052','skill060',FALSE);</v>
      </c>
    </row>
    <row r="312" spans="2:15">
      <c r="B312" s="44" t="s">
        <v>819</v>
      </c>
      <c r="C312" s="21" t="s">
        <v>472</v>
      </c>
      <c r="D312" s="21" t="s">
        <v>1170</v>
      </c>
      <c r="E312" s="21" t="b">
        <v>0</v>
      </c>
      <c r="G312" s="21" t="str">
        <f>VLOOKUP(C312,モンスター!$B$6:$I$100,2,FALSE)</f>
        <v>ニードリオン</v>
      </c>
      <c r="H312" s="24">
        <f>VLOOKUP(D312,スキル!$C$4:$O$96,8,FALSE)</f>
        <v>0</v>
      </c>
      <c r="I312" s="25" t="str">
        <f>VLOOKUP(D312,スキル!$C$4:$O$96,2,FALSE)</f>
        <v>バーサク</v>
      </c>
      <c r="N312" s="45"/>
      <c r="O312" s="1" t="str">
        <f t="shared" si="6"/>
        <v>INSERT INTO m_monster_skills VALUES ('myskill0308','monster052','skill052',FALSE);</v>
      </c>
    </row>
    <row r="313" spans="2:15">
      <c r="B313" s="44" t="s">
        <v>820</v>
      </c>
      <c r="C313" s="21" t="s">
        <v>472</v>
      </c>
      <c r="D313" s="21" t="s">
        <v>1076</v>
      </c>
      <c r="E313" s="21" t="b">
        <v>0</v>
      </c>
      <c r="G313" s="21" t="str">
        <f>VLOOKUP(C313,モンスター!$B$6:$I$100,2,FALSE)</f>
        <v>ニードリオン</v>
      </c>
      <c r="H313" s="24">
        <f>VLOOKUP(D313,スキル!$C$4:$O$96,8,FALSE)</f>
        <v>30</v>
      </c>
      <c r="I313" s="25" t="str">
        <f>VLOOKUP(D313,スキル!$C$4:$O$96,2,FALSE)</f>
        <v>突撃</v>
      </c>
      <c r="N313" s="45"/>
      <c r="O313" s="1" t="str">
        <f t="shared" si="6"/>
        <v>INSERT INTO m_monster_skills VALUES ('myskill0309','monster052','skill061',FALSE);</v>
      </c>
    </row>
    <row r="314" spans="2:15">
      <c r="B314" s="44" t="s">
        <v>821</v>
      </c>
      <c r="C314" s="21" t="s">
        <v>472</v>
      </c>
      <c r="D314" s="21" t="s">
        <v>1022</v>
      </c>
      <c r="E314" s="21" t="b">
        <v>0</v>
      </c>
      <c r="G314" s="21" t="str">
        <f>VLOOKUP(C314,モンスター!$B$6:$I$100,2,FALSE)</f>
        <v>ニードリオン</v>
      </c>
      <c r="H314" s="24" t="str">
        <f>VLOOKUP(D314,スキル!$C$4:$O$96,8,FALSE)</f>
        <v>30</v>
      </c>
      <c r="I314" s="25" t="str">
        <f>VLOOKUP(D314,スキル!$C$4:$O$96,2,FALSE)</f>
        <v>アースクエイク</v>
      </c>
      <c r="N314" s="45"/>
      <c r="O314" s="1" t="str">
        <f t="shared" si="6"/>
        <v>INSERT INTO m_monster_skills VALUES ('myskill0310','monster052','skill027',FALSE);</v>
      </c>
    </row>
    <row r="315" spans="2:15">
      <c r="B315" s="44" t="s">
        <v>822</v>
      </c>
      <c r="C315" s="21" t="s">
        <v>472</v>
      </c>
      <c r="D315" s="21" t="s">
        <v>1018</v>
      </c>
      <c r="E315" s="21" t="b">
        <v>0</v>
      </c>
      <c r="G315" s="21" t="str">
        <f>VLOOKUP(C315,モンスター!$B$6:$I$100,2,FALSE)</f>
        <v>ニードリオン</v>
      </c>
      <c r="H315" s="24">
        <f>VLOOKUP(D315,スキル!$C$4:$O$96,8,FALSE)</f>
        <v>0</v>
      </c>
      <c r="I315" s="25" t="str">
        <f>VLOOKUP(D315,スキル!$C$4:$O$96,2,FALSE)</f>
        <v>ミスをした</v>
      </c>
      <c r="N315" s="45"/>
      <c r="O315" s="1" t="str">
        <f t="shared" si="6"/>
        <v>INSERT INTO m_monster_skills VALUES ('myskill0311','monster052','skill055',FALSE);</v>
      </c>
    </row>
    <row r="316" spans="2:15">
      <c r="B316" s="44" t="s">
        <v>823</v>
      </c>
      <c r="C316" s="21" t="s">
        <v>472</v>
      </c>
      <c r="D316" s="21" t="s">
        <v>1017</v>
      </c>
      <c r="E316" s="21" t="b">
        <v>0</v>
      </c>
      <c r="G316" s="21" t="str">
        <f>VLOOKUP(C316,モンスター!$B$6:$I$100,2,FALSE)</f>
        <v>ニードリオン</v>
      </c>
      <c r="H316" s="24">
        <f>VLOOKUP(D316,スキル!$C$4:$O$96,8,FALSE)</f>
        <v>10</v>
      </c>
      <c r="I316" s="25" t="str">
        <f>VLOOKUP(D316,スキル!$C$4:$O$96,2,FALSE)</f>
        <v>斬撃</v>
      </c>
      <c r="N316" s="45"/>
      <c r="O316" s="1" t="str">
        <f t="shared" si="6"/>
        <v>INSERT INTO m_monster_skills VALUES ('myskill0312','monster052','skill009',FALSE);</v>
      </c>
    </row>
    <row r="317" spans="2:15">
      <c r="B317" s="44" t="s">
        <v>824</v>
      </c>
      <c r="C317" s="21" t="s">
        <v>473</v>
      </c>
      <c r="D317" s="21" t="s">
        <v>1077</v>
      </c>
      <c r="E317" s="21" t="b">
        <v>0</v>
      </c>
      <c r="G317" s="21" t="str">
        <f>VLOOKUP(C317,モンスター!$B$6:$I$100,2,FALSE)</f>
        <v>ギャルビー</v>
      </c>
      <c r="H317" s="24">
        <f>VLOOKUP(D317,スキル!$C$4:$O$96,8,FALSE)</f>
        <v>15</v>
      </c>
      <c r="I317" s="25" t="str">
        <f>VLOOKUP(D317,スキル!$C$4:$O$96,2,FALSE)</f>
        <v>突き</v>
      </c>
      <c r="N317" s="45"/>
      <c r="O317" s="1" t="str">
        <f t="shared" si="6"/>
        <v>INSERT INTO m_monster_skills VALUES ('myskill0313','monster053','skill064',FALSE);</v>
      </c>
    </row>
    <row r="318" spans="2:15">
      <c r="B318" s="44" t="s">
        <v>825</v>
      </c>
      <c r="C318" s="21" t="s">
        <v>473</v>
      </c>
      <c r="D318" s="21" t="s">
        <v>1172</v>
      </c>
      <c r="E318" s="21" t="b">
        <v>0</v>
      </c>
      <c r="G318" s="21" t="str">
        <f>VLOOKUP(C318,モンスター!$B$6:$I$100,2,FALSE)</f>
        <v>ギャルビー</v>
      </c>
      <c r="H318" s="24">
        <f>VLOOKUP(D318,スキル!$C$4:$O$96,8,FALSE)</f>
        <v>0</v>
      </c>
      <c r="I318" s="25" t="str">
        <f>VLOOKUP(D318,スキル!$C$4:$O$96,2,FALSE)</f>
        <v>エナジーボール</v>
      </c>
      <c r="N318" s="45"/>
      <c r="O318" s="1" t="str">
        <f t="shared" si="6"/>
        <v>INSERT INTO m_monster_skills VALUES ('myskill0314','monster053','skill054',FALSE);</v>
      </c>
    </row>
    <row r="319" spans="2:15">
      <c r="B319" s="44" t="s">
        <v>826</v>
      </c>
      <c r="C319" s="21" t="s">
        <v>473</v>
      </c>
      <c r="D319" s="21" t="s">
        <v>1017</v>
      </c>
      <c r="E319" s="21" t="b">
        <v>0</v>
      </c>
      <c r="G319" s="21" t="str">
        <f>VLOOKUP(C319,モンスター!$B$6:$I$100,2,FALSE)</f>
        <v>ギャルビー</v>
      </c>
      <c r="H319" s="24">
        <f>VLOOKUP(D319,スキル!$C$4:$O$96,8,FALSE)</f>
        <v>10</v>
      </c>
      <c r="I319" s="25" t="str">
        <f>VLOOKUP(D319,スキル!$C$4:$O$96,2,FALSE)</f>
        <v>斬撃</v>
      </c>
      <c r="N319" s="45"/>
      <c r="O319" s="1" t="str">
        <f t="shared" si="6"/>
        <v>INSERT INTO m_monster_skills VALUES ('myskill0315','monster053','skill009',FALSE);</v>
      </c>
    </row>
    <row r="320" spans="2:15">
      <c r="B320" s="44" t="s">
        <v>827</v>
      </c>
      <c r="C320" s="21" t="s">
        <v>473</v>
      </c>
      <c r="D320" s="21" t="s">
        <v>1021</v>
      </c>
      <c r="E320" s="21" t="b">
        <v>0</v>
      </c>
      <c r="G320" s="21" t="str">
        <f>VLOOKUP(C320,モンスター!$B$6:$I$100,2,FALSE)</f>
        <v>ギャルビー</v>
      </c>
      <c r="H320" s="24" t="str">
        <f>VLOOKUP(D320,スキル!$C$4:$O$96,8,FALSE)</f>
        <v>15</v>
      </c>
      <c r="I320" s="25" t="str">
        <f>VLOOKUP(D320,スキル!$C$4:$O$96,2,FALSE)</f>
        <v>回し蹴り</v>
      </c>
      <c r="N320" s="45"/>
      <c r="O320" s="1" t="str">
        <f t="shared" si="6"/>
        <v>INSERT INTO m_monster_skills VALUES ('myskill0316','monster053','skill005',FALSE);</v>
      </c>
    </row>
    <row r="321" spans="2:15">
      <c r="B321" s="44" t="s">
        <v>828</v>
      </c>
      <c r="C321" s="21" t="s">
        <v>473</v>
      </c>
      <c r="D321" s="21" t="s">
        <v>1021</v>
      </c>
      <c r="E321" s="21" t="b">
        <v>0</v>
      </c>
      <c r="G321" s="21" t="str">
        <f>VLOOKUP(C321,モンスター!$B$6:$I$100,2,FALSE)</f>
        <v>ギャルビー</v>
      </c>
      <c r="H321" s="24" t="str">
        <f>VLOOKUP(D321,スキル!$C$4:$O$96,8,FALSE)</f>
        <v>15</v>
      </c>
      <c r="I321" s="25" t="str">
        <f>VLOOKUP(D321,スキル!$C$4:$O$96,2,FALSE)</f>
        <v>回し蹴り</v>
      </c>
      <c r="N321" s="45"/>
      <c r="O321" s="1" t="str">
        <f t="shared" si="6"/>
        <v>INSERT INTO m_monster_skills VALUES ('myskill0317','monster053','skill005',FALSE);</v>
      </c>
    </row>
    <row r="322" spans="2:15">
      <c r="B322" s="44" t="s">
        <v>829</v>
      </c>
      <c r="C322" s="21" t="s">
        <v>473</v>
      </c>
      <c r="D322" s="21" t="s">
        <v>1018</v>
      </c>
      <c r="E322" s="21" t="b">
        <v>0</v>
      </c>
      <c r="G322" s="21" t="str">
        <f>VLOOKUP(C322,モンスター!$B$6:$I$100,2,FALSE)</f>
        <v>ギャルビー</v>
      </c>
      <c r="H322" s="24">
        <f>VLOOKUP(D322,スキル!$C$4:$O$96,8,FALSE)</f>
        <v>0</v>
      </c>
      <c r="I322" s="25" t="str">
        <f>VLOOKUP(D322,スキル!$C$4:$O$96,2,FALSE)</f>
        <v>ミスをした</v>
      </c>
      <c r="N322" s="45"/>
      <c r="O322" s="1" t="str">
        <f t="shared" si="6"/>
        <v>INSERT INTO m_monster_skills VALUES ('myskill0318','monster053','skill055',FALSE);</v>
      </c>
    </row>
    <row r="323" spans="2:15">
      <c r="B323" s="44" t="s">
        <v>830</v>
      </c>
      <c r="C323" s="21" t="s">
        <v>474</v>
      </c>
      <c r="D323" s="21" t="s">
        <v>1027</v>
      </c>
      <c r="E323" s="21" t="b">
        <v>0</v>
      </c>
      <c r="G323" s="21" t="str">
        <f>VLOOKUP(C323,モンスター!$B$6:$I$100,2,FALSE)</f>
        <v>レディビー</v>
      </c>
      <c r="H323" s="24">
        <f>VLOOKUP(D323,スキル!$C$4:$O$96,8,FALSE)</f>
        <v>0</v>
      </c>
      <c r="I323" s="25" t="str">
        <f>VLOOKUP(D323,スキル!$C$4:$O$96,2,FALSE)</f>
        <v>チャーム</v>
      </c>
      <c r="N323" s="45"/>
      <c r="O323" s="1" t="str">
        <f t="shared" si="6"/>
        <v>INSERT INTO m_monster_skills VALUES ('myskill0319','monster054','skill049',FALSE);</v>
      </c>
    </row>
    <row r="324" spans="2:15">
      <c r="B324" s="44" t="s">
        <v>831</v>
      </c>
      <c r="C324" s="21" t="s">
        <v>474</v>
      </c>
      <c r="D324" s="21" t="s">
        <v>1077</v>
      </c>
      <c r="E324" s="21" t="b">
        <v>0</v>
      </c>
      <c r="G324" s="21" t="str">
        <f>VLOOKUP(C324,モンスター!$B$6:$I$100,2,FALSE)</f>
        <v>レディビー</v>
      </c>
      <c r="H324" s="24">
        <f>VLOOKUP(D324,スキル!$C$4:$O$96,8,FALSE)</f>
        <v>15</v>
      </c>
      <c r="I324" s="25" t="str">
        <f>VLOOKUP(D324,スキル!$C$4:$O$96,2,FALSE)</f>
        <v>突き</v>
      </c>
      <c r="N324" s="45"/>
      <c r="O324" s="1" t="str">
        <f t="shared" si="6"/>
        <v>INSERT INTO m_monster_skills VALUES ('myskill0320','monster054','skill064',FALSE);</v>
      </c>
    </row>
    <row r="325" spans="2:15">
      <c r="B325" s="44" t="s">
        <v>832</v>
      </c>
      <c r="C325" s="21" t="s">
        <v>474</v>
      </c>
      <c r="D325" s="21" t="s">
        <v>1053</v>
      </c>
      <c r="E325" s="21" t="b">
        <v>0</v>
      </c>
      <c r="G325" s="21" t="str">
        <f>VLOOKUP(C325,モンスター!$B$6:$I$100,2,FALSE)</f>
        <v>レディビー</v>
      </c>
      <c r="H325" s="24" t="str">
        <f>VLOOKUP(D325,スキル!$C$4:$O$96,8,FALSE)</f>
        <v>25</v>
      </c>
      <c r="I325" s="25" t="str">
        <f>VLOOKUP(D325,スキル!$C$4:$O$96,2,FALSE)</f>
        <v>グラビデ</v>
      </c>
      <c r="N325" s="45"/>
      <c r="O325" s="1" t="str">
        <f t="shared" si="6"/>
        <v>INSERT INTO m_monster_skills VALUES ('myskill0321','monster054','skill035',FALSE);</v>
      </c>
    </row>
    <row r="326" spans="2:15">
      <c r="B326" s="44" t="s">
        <v>833</v>
      </c>
      <c r="C326" s="21" t="s">
        <v>474</v>
      </c>
      <c r="D326" s="21" t="s">
        <v>1051</v>
      </c>
      <c r="E326" s="21" t="b">
        <v>0</v>
      </c>
      <c r="G326" s="21" t="str">
        <f>VLOOKUP(C326,モンスター!$B$6:$I$100,2,FALSE)</f>
        <v>レディビー</v>
      </c>
      <c r="H326" s="24">
        <f>VLOOKUP(D326,スキル!$C$4:$O$96,8,FALSE)</f>
        <v>30</v>
      </c>
      <c r="I326" s="25" t="str">
        <f>VLOOKUP(D326,スキル!$C$4:$O$96,2,FALSE)</f>
        <v>ケアルラ</v>
      </c>
      <c r="N326" s="45"/>
      <c r="O326" s="1" t="str">
        <f t="shared" ref="O326:O389" si="7">"INSERT INTO m_monster_skills VALUES ("&amp;"'"&amp;B326&amp;"'"&amp;","&amp;"'"&amp;C326&amp;"'"&amp;","&amp;"'"&amp;D326&amp;"'"&amp;","&amp;E326&amp;");"</f>
        <v>INSERT INTO m_monster_skills VALUES ('myskill0322','monster054','skill040',FALSE);</v>
      </c>
    </row>
    <row r="327" spans="2:15">
      <c r="B327" s="44" t="s">
        <v>834</v>
      </c>
      <c r="C327" s="21" t="s">
        <v>474</v>
      </c>
      <c r="D327" s="21" t="s">
        <v>1020</v>
      </c>
      <c r="E327" s="21" t="b">
        <v>0</v>
      </c>
      <c r="G327" s="21" t="str">
        <f>VLOOKUP(C327,モンスター!$B$6:$I$100,2,FALSE)</f>
        <v>レディビー</v>
      </c>
      <c r="H327" s="24" t="str">
        <f>VLOOKUP(D327,スキル!$C$4:$O$96,8,FALSE)</f>
        <v>25</v>
      </c>
      <c r="I327" s="25" t="str">
        <f>VLOOKUP(D327,スキル!$C$4:$O$96,2,FALSE)</f>
        <v>ムーンサルト</v>
      </c>
      <c r="N327" s="45"/>
      <c r="O327" s="1" t="str">
        <f t="shared" si="7"/>
        <v>INSERT INTO m_monster_skills VALUES ('myskill0323','monster054','skill006',FALSE);</v>
      </c>
    </row>
    <row r="328" spans="2:15">
      <c r="B328" s="44" t="s">
        <v>835</v>
      </c>
      <c r="C328" s="21" t="s">
        <v>474</v>
      </c>
      <c r="D328" s="21" t="s">
        <v>1020</v>
      </c>
      <c r="E328" s="21" t="b">
        <v>0</v>
      </c>
      <c r="G328" s="21" t="str">
        <f>VLOOKUP(C328,モンスター!$B$6:$I$100,2,FALSE)</f>
        <v>レディビー</v>
      </c>
      <c r="H328" s="24" t="str">
        <f>VLOOKUP(D328,スキル!$C$4:$O$96,8,FALSE)</f>
        <v>25</v>
      </c>
      <c r="I328" s="25" t="str">
        <f>VLOOKUP(D328,スキル!$C$4:$O$96,2,FALSE)</f>
        <v>ムーンサルト</v>
      </c>
      <c r="N328" s="45"/>
      <c r="O328" s="1" t="str">
        <f t="shared" si="7"/>
        <v>INSERT INTO m_monster_skills VALUES ('myskill0324','monster054','skill006',FALSE);</v>
      </c>
    </row>
    <row r="329" spans="2:15">
      <c r="B329" s="44" t="s">
        <v>836</v>
      </c>
      <c r="C329" s="21" t="s">
        <v>475</v>
      </c>
      <c r="D329" s="21" t="s">
        <v>1027</v>
      </c>
      <c r="E329" s="21" t="b">
        <v>0</v>
      </c>
      <c r="G329" s="21" t="str">
        <f>VLOOKUP(C329,モンスター!$B$6:$I$100,2,FALSE)</f>
        <v>クインビー</v>
      </c>
      <c r="H329" s="24">
        <f>VLOOKUP(D329,スキル!$C$4:$O$96,8,FALSE)</f>
        <v>0</v>
      </c>
      <c r="I329" s="25" t="str">
        <f>VLOOKUP(D329,スキル!$C$4:$O$96,2,FALSE)</f>
        <v>チャーム</v>
      </c>
      <c r="N329" s="45"/>
      <c r="O329" s="1" t="str">
        <f t="shared" si="7"/>
        <v>INSERT INTO m_monster_skills VALUES ('myskill0325','monster055','skill049',FALSE);</v>
      </c>
    </row>
    <row r="330" spans="2:15">
      <c r="B330" s="44" t="s">
        <v>837</v>
      </c>
      <c r="C330" s="21" t="s">
        <v>475</v>
      </c>
      <c r="D330" s="21" t="s">
        <v>1077</v>
      </c>
      <c r="E330" s="21" t="b">
        <v>0</v>
      </c>
      <c r="G330" s="21" t="str">
        <f>VLOOKUP(C330,モンスター!$B$6:$I$100,2,FALSE)</f>
        <v>クインビー</v>
      </c>
      <c r="H330" s="24">
        <f>VLOOKUP(D330,スキル!$C$4:$O$96,8,FALSE)</f>
        <v>15</v>
      </c>
      <c r="I330" s="25" t="str">
        <f>VLOOKUP(D330,スキル!$C$4:$O$96,2,FALSE)</f>
        <v>突き</v>
      </c>
      <c r="N330" s="45"/>
      <c r="O330" s="1" t="str">
        <f t="shared" si="7"/>
        <v>INSERT INTO m_monster_skills VALUES ('myskill0326','monster055','skill064',FALSE);</v>
      </c>
    </row>
    <row r="331" spans="2:15">
      <c r="B331" s="44" t="s">
        <v>838</v>
      </c>
      <c r="C331" s="21" t="s">
        <v>475</v>
      </c>
      <c r="D331" s="21" t="s">
        <v>1078</v>
      </c>
      <c r="E331" s="21" t="b">
        <v>0</v>
      </c>
      <c r="G331" s="21" t="str">
        <f>VLOOKUP(C331,モンスター!$B$6:$I$100,2,FALSE)</f>
        <v>クインビー</v>
      </c>
      <c r="H331" s="24">
        <f>VLOOKUP(D331,スキル!$C$4:$O$96,8,FALSE)</f>
        <v>30</v>
      </c>
      <c r="I331" s="25" t="str">
        <f>VLOOKUP(D331,スキル!$C$4:$O$96,2,FALSE)</f>
        <v>串刺し</v>
      </c>
      <c r="N331" s="45"/>
      <c r="O331" s="1" t="str">
        <f t="shared" si="7"/>
        <v>INSERT INTO m_monster_skills VALUES ('myskill0327','monster055','skill065',FALSE);</v>
      </c>
    </row>
    <row r="332" spans="2:15">
      <c r="B332" s="44" t="s">
        <v>839</v>
      </c>
      <c r="C332" s="21" t="s">
        <v>475</v>
      </c>
      <c r="D332" s="21" t="s">
        <v>1030</v>
      </c>
      <c r="E332" s="21" t="b">
        <v>0</v>
      </c>
      <c r="G332" s="21" t="str">
        <f>VLOOKUP(C332,モンスター!$B$6:$I$100,2,FALSE)</f>
        <v>クインビー</v>
      </c>
      <c r="H332" s="24" t="str">
        <f>VLOOKUP(D332,スキル!$C$4:$O$96,8,FALSE)</f>
        <v>35</v>
      </c>
      <c r="I332" s="25" t="str">
        <f>VLOOKUP(D332,スキル!$C$4:$O$96,2,FALSE)</f>
        <v>ダンスマカブル</v>
      </c>
      <c r="N332" s="45"/>
      <c r="O332" s="1" t="str">
        <f t="shared" si="7"/>
        <v>INSERT INTO m_monster_skills VALUES ('myskill0328','monster055','skill007',FALSE);</v>
      </c>
    </row>
    <row r="333" spans="2:15">
      <c r="B333" s="44" t="s">
        <v>840</v>
      </c>
      <c r="C333" s="21" t="s">
        <v>475</v>
      </c>
      <c r="D333" s="21" t="s">
        <v>1037</v>
      </c>
      <c r="E333" s="21" t="b">
        <v>0</v>
      </c>
      <c r="G333" s="21" t="str">
        <f>VLOOKUP(C333,モンスター!$B$6:$I$100,2,FALSE)</f>
        <v>クインビー</v>
      </c>
      <c r="H333" s="24" t="str">
        <f>VLOOKUP(D333,スキル!$C$4:$O$96,8,FALSE)</f>
        <v>50</v>
      </c>
      <c r="I333" s="25" t="str">
        <f>VLOOKUP(D333,スキル!$C$4:$O$96,2,FALSE)</f>
        <v>グラビガ</v>
      </c>
      <c r="N333" s="45"/>
      <c r="O333" s="1" t="str">
        <f t="shared" si="7"/>
        <v>INSERT INTO m_monster_skills VALUES ('myskill0329','monster055','skill036',FALSE);</v>
      </c>
    </row>
    <row r="334" spans="2:15">
      <c r="B334" s="44" t="s">
        <v>841</v>
      </c>
      <c r="C334" s="21" t="s">
        <v>475</v>
      </c>
      <c r="D334" s="21" t="s">
        <v>1061</v>
      </c>
      <c r="E334" s="21" t="b">
        <v>0</v>
      </c>
      <c r="G334" s="21" t="str">
        <f>VLOOKUP(C334,モンスター!$B$6:$I$100,2,FALSE)</f>
        <v>クインビー</v>
      </c>
      <c r="H334" s="24">
        <f>VLOOKUP(D334,スキル!$C$4:$O$96,8,FALSE)</f>
        <v>40</v>
      </c>
      <c r="I334" s="25" t="str">
        <f>VLOOKUP(D334,スキル!$C$4:$O$96,2,FALSE)</f>
        <v>ケアルガ</v>
      </c>
      <c r="N334" s="45"/>
      <c r="O334" s="1" t="str">
        <f t="shared" si="7"/>
        <v>INSERT INTO m_monster_skills VALUES ('myskill0330','monster055','skill041',FALSE);</v>
      </c>
    </row>
    <row r="335" spans="2:15">
      <c r="B335" s="44" t="s">
        <v>842</v>
      </c>
      <c r="C335" s="21" t="s">
        <v>476</v>
      </c>
      <c r="D335" s="21" t="s">
        <v>1077</v>
      </c>
      <c r="E335" s="21" t="b">
        <v>0</v>
      </c>
      <c r="G335" s="21" t="str">
        <f>VLOOKUP(C335,モンスター!$B$6:$I$100,2,FALSE)</f>
        <v>サハギン</v>
      </c>
      <c r="H335" s="24">
        <f>VLOOKUP(D335,スキル!$C$4:$O$96,8,FALSE)</f>
        <v>15</v>
      </c>
      <c r="I335" s="25" t="str">
        <f>VLOOKUP(D335,スキル!$C$4:$O$96,2,FALSE)</f>
        <v>突き</v>
      </c>
      <c r="N335" s="45"/>
      <c r="O335" s="1" t="str">
        <f t="shared" si="7"/>
        <v>INSERT INTO m_monster_skills VALUES ('myskill0331','monster056','skill064',FALSE);</v>
      </c>
    </row>
    <row r="336" spans="2:15">
      <c r="B336" s="44" t="s">
        <v>843</v>
      </c>
      <c r="C336" s="21" t="s">
        <v>476</v>
      </c>
      <c r="D336" s="21" t="s">
        <v>1179</v>
      </c>
      <c r="E336" s="21" t="b">
        <v>0</v>
      </c>
      <c r="G336" s="21" t="str">
        <f>VLOOKUP(C336,モンスター!$B$6:$I$100,2,FALSE)</f>
        <v>サハギン</v>
      </c>
      <c r="H336" s="24">
        <f>VLOOKUP(D336,スキル!$C$4:$O$96,8,FALSE)</f>
        <v>0</v>
      </c>
      <c r="I336" s="25" t="str">
        <f>VLOOKUP(D336,スキル!$C$4:$O$96,2,FALSE)</f>
        <v>スロウ</v>
      </c>
      <c r="N336" s="45"/>
      <c r="O336" s="1" t="str">
        <f t="shared" si="7"/>
        <v>INSERT INTO m_monster_skills VALUES ('myskill0332','monster056','skill050',FALSE);</v>
      </c>
    </row>
    <row r="337" spans="2:15">
      <c r="B337" s="44" t="s">
        <v>844</v>
      </c>
      <c r="C337" s="21" t="s">
        <v>476</v>
      </c>
      <c r="D337" s="21" t="s">
        <v>1028</v>
      </c>
      <c r="E337" s="21" t="b">
        <v>0</v>
      </c>
      <c r="G337" s="21" t="str">
        <f>VLOOKUP(C337,モンスター!$B$6:$I$100,2,FALSE)</f>
        <v>サハギン</v>
      </c>
      <c r="H337" s="24" t="str">
        <f>VLOOKUP(D337,スキル!$C$4:$O$96,8,FALSE)</f>
        <v>10</v>
      </c>
      <c r="I337" s="25" t="str">
        <f>VLOOKUP(D337,スキル!$C$4:$O$96,2,FALSE)</f>
        <v>アイススマッシュ</v>
      </c>
      <c r="N337" s="45"/>
      <c r="O337" s="1" t="str">
        <f t="shared" si="7"/>
        <v>INSERT INTO m_monster_skills VALUES ('myskill0333','monster056','skill020',FALSE);</v>
      </c>
    </row>
    <row r="338" spans="2:15">
      <c r="B338" s="44" t="s">
        <v>845</v>
      </c>
      <c r="C338" s="21" t="s">
        <v>476</v>
      </c>
      <c r="D338" s="21" t="s">
        <v>1072</v>
      </c>
      <c r="E338" s="21" t="b">
        <v>0</v>
      </c>
      <c r="G338" s="21" t="str">
        <f>VLOOKUP(C338,モンスター!$B$6:$I$100,2,FALSE)</f>
        <v>サハギン</v>
      </c>
      <c r="H338" s="24">
        <f>VLOOKUP(D338,スキル!$C$4:$O$96,8,FALSE)</f>
        <v>15</v>
      </c>
      <c r="I338" s="25" t="str">
        <f>VLOOKUP(D338,スキル!$C$4:$O$96,2,FALSE)</f>
        <v>タックル</v>
      </c>
      <c r="N338" s="45"/>
      <c r="O338" s="1" t="str">
        <f t="shared" si="7"/>
        <v>INSERT INTO m_monster_skills VALUES ('myskill0334','monster056','skill060',FALSE);</v>
      </c>
    </row>
    <row r="339" spans="2:15">
      <c r="B339" s="44" t="s">
        <v>846</v>
      </c>
      <c r="C339" s="21" t="s">
        <v>476</v>
      </c>
      <c r="D339" s="21" t="s">
        <v>1028</v>
      </c>
      <c r="E339" s="21" t="b">
        <v>0</v>
      </c>
      <c r="G339" s="21" t="str">
        <f>VLOOKUP(C339,モンスター!$B$6:$I$100,2,FALSE)</f>
        <v>サハギン</v>
      </c>
      <c r="H339" s="24" t="str">
        <f>VLOOKUP(D339,スキル!$C$4:$O$96,8,FALSE)</f>
        <v>10</v>
      </c>
      <c r="I339" s="25" t="str">
        <f>VLOOKUP(D339,スキル!$C$4:$O$96,2,FALSE)</f>
        <v>アイススマッシュ</v>
      </c>
      <c r="N339" s="45"/>
      <c r="O339" s="1" t="str">
        <f t="shared" si="7"/>
        <v>INSERT INTO m_monster_skills VALUES ('myskill0335','monster056','skill020',FALSE);</v>
      </c>
    </row>
    <row r="340" spans="2:15">
      <c r="B340" s="44" t="s">
        <v>847</v>
      </c>
      <c r="C340" s="21" t="s">
        <v>476</v>
      </c>
      <c r="D340" s="21" t="s">
        <v>1018</v>
      </c>
      <c r="E340" s="21" t="b">
        <v>0</v>
      </c>
      <c r="G340" s="21" t="str">
        <f>VLOOKUP(C340,モンスター!$B$6:$I$100,2,FALSE)</f>
        <v>サハギン</v>
      </c>
      <c r="H340" s="24">
        <f>VLOOKUP(D340,スキル!$C$4:$O$96,8,FALSE)</f>
        <v>0</v>
      </c>
      <c r="I340" s="25" t="str">
        <f>VLOOKUP(D340,スキル!$C$4:$O$96,2,FALSE)</f>
        <v>ミスをした</v>
      </c>
      <c r="N340" s="45"/>
      <c r="O340" s="1" t="str">
        <f t="shared" si="7"/>
        <v>INSERT INTO m_monster_skills VALUES ('myskill0336','monster056','skill055',FALSE);</v>
      </c>
    </row>
    <row r="341" spans="2:15">
      <c r="B341" s="44" t="s">
        <v>848</v>
      </c>
      <c r="C341" s="21" t="s">
        <v>477</v>
      </c>
      <c r="D341" s="21" t="s">
        <v>1031</v>
      </c>
      <c r="E341" s="21" t="b">
        <v>0</v>
      </c>
      <c r="G341" s="21" t="str">
        <f>VLOOKUP(C341,モンスター!$B$6:$I$100,2,FALSE)</f>
        <v>プチポセイドン</v>
      </c>
      <c r="H341" s="24" t="str">
        <f>VLOOKUP(D341,スキル!$C$4:$O$96,8,FALSE)</f>
        <v>30</v>
      </c>
      <c r="I341" s="25" t="str">
        <f>VLOOKUP(D341,スキル!$C$4:$O$96,2,FALSE)</f>
        <v>メガスプラッシュ</v>
      </c>
      <c r="N341" s="45"/>
      <c r="O341" s="1" t="str">
        <f t="shared" si="7"/>
        <v>INSERT INTO m_monster_skills VALUES ('myskill0337','monster057','skill021',FALSE);</v>
      </c>
    </row>
    <row r="342" spans="2:15">
      <c r="B342" s="44" t="s">
        <v>849</v>
      </c>
      <c r="C342" s="21" t="s">
        <v>477</v>
      </c>
      <c r="D342" s="21" t="s">
        <v>1031</v>
      </c>
      <c r="E342" s="21" t="b">
        <v>0</v>
      </c>
      <c r="G342" s="21" t="str">
        <f>VLOOKUP(C342,モンスター!$B$6:$I$100,2,FALSE)</f>
        <v>プチポセイドン</v>
      </c>
      <c r="H342" s="24" t="str">
        <f>VLOOKUP(D342,スキル!$C$4:$O$96,8,FALSE)</f>
        <v>30</v>
      </c>
      <c r="I342" s="25" t="str">
        <f>VLOOKUP(D342,スキル!$C$4:$O$96,2,FALSE)</f>
        <v>メガスプラッシュ</v>
      </c>
      <c r="N342" s="45"/>
      <c r="O342" s="1" t="str">
        <f t="shared" si="7"/>
        <v>INSERT INTO m_monster_skills VALUES ('myskill0338','monster057','skill021',FALSE);</v>
      </c>
    </row>
    <row r="343" spans="2:15">
      <c r="B343" s="44" t="s">
        <v>850</v>
      </c>
      <c r="C343" s="21" t="s">
        <v>477</v>
      </c>
      <c r="D343" s="21" t="s">
        <v>1025</v>
      </c>
      <c r="E343" s="21" t="b">
        <v>0</v>
      </c>
      <c r="G343" s="21" t="str">
        <f>VLOOKUP(C343,モンスター!$B$6:$I$100,2,FALSE)</f>
        <v>プチポセイドン</v>
      </c>
      <c r="H343" s="24">
        <f>VLOOKUP(D343,スキル!$C$4:$O$96,8,FALSE)</f>
        <v>20</v>
      </c>
      <c r="I343" s="25" t="str">
        <f>VLOOKUP(D343,スキル!$C$4:$O$96,2,FALSE)</f>
        <v>剣の舞</v>
      </c>
      <c r="N343" s="45"/>
      <c r="O343" s="1" t="str">
        <f t="shared" si="7"/>
        <v>INSERT INTO m_monster_skills VALUES ('myskill0339','monster057','skill010',FALSE);</v>
      </c>
    </row>
    <row r="344" spans="2:15">
      <c r="B344" s="44" t="s">
        <v>851</v>
      </c>
      <c r="C344" s="21" t="s">
        <v>477</v>
      </c>
      <c r="D344" s="21" t="s">
        <v>1078</v>
      </c>
      <c r="E344" s="21" t="b">
        <v>0</v>
      </c>
      <c r="G344" s="21" t="str">
        <f>VLOOKUP(C344,モンスター!$B$6:$I$100,2,FALSE)</f>
        <v>プチポセイドン</v>
      </c>
      <c r="H344" s="24">
        <f>VLOOKUP(D344,スキル!$C$4:$O$96,8,FALSE)</f>
        <v>30</v>
      </c>
      <c r="I344" s="25" t="str">
        <f>VLOOKUP(D344,スキル!$C$4:$O$96,2,FALSE)</f>
        <v>串刺し</v>
      </c>
      <c r="N344" s="45"/>
      <c r="O344" s="1" t="str">
        <f t="shared" si="7"/>
        <v>INSERT INTO m_monster_skills VALUES ('myskill0340','monster057','skill065',FALSE);</v>
      </c>
    </row>
    <row r="345" spans="2:15">
      <c r="B345" s="44" t="s">
        <v>852</v>
      </c>
      <c r="C345" s="21" t="s">
        <v>477</v>
      </c>
      <c r="D345" s="21" t="s">
        <v>1180</v>
      </c>
      <c r="E345" s="21" t="b">
        <v>0</v>
      </c>
      <c r="G345" s="21" t="str">
        <f>VLOOKUP(C345,モンスター!$B$6:$I$100,2,FALSE)</f>
        <v>プチポセイドン</v>
      </c>
      <c r="H345" s="24">
        <f>VLOOKUP(D345,スキル!$C$4:$O$96,8,FALSE)</f>
        <v>0</v>
      </c>
      <c r="I345" s="25" t="str">
        <f>VLOOKUP(D345,スキル!$C$4:$O$96,2,FALSE)</f>
        <v>スロウガ</v>
      </c>
      <c r="N345" s="45"/>
      <c r="O345" s="1" t="str">
        <f t="shared" si="7"/>
        <v>INSERT INTO m_monster_skills VALUES ('myskill0341','monster057','skill051',FALSE);</v>
      </c>
    </row>
    <row r="346" spans="2:15">
      <c r="B346" s="44" t="s">
        <v>853</v>
      </c>
      <c r="C346" s="21" t="s">
        <v>477</v>
      </c>
      <c r="D346" s="21" t="s">
        <v>1017</v>
      </c>
      <c r="E346" s="21" t="b">
        <v>0</v>
      </c>
      <c r="G346" s="21" t="str">
        <f>VLOOKUP(C346,モンスター!$B$6:$I$100,2,FALSE)</f>
        <v>プチポセイドン</v>
      </c>
      <c r="H346" s="24">
        <f>VLOOKUP(D346,スキル!$C$4:$O$96,8,FALSE)</f>
        <v>10</v>
      </c>
      <c r="I346" s="25" t="str">
        <f>VLOOKUP(D346,スキル!$C$4:$O$96,2,FALSE)</f>
        <v>斬撃</v>
      </c>
      <c r="N346" s="45"/>
      <c r="O346" s="1" t="str">
        <f t="shared" si="7"/>
        <v>INSERT INTO m_monster_skills VALUES ('myskill0342','monster057','skill009',FALSE);</v>
      </c>
    </row>
    <row r="347" spans="2:15">
      <c r="B347" s="44" t="s">
        <v>854</v>
      </c>
      <c r="C347" s="21" t="s">
        <v>478</v>
      </c>
      <c r="D347" s="21" t="s">
        <v>1041</v>
      </c>
      <c r="E347" s="21" t="b">
        <v>0</v>
      </c>
      <c r="G347" s="21" t="str">
        <f>VLOOKUP(C347,モンスター!$B$6:$I$100,2,FALSE)</f>
        <v>クロウラー</v>
      </c>
      <c r="H347" s="24">
        <f>VLOOKUP(D347,スキル!$C$4:$O$96,8,FALSE)</f>
        <v>10</v>
      </c>
      <c r="I347" s="25" t="str">
        <f>VLOOKUP(D347,スキル!$C$4:$O$96,2,FALSE)</f>
        <v>打撃</v>
      </c>
      <c r="N347" s="45"/>
      <c r="O347" s="1" t="str">
        <f t="shared" si="7"/>
        <v>INSERT INTO m_monster_skills VALUES ('myskill0343','monster058','skill001',FALSE);</v>
      </c>
    </row>
    <row r="348" spans="2:15">
      <c r="B348" s="44" t="s">
        <v>855</v>
      </c>
      <c r="C348" s="21" t="s">
        <v>478</v>
      </c>
      <c r="D348" s="21" t="s">
        <v>1018</v>
      </c>
      <c r="E348" s="21" t="b">
        <v>0</v>
      </c>
      <c r="G348" s="21" t="str">
        <f>VLOOKUP(C348,モンスター!$B$6:$I$100,2,FALSE)</f>
        <v>クロウラー</v>
      </c>
      <c r="H348" s="24">
        <f>VLOOKUP(D348,スキル!$C$4:$O$96,8,FALSE)</f>
        <v>0</v>
      </c>
      <c r="I348" s="25" t="str">
        <f>VLOOKUP(D348,スキル!$C$4:$O$96,2,FALSE)</f>
        <v>ミスをした</v>
      </c>
      <c r="N348" s="45"/>
      <c r="O348" s="1" t="str">
        <f t="shared" si="7"/>
        <v>INSERT INTO m_monster_skills VALUES ('myskill0344','monster058','skill055',FALSE);</v>
      </c>
    </row>
    <row r="349" spans="2:15">
      <c r="B349" s="44" t="s">
        <v>856</v>
      </c>
      <c r="C349" s="21" t="s">
        <v>478</v>
      </c>
      <c r="D349" s="21" t="s">
        <v>1071</v>
      </c>
      <c r="E349" s="21" t="b">
        <v>0</v>
      </c>
      <c r="G349" s="21" t="str">
        <f>VLOOKUP(C349,モンスター!$B$6:$I$100,2,FALSE)</f>
        <v>クロウラー</v>
      </c>
      <c r="H349" s="24">
        <f>VLOOKUP(D349,スキル!$C$4:$O$96,8,FALSE)</f>
        <v>15</v>
      </c>
      <c r="I349" s="25" t="str">
        <f>VLOOKUP(D349,スキル!$C$4:$O$96,2,FALSE)</f>
        <v>叩きつけ</v>
      </c>
      <c r="N349" s="45"/>
      <c r="O349" s="1" t="str">
        <f t="shared" si="7"/>
        <v>INSERT INTO m_monster_skills VALUES ('myskill0345','monster058','skill066',FALSE);</v>
      </c>
    </row>
    <row r="350" spans="2:15">
      <c r="B350" s="44" t="s">
        <v>857</v>
      </c>
      <c r="C350" s="21" t="s">
        <v>478</v>
      </c>
      <c r="D350" s="21" t="s">
        <v>1079</v>
      </c>
      <c r="E350" s="21" t="b">
        <v>0</v>
      </c>
      <c r="G350" s="21" t="str">
        <f>VLOOKUP(C350,モンスター!$B$6:$I$100,2,FALSE)</f>
        <v>クロウラー</v>
      </c>
      <c r="H350" s="24">
        <f>VLOOKUP(D350,スキル!$C$4:$O$96,8,FALSE)</f>
        <v>15</v>
      </c>
      <c r="I350" s="25" t="str">
        <f>VLOOKUP(D350,スキル!$C$4:$O$96,2,FALSE)</f>
        <v>引き裂く</v>
      </c>
      <c r="N350" s="45"/>
      <c r="O350" s="1" t="str">
        <f t="shared" si="7"/>
        <v>INSERT INTO m_monster_skills VALUES ('myskill0346','monster058','skill068',FALSE);</v>
      </c>
    </row>
    <row r="351" spans="2:15">
      <c r="B351" s="44" t="s">
        <v>858</v>
      </c>
      <c r="C351" s="21" t="s">
        <v>478</v>
      </c>
      <c r="D351" s="21" t="s">
        <v>1170</v>
      </c>
      <c r="E351" s="21" t="b">
        <v>0</v>
      </c>
      <c r="G351" s="21" t="str">
        <f>VLOOKUP(C351,モンスター!$B$6:$I$100,2,FALSE)</f>
        <v>クロウラー</v>
      </c>
      <c r="H351" s="24">
        <f>VLOOKUP(D351,スキル!$C$4:$O$96,8,FALSE)</f>
        <v>0</v>
      </c>
      <c r="I351" s="25" t="str">
        <f>VLOOKUP(D351,スキル!$C$4:$O$96,2,FALSE)</f>
        <v>バーサク</v>
      </c>
      <c r="N351" s="45"/>
      <c r="O351" s="1" t="str">
        <f t="shared" si="7"/>
        <v>INSERT INTO m_monster_skills VALUES ('myskill0347','monster058','skill052',FALSE);</v>
      </c>
    </row>
    <row r="352" spans="2:15">
      <c r="B352" s="44" t="s">
        <v>859</v>
      </c>
      <c r="C352" s="21" t="s">
        <v>478</v>
      </c>
      <c r="D352" s="21" t="s">
        <v>1019</v>
      </c>
      <c r="E352" s="21" t="b">
        <v>0</v>
      </c>
      <c r="G352" s="21" t="str">
        <f>VLOOKUP(C352,モンスター!$B$6:$I$100,2,FALSE)</f>
        <v>クロウラー</v>
      </c>
      <c r="H352" s="24" t="str">
        <f>VLOOKUP(D352,スキル!$C$4:$O$96,8,FALSE)</f>
        <v>10</v>
      </c>
      <c r="I352" s="25" t="str">
        <f>VLOOKUP(D352,スキル!$C$4:$O$96,2,FALSE)</f>
        <v>ダイヤミサイル</v>
      </c>
      <c r="N352" s="45"/>
      <c r="O352" s="1" t="str">
        <f t="shared" si="7"/>
        <v>INSERT INTO m_monster_skills VALUES ('myskill0348','monster058','skill026',FALSE);</v>
      </c>
    </row>
    <row r="353" spans="2:15">
      <c r="B353" s="44" t="s">
        <v>860</v>
      </c>
      <c r="C353" s="21" t="s">
        <v>479</v>
      </c>
      <c r="D353" s="21" t="s">
        <v>1030</v>
      </c>
      <c r="E353" s="21" t="b">
        <v>0</v>
      </c>
      <c r="G353" s="21" t="str">
        <f>VLOOKUP(C353,モンスター!$B$6:$I$100,2,FALSE)</f>
        <v>メガクロウラー</v>
      </c>
      <c r="H353" s="24" t="str">
        <f>VLOOKUP(D353,スキル!$C$4:$O$96,8,FALSE)</f>
        <v>35</v>
      </c>
      <c r="I353" s="25" t="str">
        <f>VLOOKUP(D353,スキル!$C$4:$O$96,2,FALSE)</f>
        <v>ダンスマカブル</v>
      </c>
      <c r="N353" s="45"/>
      <c r="O353" s="1" t="str">
        <f t="shared" si="7"/>
        <v>INSERT INTO m_monster_skills VALUES ('myskill0349','monster059','skill007',FALSE);</v>
      </c>
    </row>
    <row r="354" spans="2:15">
      <c r="B354" s="44" t="s">
        <v>861</v>
      </c>
      <c r="C354" s="21" t="s">
        <v>479</v>
      </c>
      <c r="D354" s="21" t="s">
        <v>1022</v>
      </c>
      <c r="E354" s="21" t="b">
        <v>0</v>
      </c>
      <c r="G354" s="21" t="str">
        <f>VLOOKUP(C354,モンスター!$B$6:$I$100,2,FALSE)</f>
        <v>メガクロウラー</v>
      </c>
      <c r="H354" s="24" t="str">
        <f>VLOOKUP(D354,スキル!$C$4:$O$96,8,FALSE)</f>
        <v>30</v>
      </c>
      <c r="I354" s="25" t="str">
        <f>VLOOKUP(D354,スキル!$C$4:$O$96,2,FALSE)</f>
        <v>アースクエイク</v>
      </c>
      <c r="N354" s="45"/>
      <c r="O354" s="1" t="str">
        <f t="shared" si="7"/>
        <v>INSERT INTO m_monster_skills VALUES ('myskill0350','monster059','skill027',FALSE);</v>
      </c>
    </row>
    <row r="355" spans="2:15">
      <c r="B355" s="44" t="s">
        <v>862</v>
      </c>
      <c r="C355" s="21" t="s">
        <v>479</v>
      </c>
      <c r="D355" s="21" t="s">
        <v>1172</v>
      </c>
      <c r="E355" s="21" t="b">
        <v>0</v>
      </c>
      <c r="G355" s="21" t="str">
        <f>VLOOKUP(C355,モンスター!$B$6:$I$100,2,FALSE)</f>
        <v>メガクロウラー</v>
      </c>
      <c r="H355" s="24">
        <f>VLOOKUP(D355,スキル!$C$4:$O$96,8,FALSE)</f>
        <v>0</v>
      </c>
      <c r="I355" s="25" t="str">
        <f>VLOOKUP(D355,スキル!$C$4:$O$96,2,FALSE)</f>
        <v>エナジーボール</v>
      </c>
      <c r="N355" s="45"/>
      <c r="O355" s="1" t="str">
        <f t="shared" si="7"/>
        <v>INSERT INTO m_monster_skills VALUES ('myskill0351','monster059','skill054',FALSE);</v>
      </c>
    </row>
    <row r="356" spans="2:15">
      <c r="B356" s="44" t="s">
        <v>863</v>
      </c>
      <c r="C356" s="21" t="s">
        <v>479</v>
      </c>
      <c r="D356" s="21" t="s">
        <v>1018</v>
      </c>
      <c r="E356" s="21" t="b">
        <v>0</v>
      </c>
      <c r="G356" s="21" t="str">
        <f>VLOOKUP(C356,モンスター!$B$6:$I$100,2,FALSE)</f>
        <v>メガクロウラー</v>
      </c>
      <c r="H356" s="24">
        <f>VLOOKUP(D356,スキル!$C$4:$O$96,8,FALSE)</f>
        <v>0</v>
      </c>
      <c r="I356" s="25" t="str">
        <f>VLOOKUP(D356,スキル!$C$4:$O$96,2,FALSE)</f>
        <v>ミスをした</v>
      </c>
      <c r="N356" s="45"/>
      <c r="O356" s="1" t="str">
        <f t="shared" si="7"/>
        <v>INSERT INTO m_monster_skills VALUES ('myskill0352','monster059','skill055',FALSE);</v>
      </c>
    </row>
    <row r="357" spans="2:15">
      <c r="B357" s="44" t="s">
        <v>864</v>
      </c>
      <c r="C357" s="21" t="s">
        <v>479</v>
      </c>
      <c r="D357" s="21" t="s">
        <v>1079</v>
      </c>
      <c r="E357" s="21" t="b">
        <v>0</v>
      </c>
      <c r="G357" s="21" t="str">
        <f>VLOOKUP(C357,モンスター!$B$6:$I$100,2,FALSE)</f>
        <v>メガクロウラー</v>
      </c>
      <c r="H357" s="24">
        <f>VLOOKUP(D357,スキル!$C$4:$O$96,8,FALSE)</f>
        <v>15</v>
      </c>
      <c r="I357" s="25" t="str">
        <f>VLOOKUP(D357,スキル!$C$4:$O$96,2,FALSE)</f>
        <v>引き裂く</v>
      </c>
      <c r="N357" s="45"/>
      <c r="O357" s="1" t="str">
        <f t="shared" si="7"/>
        <v>INSERT INTO m_monster_skills VALUES ('myskill0353','monster059','skill068',FALSE);</v>
      </c>
    </row>
    <row r="358" spans="2:15">
      <c r="B358" s="44" t="s">
        <v>865</v>
      </c>
      <c r="C358" s="21" t="s">
        <v>479</v>
      </c>
      <c r="D358" s="21" t="s">
        <v>1069</v>
      </c>
      <c r="E358" s="21" t="b">
        <v>0</v>
      </c>
      <c r="G358" s="21" t="str">
        <f>VLOOKUP(C358,モンスター!$B$6:$I$100,2,FALSE)</f>
        <v>メガクロウラー</v>
      </c>
      <c r="H358" s="24">
        <f>VLOOKUP(D358,スキル!$C$4:$O$96,8,FALSE)</f>
        <v>15</v>
      </c>
      <c r="I358" s="25" t="str">
        <f>VLOOKUP(D358,スキル!$C$4:$O$96,2,FALSE)</f>
        <v>噛みつき</v>
      </c>
      <c r="N358" s="45"/>
      <c r="O358" s="1" t="str">
        <f t="shared" si="7"/>
        <v>INSERT INTO m_monster_skills VALUES ('myskill0354','monster059','skill058',FALSE);</v>
      </c>
    </row>
    <row r="359" spans="2:15">
      <c r="B359" s="44" t="s">
        <v>866</v>
      </c>
      <c r="C359" s="21" t="s">
        <v>480</v>
      </c>
      <c r="D359" s="21" t="s">
        <v>1024</v>
      </c>
      <c r="E359" s="21" t="b">
        <v>0</v>
      </c>
      <c r="G359" s="21" t="str">
        <f>VLOOKUP(C359,モンスター!$B$6:$I$100,2,FALSE)</f>
        <v>ギガクロウラー</v>
      </c>
      <c r="H359" s="24">
        <f>VLOOKUP(D359,スキル!$C$4:$O$96,8,FALSE)</f>
        <v>50</v>
      </c>
      <c r="I359" s="25" t="str">
        <f>VLOOKUP(D359,スキル!$C$4:$O$96,2,FALSE)</f>
        <v>ストーンクラウド</v>
      </c>
      <c r="N359" s="45"/>
      <c r="O359" s="1" t="str">
        <f t="shared" si="7"/>
        <v>INSERT INTO m_monster_skills VALUES ('myskill0355','monster060','skill028',FALSE);</v>
      </c>
    </row>
    <row r="360" spans="2:15">
      <c r="B360" s="44" t="s">
        <v>867</v>
      </c>
      <c r="C360" s="21" t="s">
        <v>480</v>
      </c>
      <c r="D360" s="21" t="s">
        <v>1080</v>
      </c>
      <c r="E360" s="21" t="b">
        <v>0</v>
      </c>
      <c r="G360" s="21" t="str">
        <f>VLOOKUP(C360,モンスター!$B$6:$I$100,2,FALSE)</f>
        <v>ギガクロウラー</v>
      </c>
      <c r="H360" s="24">
        <f>VLOOKUP(D360,スキル!$C$4:$O$96,8,FALSE)</f>
        <v>30</v>
      </c>
      <c r="I360" s="25" t="str">
        <f>VLOOKUP(D360,スキル!$C$4:$O$96,2,FALSE)</f>
        <v>叩き潰し</v>
      </c>
      <c r="N360" s="45"/>
      <c r="O360" s="1" t="str">
        <f t="shared" si="7"/>
        <v>INSERT INTO m_monster_skills VALUES ('myskill0356','monster060','skill067',FALSE);</v>
      </c>
    </row>
    <row r="361" spans="2:15">
      <c r="B361" s="44" t="s">
        <v>868</v>
      </c>
      <c r="C361" s="21" t="s">
        <v>480</v>
      </c>
      <c r="D361" s="21" t="s">
        <v>1072</v>
      </c>
      <c r="E361" s="21" t="b">
        <v>0</v>
      </c>
      <c r="G361" s="21" t="str">
        <f>VLOOKUP(C361,モンスター!$B$6:$I$100,2,FALSE)</f>
        <v>ギガクロウラー</v>
      </c>
      <c r="H361" s="24">
        <f>VLOOKUP(D361,スキル!$C$4:$O$96,8,FALSE)</f>
        <v>15</v>
      </c>
      <c r="I361" s="25" t="str">
        <f>VLOOKUP(D361,スキル!$C$4:$O$96,2,FALSE)</f>
        <v>タックル</v>
      </c>
      <c r="N361" s="45"/>
      <c r="O361" s="1" t="str">
        <f t="shared" si="7"/>
        <v>INSERT INTO m_monster_skills VALUES ('myskill0357','monster060','skill060',FALSE);</v>
      </c>
    </row>
    <row r="362" spans="2:15">
      <c r="B362" s="44" t="s">
        <v>869</v>
      </c>
      <c r="C362" s="21" t="s">
        <v>480</v>
      </c>
      <c r="D362" s="21" t="s">
        <v>1041</v>
      </c>
      <c r="E362" s="21" t="b">
        <v>0</v>
      </c>
      <c r="G362" s="21" t="str">
        <f>VLOOKUP(C362,モンスター!$B$6:$I$100,2,FALSE)</f>
        <v>ギガクロウラー</v>
      </c>
      <c r="H362" s="24">
        <f>VLOOKUP(D362,スキル!$C$4:$O$96,8,FALSE)</f>
        <v>10</v>
      </c>
      <c r="I362" s="25" t="str">
        <f>VLOOKUP(D362,スキル!$C$4:$O$96,2,FALSE)</f>
        <v>打撃</v>
      </c>
      <c r="N362" s="45"/>
      <c r="O362" s="1" t="str">
        <f t="shared" si="7"/>
        <v>INSERT INTO m_monster_skills VALUES ('myskill0358','monster060','skill001',FALSE);</v>
      </c>
    </row>
    <row r="363" spans="2:15">
      <c r="B363" s="44" t="s">
        <v>870</v>
      </c>
      <c r="C363" s="21" t="s">
        <v>480</v>
      </c>
      <c r="D363" s="21" t="s">
        <v>1058</v>
      </c>
      <c r="E363" s="21" t="b">
        <v>0</v>
      </c>
      <c r="G363" s="21" t="str">
        <f>VLOOKUP(C363,モンスター!$B$6:$I$100,2,FALSE)</f>
        <v>ギガクロウラー</v>
      </c>
      <c r="H363" s="24" t="str">
        <f>VLOOKUP(D363,スキル!$C$4:$O$96,8,FALSE)</f>
        <v>0</v>
      </c>
      <c r="I363" s="25" t="str">
        <f>VLOOKUP(D363,スキル!$C$4:$O$96,2,FALSE)</f>
        <v>ポイズンフラワー</v>
      </c>
      <c r="N363" s="45"/>
      <c r="O363" s="1" t="str">
        <f t="shared" si="7"/>
        <v>INSERT INTO m_monster_skills VALUES ('myskill0359','monster060','skill045',FALSE);</v>
      </c>
    </row>
    <row r="364" spans="2:15">
      <c r="B364" s="44" t="s">
        <v>871</v>
      </c>
      <c r="C364" s="21" t="s">
        <v>480</v>
      </c>
      <c r="D364" s="21" t="s">
        <v>1080</v>
      </c>
      <c r="E364" s="21" t="b">
        <v>0</v>
      </c>
      <c r="G364" s="21" t="str">
        <f>VLOOKUP(C364,モンスター!$B$6:$I$100,2,FALSE)</f>
        <v>ギガクロウラー</v>
      </c>
      <c r="H364" s="24">
        <f>VLOOKUP(D364,スキル!$C$4:$O$96,8,FALSE)</f>
        <v>30</v>
      </c>
      <c r="I364" s="25" t="str">
        <f>VLOOKUP(D364,スキル!$C$4:$O$96,2,FALSE)</f>
        <v>叩き潰し</v>
      </c>
      <c r="N364" s="45"/>
      <c r="O364" s="1" t="str">
        <f t="shared" si="7"/>
        <v>INSERT INTO m_monster_skills VALUES ('myskill0360','monster060','skill067',FALSE);</v>
      </c>
    </row>
    <row r="365" spans="2:15">
      <c r="B365" s="44" t="s">
        <v>872</v>
      </c>
      <c r="C365" s="21" t="s">
        <v>481</v>
      </c>
      <c r="D365" s="21" t="s">
        <v>1041</v>
      </c>
      <c r="E365" s="21" t="b">
        <v>0</v>
      </c>
      <c r="G365" s="21" t="str">
        <f>VLOOKUP(C365,モンスター!$B$6:$I$100,2,FALSE)</f>
        <v>ぱっくんオタマ</v>
      </c>
      <c r="H365" s="24">
        <f>VLOOKUP(D365,スキル!$C$4:$O$96,8,FALSE)</f>
        <v>10</v>
      </c>
      <c r="I365" s="25" t="str">
        <f>VLOOKUP(D365,スキル!$C$4:$O$96,2,FALSE)</f>
        <v>打撃</v>
      </c>
      <c r="N365" s="45"/>
      <c r="O365" s="1" t="str">
        <f t="shared" si="7"/>
        <v>INSERT INTO m_monster_skills VALUES ('myskill0361','monster061','skill001',FALSE);</v>
      </c>
    </row>
    <row r="366" spans="2:15">
      <c r="B366" s="44" t="s">
        <v>873</v>
      </c>
      <c r="C366" s="21" t="s">
        <v>481</v>
      </c>
      <c r="D366" s="21" t="s">
        <v>1041</v>
      </c>
      <c r="E366" s="21" t="b">
        <v>0</v>
      </c>
      <c r="G366" s="21" t="str">
        <f>VLOOKUP(C366,モンスター!$B$6:$I$100,2,FALSE)</f>
        <v>ぱっくんオタマ</v>
      </c>
      <c r="H366" s="24">
        <f>VLOOKUP(D366,スキル!$C$4:$O$96,8,FALSE)</f>
        <v>10</v>
      </c>
      <c r="I366" s="25" t="str">
        <f>VLOOKUP(D366,スキル!$C$4:$O$96,2,FALSE)</f>
        <v>打撃</v>
      </c>
      <c r="N366" s="45"/>
      <c r="O366" s="1" t="str">
        <f t="shared" si="7"/>
        <v>INSERT INTO m_monster_skills VALUES ('myskill0362','monster061','skill001',FALSE);</v>
      </c>
    </row>
    <row r="367" spans="2:15">
      <c r="B367" s="44" t="s">
        <v>874</v>
      </c>
      <c r="C367" s="21" t="s">
        <v>481</v>
      </c>
      <c r="D367" s="21" t="s">
        <v>1028</v>
      </c>
      <c r="E367" s="21" t="b">
        <v>0</v>
      </c>
      <c r="G367" s="21" t="str">
        <f>VLOOKUP(C367,モンスター!$B$6:$I$100,2,FALSE)</f>
        <v>ぱっくんオタマ</v>
      </c>
      <c r="H367" s="24" t="str">
        <f>VLOOKUP(D367,スキル!$C$4:$O$96,8,FALSE)</f>
        <v>10</v>
      </c>
      <c r="I367" s="25" t="str">
        <f>VLOOKUP(D367,スキル!$C$4:$O$96,2,FALSE)</f>
        <v>アイススマッシュ</v>
      </c>
      <c r="N367" s="45"/>
      <c r="O367" s="1" t="str">
        <f t="shared" si="7"/>
        <v>INSERT INTO m_monster_skills VALUES ('myskill0363','monster061','skill020',FALSE);</v>
      </c>
    </row>
    <row r="368" spans="2:15">
      <c r="B368" s="44" t="s">
        <v>875</v>
      </c>
      <c r="C368" s="21" t="s">
        <v>481</v>
      </c>
      <c r="D368" s="21" t="s">
        <v>1028</v>
      </c>
      <c r="E368" s="21" t="b">
        <v>0</v>
      </c>
      <c r="G368" s="21" t="str">
        <f>VLOOKUP(C368,モンスター!$B$6:$I$100,2,FALSE)</f>
        <v>ぱっくんオタマ</v>
      </c>
      <c r="H368" s="24" t="str">
        <f>VLOOKUP(D368,スキル!$C$4:$O$96,8,FALSE)</f>
        <v>10</v>
      </c>
      <c r="I368" s="25" t="str">
        <f>VLOOKUP(D368,スキル!$C$4:$O$96,2,FALSE)</f>
        <v>アイススマッシュ</v>
      </c>
      <c r="N368" s="45"/>
      <c r="O368" s="1" t="str">
        <f t="shared" si="7"/>
        <v>INSERT INTO m_monster_skills VALUES ('myskill0364','monster061','skill020',FALSE);</v>
      </c>
    </row>
    <row r="369" spans="2:15">
      <c r="B369" s="44" t="s">
        <v>876</v>
      </c>
      <c r="C369" s="21" t="s">
        <v>481</v>
      </c>
      <c r="D369" s="21" t="s">
        <v>1018</v>
      </c>
      <c r="E369" s="21" t="b">
        <v>0</v>
      </c>
      <c r="G369" s="21" t="str">
        <f>VLOOKUP(C369,モンスター!$B$6:$I$100,2,FALSE)</f>
        <v>ぱっくんオタマ</v>
      </c>
      <c r="H369" s="24">
        <f>VLOOKUP(D369,スキル!$C$4:$O$96,8,FALSE)</f>
        <v>0</v>
      </c>
      <c r="I369" s="25" t="str">
        <f>VLOOKUP(D369,スキル!$C$4:$O$96,2,FALSE)</f>
        <v>ミスをした</v>
      </c>
      <c r="N369" s="45"/>
      <c r="O369" s="1" t="str">
        <f t="shared" si="7"/>
        <v>INSERT INTO m_monster_skills VALUES ('myskill0365','monster061','skill055',FALSE);</v>
      </c>
    </row>
    <row r="370" spans="2:15">
      <c r="B370" s="44" t="s">
        <v>877</v>
      </c>
      <c r="C370" s="21" t="s">
        <v>481</v>
      </c>
      <c r="D370" s="21" t="s">
        <v>1072</v>
      </c>
      <c r="E370" s="21" t="b">
        <v>0</v>
      </c>
      <c r="G370" s="21" t="str">
        <f>VLOOKUP(C370,モンスター!$B$6:$I$100,2,FALSE)</f>
        <v>ぱっくんオタマ</v>
      </c>
      <c r="H370" s="24">
        <f>VLOOKUP(D370,スキル!$C$4:$O$96,8,FALSE)</f>
        <v>15</v>
      </c>
      <c r="I370" s="25" t="str">
        <f>VLOOKUP(D370,スキル!$C$4:$O$96,2,FALSE)</f>
        <v>タックル</v>
      </c>
      <c r="N370" s="45"/>
      <c r="O370" s="1" t="str">
        <f t="shared" si="7"/>
        <v>INSERT INTO m_monster_skills VALUES ('myskill0366','monster061','skill060',FALSE);</v>
      </c>
    </row>
    <row r="371" spans="2:15">
      <c r="B371" s="44" t="s">
        <v>878</v>
      </c>
      <c r="C371" s="21" t="s">
        <v>482</v>
      </c>
      <c r="D371" s="21" t="s">
        <v>1072</v>
      </c>
      <c r="E371" s="21" t="b">
        <v>0</v>
      </c>
      <c r="G371" s="21" t="str">
        <f>VLOOKUP(C371,モンスター!$B$6:$I$100,2,FALSE)</f>
        <v>ぱっくりオタマ</v>
      </c>
      <c r="H371" s="24">
        <f>VLOOKUP(D371,スキル!$C$4:$O$96,8,FALSE)</f>
        <v>15</v>
      </c>
      <c r="I371" s="25" t="str">
        <f>VLOOKUP(D371,スキル!$C$4:$O$96,2,FALSE)</f>
        <v>タックル</v>
      </c>
      <c r="N371" s="45"/>
      <c r="O371" s="1" t="str">
        <f t="shared" si="7"/>
        <v>INSERT INTO m_monster_skills VALUES ('myskill0367','monster062','skill060',FALSE);</v>
      </c>
    </row>
    <row r="372" spans="2:15">
      <c r="B372" s="44" t="s">
        <v>879</v>
      </c>
      <c r="C372" s="21" t="s">
        <v>482</v>
      </c>
      <c r="D372" s="21" t="s">
        <v>1031</v>
      </c>
      <c r="E372" s="21" t="b">
        <v>0</v>
      </c>
      <c r="G372" s="21" t="str">
        <f>VLOOKUP(C372,モンスター!$B$6:$I$100,2,FALSE)</f>
        <v>ぱっくりオタマ</v>
      </c>
      <c r="H372" s="24" t="str">
        <f>VLOOKUP(D372,スキル!$C$4:$O$96,8,FALSE)</f>
        <v>30</v>
      </c>
      <c r="I372" s="25" t="str">
        <f>VLOOKUP(D372,スキル!$C$4:$O$96,2,FALSE)</f>
        <v>メガスプラッシュ</v>
      </c>
      <c r="N372" s="45"/>
      <c r="O372" s="1" t="str">
        <f t="shared" si="7"/>
        <v>INSERT INTO m_monster_skills VALUES ('myskill0368','monster062','skill021',FALSE);</v>
      </c>
    </row>
    <row r="373" spans="2:15">
      <c r="B373" s="44" t="s">
        <v>880</v>
      </c>
      <c r="C373" s="21" t="s">
        <v>482</v>
      </c>
      <c r="D373" s="21" t="s">
        <v>1031</v>
      </c>
      <c r="E373" s="21" t="b">
        <v>0</v>
      </c>
      <c r="G373" s="21" t="str">
        <f>VLOOKUP(C373,モンスター!$B$6:$I$100,2,FALSE)</f>
        <v>ぱっくりオタマ</v>
      </c>
      <c r="H373" s="24" t="str">
        <f>VLOOKUP(D373,スキル!$C$4:$O$96,8,FALSE)</f>
        <v>30</v>
      </c>
      <c r="I373" s="25" t="str">
        <f>VLOOKUP(D373,スキル!$C$4:$O$96,2,FALSE)</f>
        <v>メガスプラッシュ</v>
      </c>
      <c r="N373" s="45"/>
      <c r="O373" s="1" t="str">
        <f t="shared" si="7"/>
        <v>INSERT INTO m_monster_skills VALUES ('myskill0369','monster062','skill021',FALSE);</v>
      </c>
    </row>
    <row r="374" spans="2:15">
      <c r="B374" s="44" t="s">
        <v>881</v>
      </c>
      <c r="C374" s="21" t="s">
        <v>482</v>
      </c>
      <c r="D374" s="21" t="s">
        <v>1018</v>
      </c>
      <c r="E374" s="21" t="b">
        <v>0</v>
      </c>
      <c r="G374" s="21" t="str">
        <f>VLOOKUP(C374,モンスター!$B$6:$I$100,2,FALSE)</f>
        <v>ぱっくりオタマ</v>
      </c>
      <c r="H374" s="24">
        <f>VLOOKUP(D374,スキル!$C$4:$O$96,8,FALSE)</f>
        <v>0</v>
      </c>
      <c r="I374" s="25" t="str">
        <f>VLOOKUP(D374,スキル!$C$4:$O$96,2,FALSE)</f>
        <v>ミスをした</v>
      </c>
      <c r="N374" s="45"/>
      <c r="O374" s="1" t="str">
        <f t="shared" si="7"/>
        <v>INSERT INTO m_monster_skills VALUES ('myskill0370','monster062','skill055',FALSE);</v>
      </c>
    </row>
    <row r="375" spans="2:15">
      <c r="B375" s="44" t="s">
        <v>882</v>
      </c>
      <c r="C375" s="21" t="s">
        <v>482</v>
      </c>
      <c r="D375" s="21" t="s">
        <v>1041</v>
      </c>
      <c r="E375" s="21" t="b">
        <v>0</v>
      </c>
      <c r="G375" s="21" t="str">
        <f>VLOOKUP(C375,モンスター!$B$6:$I$100,2,FALSE)</f>
        <v>ぱっくりオタマ</v>
      </c>
      <c r="H375" s="24">
        <f>VLOOKUP(D375,スキル!$C$4:$O$96,8,FALSE)</f>
        <v>10</v>
      </c>
      <c r="I375" s="25" t="str">
        <f>VLOOKUP(D375,スキル!$C$4:$O$96,2,FALSE)</f>
        <v>打撃</v>
      </c>
      <c r="N375" s="45"/>
      <c r="O375" s="1" t="str">
        <f t="shared" si="7"/>
        <v>INSERT INTO m_monster_skills VALUES ('myskill0371','monster062','skill001',FALSE);</v>
      </c>
    </row>
    <row r="376" spans="2:15">
      <c r="B376" s="44" t="s">
        <v>883</v>
      </c>
      <c r="C376" s="21" t="s">
        <v>482</v>
      </c>
      <c r="D376" s="21" t="s">
        <v>1069</v>
      </c>
      <c r="E376" s="21" t="b">
        <v>0</v>
      </c>
      <c r="G376" s="21" t="str">
        <f>VLOOKUP(C376,モンスター!$B$6:$I$100,2,FALSE)</f>
        <v>ぱっくりオタマ</v>
      </c>
      <c r="H376" s="24">
        <f>VLOOKUP(D376,スキル!$C$4:$O$96,8,FALSE)</f>
        <v>15</v>
      </c>
      <c r="I376" s="25" t="str">
        <f>VLOOKUP(D376,スキル!$C$4:$O$96,2,FALSE)</f>
        <v>噛みつき</v>
      </c>
      <c r="N376" s="45"/>
      <c r="O376" s="1" t="str">
        <f t="shared" si="7"/>
        <v>INSERT INTO m_monster_skills VALUES ('myskill0372','monster062','skill058',FALSE);</v>
      </c>
    </row>
    <row r="377" spans="2:15">
      <c r="B377" s="44" t="s">
        <v>884</v>
      </c>
      <c r="C377" s="21" t="s">
        <v>483</v>
      </c>
      <c r="D377" s="21" t="s">
        <v>1043</v>
      </c>
      <c r="E377" s="21" t="b">
        <v>0</v>
      </c>
      <c r="G377" s="21" t="str">
        <f>VLOOKUP(C377,モンスター!$B$6:$I$100,2,FALSE)</f>
        <v>ぱっくんトカゲ</v>
      </c>
      <c r="H377" s="24" t="str">
        <f>VLOOKUP(D377,スキル!$C$4:$O$96,8,FALSE)</f>
        <v>10</v>
      </c>
      <c r="I377" s="25" t="str">
        <f>VLOOKUP(D377,スキル!$C$4:$O$96,2,FALSE)</f>
        <v>ファイアボール</v>
      </c>
      <c r="N377" s="45"/>
      <c r="O377" s="1" t="str">
        <f t="shared" si="7"/>
        <v>INSERT INTO m_monster_skills VALUES ('myskill0373','monster063','skill017',FALSE);</v>
      </c>
    </row>
    <row r="378" spans="2:15">
      <c r="B378" s="44" t="s">
        <v>885</v>
      </c>
      <c r="C378" s="21" t="s">
        <v>483</v>
      </c>
      <c r="D378" s="21" t="s">
        <v>1045</v>
      </c>
      <c r="E378" s="21" t="b">
        <v>0</v>
      </c>
      <c r="G378" s="21" t="str">
        <f>VLOOKUP(C378,モンスター!$B$6:$I$100,2,FALSE)</f>
        <v>ぱっくんトカゲ</v>
      </c>
      <c r="H378" s="24" t="str">
        <f>VLOOKUP(D378,スキル!$C$4:$O$96,8,FALSE)</f>
        <v>30</v>
      </c>
      <c r="I378" s="25" t="str">
        <f>VLOOKUP(D378,スキル!$C$4:$O$96,2,FALSE)</f>
        <v>エクスプロード</v>
      </c>
      <c r="N378" s="45"/>
      <c r="O378" s="1" t="str">
        <f t="shared" si="7"/>
        <v>INSERT INTO m_monster_skills VALUES ('myskill0374','monster063','skill018',FALSE);</v>
      </c>
    </row>
    <row r="379" spans="2:15">
      <c r="B379" s="44" t="s">
        <v>886</v>
      </c>
      <c r="C379" s="21" t="s">
        <v>483</v>
      </c>
      <c r="D379" s="21" t="s">
        <v>1042</v>
      </c>
      <c r="E379" s="21" t="b">
        <v>0</v>
      </c>
      <c r="G379" s="21" t="str">
        <f>VLOOKUP(C379,モンスター!$B$6:$I$100,2,FALSE)</f>
        <v>ぱっくんトカゲ</v>
      </c>
      <c r="H379" s="24">
        <f>VLOOKUP(D379,スキル!$C$4:$O$96,8,FALSE)</f>
        <v>20</v>
      </c>
      <c r="I379" s="25" t="str">
        <f>VLOOKUP(D379,スキル!$C$4:$O$96,2,FALSE)</f>
        <v>正拳突き</v>
      </c>
      <c r="N379" s="45"/>
      <c r="O379" s="1" t="str">
        <f t="shared" si="7"/>
        <v>INSERT INTO m_monster_skills VALUES ('myskill0375','monster063','skill002',FALSE);</v>
      </c>
    </row>
    <row r="380" spans="2:15">
      <c r="B380" s="44" t="s">
        <v>887</v>
      </c>
      <c r="C380" s="21" t="s">
        <v>483</v>
      </c>
      <c r="D380" s="21" t="s">
        <v>1079</v>
      </c>
      <c r="E380" s="21" t="b">
        <v>0</v>
      </c>
      <c r="G380" s="21" t="str">
        <f>VLOOKUP(C380,モンスター!$B$6:$I$100,2,FALSE)</f>
        <v>ぱっくんトカゲ</v>
      </c>
      <c r="H380" s="24">
        <f>VLOOKUP(D380,スキル!$C$4:$O$96,8,FALSE)</f>
        <v>15</v>
      </c>
      <c r="I380" s="25" t="str">
        <f>VLOOKUP(D380,スキル!$C$4:$O$96,2,FALSE)</f>
        <v>引き裂く</v>
      </c>
      <c r="N380" s="45"/>
      <c r="O380" s="1" t="str">
        <f t="shared" si="7"/>
        <v>INSERT INTO m_monster_skills VALUES ('myskill0376','monster063','skill068',FALSE);</v>
      </c>
    </row>
    <row r="381" spans="2:15">
      <c r="B381" s="44" t="s">
        <v>888</v>
      </c>
      <c r="C381" s="21" t="s">
        <v>483</v>
      </c>
      <c r="D381" s="21" t="s">
        <v>1023</v>
      </c>
      <c r="E381" s="21" t="b">
        <v>0</v>
      </c>
      <c r="G381" s="21" t="str">
        <f>VLOOKUP(C381,モンスター!$B$6:$I$100,2,FALSE)</f>
        <v>ぱっくんトカゲ</v>
      </c>
      <c r="H381" s="24">
        <f>VLOOKUP(D381,スキル!$C$4:$O$96,8,FALSE)</f>
        <v>0</v>
      </c>
      <c r="I381" s="25" t="str">
        <f>VLOOKUP(D381,スキル!$C$4:$O$96,2,FALSE)</f>
        <v>様子を見ている</v>
      </c>
      <c r="N381" s="45"/>
      <c r="O381" s="1" t="str">
        <f t="shared" si="7"/>
        <v>INSERT INTO m_monster_skills VALUES ('myskill0377','monster063','skill056',FALSE);</v>
      </c>
    </row>
    <row r="382" spans="2:15">
      <c r="B382" s="44" t="s">
        <v>889</v>
      </c>
      <c r="C382" s="21" t="s">
        <v>483</v>
      </c>
      <c r="D382" s="21" t="s">
        <v>1079</v>
      </c>
      <c r="E382" s="21" t="b">
        <v>0</v>
      </c>
      <c r="G382" s="21" t="str">
        <f>VLOOKUP(C382,モンスター!$B$6:$I$100,2,FALSE)</f>
        <v>ぱっくんトカゲ</v>
      </c>
      <c r="H382" s="24">
        <f>VLOOKUP(D382,スキル!$C$4:$O$96,8,FALSE)</f>
        <v>15</v>
      </c>
      <c r="I382" s="25" t="str">
        <f>VLOOKUP(D382,スキル!$C$4:$O$96,2,FALSE)</f>
        <v>引き裂く</v>
      </c>
      <c r="N382" s="45"/>
      <c r="O382" s="1" t="str">
        <f t="shared" si="7"/>
        <v>INSERT INTO m_monster_skills VALUES ('myskill0378','monster063','skill068',FALSE);</v>
      </c>
    </row>
    <row r="383" spans="2:15">
      <c r="B383" s="44" t="s">
        <v>890</v>
      </c>
      <c r="C383" s="21" t="s">
        <v>484</v>
      </c>
      <c r="D383" s="21" t="s">
        <v>1045</v>
      </c>
      <c r="E383" s="21" t="b">
        <v>0</v>
      </c>
      <c r="G383" s="21" t="str">
        <f>VLOOKUP(C383,モンスター!$B$6:$I$100,2,FALSE)</f>
        <v>ぱっくんドラゴン</v>
      </c>
      <c r="H383" s="24" t="str">
        <f>VLOOKUP(D383,スキル!$C$4:$O$96,8,FALSE)</f>
        <v>30</v>
      </c>
      <c r="I383" s="25" t="str">
        <f>VLOOKUP(D383,スキル!$C$4:$O$96,2,FALSE)</f>
        <v>エクスプロード</v>
      </c>
      <c r="N383" s="45"/>
      <c r="O383" s="1" t="str">
        <f t="shared" si="7"/>
        <v>INSERT INTO m_monster_skills VALUES ('myskill0379','monster064','skill018',FALSE);</v>
      </c>
    </row>
    <row r="384" spans="2:15">
      <c r="B384" s="44" t="s">
        <v>891</v>
      </c>
      <c r="C384" s="21" t="s">
        <v>484</v>
      </c>
      <c r="D384" s="21" t="s">
        <v>1055</v>
      </c>
      <c r="E384" s="21" t="b">
        <v>0</v>
      </c>
      <c r="G384" s="21" t="str">
        <f>VLOOKUP(C384,モンスター!$B$6:$I$100,2,FALSE)</f>
        <v>ぱっくんドラゴン</v>
      </c>
      <c r="H384" s="24">
        <f>VLOOKUP(D384,スキル!$C$4:$O$96,8,FALSE)</f>
        <v>50</v>
      </c>
      <c r="I384" s="25" t="str">
        <f>VLOOKUP(D384,スキル!$C$4:$O$96,2,FALSE)</f>
        <v>ブレイズウォール</v>
      </c>
      <c r="N384" s="45"/>
      <c r="O384" s="1" t="str">
        <f t="shared" si="7"/>
        <v>INSERT INTO m_monster_skills VALUES ('myskill0380','monster064','skill019',FALSE);</v>
      </c>
    </row>
    <row r="385" spans="2:15">
      <c r="B385" s="44" t="s">
        <v>892</v>
      </c>
      <c r="C385" s="21" t="s">
        <v>484</v>
      </c>
      <c r="D385" s="21" t="s">
        <v>1076</v>
      </c>
      <c r="E385" s="21" t="b">
        <v>0</v>
      </c>
      <c r="G385" s="21" t="str">
        <f>VLOOKUP(C385,モンスター!$B$6:$I$100,2,FALSE)</f>
        <v>ぱっくんドラゴン</v>
      </c>
      <c r="H385" s="24">
        <f>VLOOKUP(D385,スキル!$C$4:$O$96,8,FALSE)</f>
        <v>30</v>
      </c>
      <c r="I385" s="25" t="str">
        <f>VLOOKUP(D385,スキル!$C$4:$O$96,2,FALSE)</f>
        <v>突撃</v>
      </c>
      <c r="N385" s="45"/>
      <c r="O385" s="1" t="str">
        <f t="shared" si="7"/>
        <v>INSERT INTO m_monster_skills VALUES ('myskill0381','monster064','skill061',FALSE);</v>
      </c>
    </row>
    <row r="386" spans="2:15">
      <c r="B386" s="44" t="s">
        <v>893</v>
      </c>
      <c r="C386" s="21" t="s">
        <v>484</v>
      </c>
      <c r="D386" s="21" t="s">
        <v>1030</v>
      </c>
      <c r="E386" s="21" t="b">
        <v>0</v>
      </c>
      <c r="G386" s="21" t="str">
        <f>VLOOKUP(C386,モンスター!$B$6:$I$100,2,FALSE)</f>
        <v>ぱっくんドラゴン</v>
      </c>
      <c r="H386" s="24" t="str">
        <f>VLOOKUP(D386,スキル!$C$4:$O$96,8,FALSE)</f>
        <v>35</v>
      </c>
      <c r="I386" s="25" t="str">
        <f>VLOOKUP(D386,スキル!$C$4:$O$96,2,FALSE)</f>
        <v>ダンスマカブル</v>
      </c>
      <c r="N386" s="45"/>
      <c r="O386" s="1" t="str">
        <f t="shared" si="7"/>
        <v>INSERT INTO m_monster_skills VALUES ('myskill0382','monster064','skill007',FALSE);</v>
      </c>
    </row>
    <row r="387" spans="2:15">
      <c r="B387" s="44" t="s">
        <v>894</v>
      </c>
      <c r="C387" s="21" t="s">
        <v>484</v>
      </c>
      <c r="D387" s="21" t="s">
        <v>1018</v>
      </c>
      <c r="E387" s="21" t="b">
        <v>0</v>
      </c>
      <c r="G387" s="21" t="str">
        <f>VLOOKUP(C387,モンスター!$B$6:$I$100,2,FALSE)</f>
        <v>ぱっくんドラゴン</v>
      </c>
      <c r="H387" s="24">
        <f>VLOOKUP(D387,スキル!$C$4:$O$96,8,FALSE)</f>
        <v>0</v>
      </c>
      <c r="I387" s="25" t="str">
        <f>VLOOKUP(D387,スキル!$C$4:$O$96,2,FALSE)</f>
        <v>ミスをした</v>
      </c>
      <c r="N387" s="45"/>
      <c r="O387" s="1" t="str">
        <f t="shared" si="7"/>
        <v>INSERT INTO m_monster_skills VALUES ('myskill0383','monster064','skill055',FALSE);</v>
      </c>
    </row>
    <row r="388" spans="2:15">
      <c r="B388" s="44" t="s">
        <v>895</v>
      </c>
      <c r="C388" s="21" t="s">
        <v>484</v>
      </c>
      <c r="D388" s="21" t="s">
        <v>1023</v>
      </c>
      <c r="E388" s="21" t="b">
        <v>0</v>
      </c>
      <c r="G388" s="21" t="str">
        <f>VLOOKUP(C388,モンスター!$B$6:$I$100,2,FALSE)</f>
        <v>ぱっくんドラゴン</v>
      </c>
      <c r="H388" s="24">
        <f>VLOOKUP(D388,スキル!$C$4:$O$96,8,FALSE)</f>
        <v>0</v>
      </c>
      <c r="I388" s="25" t="str">
        <f>VLOOKUP(D388,スキル!$C$4:$O$96,2,FALSE)</f>
        <v>様子を見ている</v>
      </c>
      <c r="N388" s="45"/>
      <c r="O388" s="1" t="str">
        <f t="shared" si="7"/>
        <v>INSERT INTO m_monster_skills VALUES ('myskill0384','monster064','skill056',FALSE);</v>
      </c>
    </row>
    <row r="389" spans="2:15">
      <c r="B389" s="44" t="s">
        <v>896</v>
      </c>
      <c r="C389" s="21" t="s">
        <v>485</v>
      </c>
      <c r="D389" s="21" t="s">
        <v>1017</v>
      </c>
      <c r="E389" s="21" t="b">
        <v>0</v>
      </c>
      <c r="G389" s="21" t="str">
        <f>VLOOKUP(C389,モンスター!$B$6:$I$100,2,FALSE)</f>
        <v>チビデビル</v>
      </c>
      <c r="H389" s="24">
        <f>VLOOKUP(D389,スキル!$C$4:$O$96,8,FALSE)</f>
        <v>10</v>
      </c>
      <c r="I389" s="25" t="str">
        <f>VLOOKUP(D389,スキル!$C$4:$O$96,2,FALSE)</f>
        <v>斬撃</v>
      </c>
      <c r="N389" s="45"/>
      <c r="O389" s="1" t="str">
        <f t="shared" si="7"/>
        <v>INSERT INTO m_monster_skills VALUES ('myskill0385','monster065','skill009',FALSE);</v>
      </c>
    </row>
    <row r="390" spans="2:15">
      <c r="B390" s="44" t="s">
        <v>897</v>
      </c>
      <c r="C390" s="21" t="s">
        <v>485</v>
      </c>
      <c r="D390" s="21" t="s">
        <v>1017</v>
      </c>
      <c r="E390" s="21" t="b">
        <v>0</v>
      </c>
      <c r="G390" s="21" t="str">
        <f>VLOOKUP(C390,モンスター!$B$6:$I$100,2,FALSE)</f>
        <v>チビデビル</v>
      </c>
      <c r="H390" s="24">
        <f>VLOOKUP(D390,スキル!$C$4:$O$96,8,FALSE)</f>
        <v>10</v>
      </c>
      <c r="I390" s="25" t="str">
        <f>VLOOKUP(D390,スキル!$C$4:$O$96,2,FALSE)</f>
        <v>斬撃</v>
      </c>
      <c r="N390" s="45"/>
      <c r="O390" s="1" t="str">
        <f t="shared" ref="O390:O453" si="8">"INSERT INTO m_monster_skills VALUES ("&amp;"'"&amp;B390&amp;"'"&amp;","&amp;"'"&amp;C390&amp;"'"&amp;","&amp;"'"&amp;D390&amp;"'"&amp;","&amp;E390&amp;");"</f>
        <v>INSERT INTO m_monster_skills VALUES ('myskill0386','monster065','skill009',FALSE);</v>
      </c>
    </row>
    <row r="391" spans="2:15">
      <c r="B391" s="44" t="s">
        <v>898</v>
      </c>
      <c r="C391" s="21" t="s">
        <v>485</v>
      </c>
      <c r="D391" s="21" t="s">
        <v>1033</v>
      </c>
      <c r="E391" s="21" t="b">
        <v>0</v>
      </c>
      <c r="G391" s="21" t="str">
        <f>VLOOKUP(C391,モンスター!$B$6:$I$100,2,FALSE)</f>
        <v>チビデビル</v>
      </c>
      <c r="H391" s="24" t="str">
        <f>VLOOKUP(D391,スキル!$C$4:$O$96,8,FALSE)</f>
        <v>10</v>
      </c>
      <c r="I391" s="25" t="str">
        <f>VLOOKUP(D391,スキル!$C$4:$O$96,2,FALSE)</f>
        <v>イビルゲート</v>
      </c>
      <c r="N391" s="45"/>
      <c r="O391" s="1" t="str">
        <f t="shared" si="8"/>
        <v>INSERT INTO m_monster_skills VALUES ('myskill0387','monster065','skill032',FALSE);</v>
      </c>
    </row>
    <row r="392" spans="2:15">
      <c r="B392" s="44" t="s">
        <v>899</v>
      </c>
      <c r="C392" s="21" t="s">
        <v>485</v>
      </c>
      <c r="D392" s="21" t="s">
        <v>1033</v>
      </c>
      <c r="E392" s="21" t="b">
        <v>0</v>
      </c>
      <c r="G392" s="21" t="str">
        <f>VLOOKUP(C392,モンスター!$B$6:$I$100,2,FALSE)</f>
        <v>チビデビル</v>
      </c>
      <c r="H392" s="24" t="str">
        <f>VLOOKUP(D392,スキル!$C$4:$O$96,8,FALSE)</f>
        <v>10</v>
      </c>
      <c r="I392" s="25" t="str">
        <f>VLOOKUP(D392,スキル!$C$4:$O$96,2,FALSE)</f>
        <v>イビルゲート</v>
      </c>
      <c r="N392" s="45"/>
      <c r="O392" s="1" t="str">
        <f t="shared" si="8"/>
        <v>INSERT INTO m_monster_skills VALUES ('myskill0388','monster065','skill032',FALSE);</v>
      </c>
    </row>
    <row r="393" spans="2:15">
      <c r="B393" s="44" t="s">
        <v>900</v>
      </c>
      <c r="C393" s="21" t="s">
        <v>485</v>
      </c>
      <c r="D393" s="21" t="s">
        <v>1077</v>
      </c>
      <c r="E393" s="21" t="b">
        <v>0</v>
      </c>
      <c r="G393" s="21" t="str">
        <f>VLOOKUP(C393,モンスター!$B$6:$I$100,2,FALSE)</f>
        <v>チビデビル</v>
      </c>
      <c r="H393" s="24">
        <f>VLOOKUP(D393,スキル!$C$4:$O$96,8,FALSE)</f>
        <v>15</v>
      </c>
      <c r="I393" s="25" t="str">
        <f>VLOOKUP(D393,スキル!$C$4:$O$96,2,FALSE)</f>
        <v>突き</v>
      </c>
      <c r="N393" s="45"/>
      <c r="O393" s="1" t="str">
        <f t="shared" si="8"/>
        <v>INSERT INTO m_monster_skills VALUES ('myskill0389','monster065','skill064',FALSE);</v>
      </c>
    </row>
    <row r="394" spans="2:15">
      <c r="B394" s="44" t="s">
        <v>901</v>
      </c>
      <c r="C394" s="21" t="s">
        <v>485</v>
      </c>
      <c r="D394" s="21" t="s">
        <v>1074</v>
      </c>
      <c r="E394" s="21" t="b">
        <v>0</v>
      </c>
      <c r="G394" s="21" t="str">
        <f>VLOOKUP(C394,モンスター!$B$6:$I$100,2,FALSE)</f>
        <v>チビデビル</v>
      </c>
      <c r="H394" s="24">
        <f>VLOOKUP(D394,スキル!$C$4:$O$96,8,FALSE)</f>
        <v>15</v>
      </c>
      <c r="I394" s="25" t="str">
        <f>VLOOKUP(D394,スキル!$C$4:$O$96,2,FALSE)</f>
        <v>振り回す</v>
      </c>
      <c r="N394" s="45"/>
      <c r="O394" s="1" t="str">
        <f t="shared" si="8"/>
        <v>INSERT INTO m_monster_skills VALUES ('myskill0390','monster065','skill062',FALSE);</v>
      </c>
    </row>
    <row r="395" spans="2:15">
      <c r="B395" s="44" t="s">
        <v>902</v>
      </c>
      <c r="C395" s="21" t="s">
        <v>485</v>
      </c>
      <c r="D395" s="21" t="s">
        <v>1018</v>
      </c>
      <c r="E395" s="21" t="b">
        <v>0</v>
      </c>
      <c r="G395" s="21" t="str">
        <f>VLOOKUP(C395,モンスター!$B$6:$I$100,2,FALSE)</f>
        <v>チビデビル</v>
      </c>
      <c r="H395" s="24">
        <f>VLOOKUP(D395,スキル!$C$4:$O$96,8,FALSE)</f>
        <v>0</v>
      </c>
      <c r="I395" s="25" t="str">
        <f>VLOOKUP(D395,スキル!$C$4:$O$96,2,FALSE)</f>
        <v>ミスをした</v>
      </c>
      <c r="N395" s="45"/>
      <c r="O395" s="1" t="str">
        <f t="shared" si="8"/>
        <v>INSERT INTO m_monster_skills VALUES ('myskill0391','monster065','skill055',FALSE);</v>
      </c>
    </row>
    <row r="396" spans="2:15">
      <c r="B396" s="44" t="s">
        <v>903</v>
      </c>
      <c r="C396" s="21" t="s">
        <v>486</v>
      </c>
      <c r="D396" s="21" t="s">
        <v>1034</v>
      </c>
      <c r="E396" s="21" t="b">
        <v>0</v>
      </c>
      <c r="G396" s="21" t="str">
        <f>VLOOKUP(C396,モンスター!$B$6:$I$100,2,FALSE)</f>
        <v>グレムリン</v>
      </c>
      <c r="H396" s="24" t="str">
        <f>VLOOKUP(D396,スキル!$C$4:$O$96,8,FALSE)</f>
        <v>30</v>
      </c>
      <c r="I396" s="25" t="str">
        <f>VLOOKUP(D396,スキル!$C$4:$O$96,2,FALSE)</f>
        <v>ダークフォース</v>
      </c>
      <c r="N396" s="45"/>
      <c r="O396" s="1" t="str">
        <f t="shared" si="8"/>
        <v>INSERT INTO m_monster_skills VALUES ('myskill0392','monster066','skill033',FALSE);</v>
      </c>
    </row>
    <row r="397" spans="2:15">
      <c r="B397" s="44" t="s">
        <v>904</v>
      </c>
      <c r="C397" s="21" t="s">
        <v>486</v>
      </c>
      <c r="D397" s="21" t="s">
        <v>1036</v>
      </c>
      <c r="E397" s="21" t="b">
        <v>0</v>
      </c>
      <c r="G397" s="21" t="str">
        <f>VLOOKUP(C397,モンスター!$B$6:$I$100,2,FALSE)</f>
        <v>グレムリン</v>
      </c>
      <c r="H397" s="24">
        <f>VLOOKUP(D397,スキル!$C$4:$O$96,8,FALSE)</f>
        <v>50</v>
      </c>
      <c r="I397" s="25" t="str">
        <f>VLOOKUP(D397,スキル!$C$4:$O$96,2,FALSE)</f>
        <v>ブラックレイン</v>
      </c>
      <c r="N397" s="45"/>
      <c r="O397" s="1" t="str">
        <f t="shared" si="8"/>
        <v>INSERT INTO m_monster_skills VALUES ('myskill0393','monster066','skill034',FALSE);</v>
      </c>
    </row>
    <row r="398" spans="2:15">
      <c r="B398" s="44" t="s">
        <v>905</v>
      </c>
      <c r="C398" s="21" t="s">
        <v>486</v>
      </c>
      <c r="D398" s="21" t="s">
        <v>1053</v>
      </c>
      <c r="E398" s="21" t="b">
        <v>0</v>
      </c>
      <c r="G398" s="21" t="str">
        <f>VLOOKUP(C398,モンスター!$B$6:$I$100,2,FALSE)</f>
        <v>グレムリン</v>
      </c>
      <c r="H398" s="24" t="str">
        <f>VLOOKUP(D398,スキル!$C$4:$O$96,8,FALSE)</f>
        <v>25</v>
      </c>
      <c r="I398" s="25" t="str">
        <f>VLOOKUP(D398,スキル!$C$4:$O$96,2,FALSE)</f>
        <v>グラビデ</v>
      </c>
      <c r="N398" s="45"/>
      <c r="O398" s="1" t="str">
        <f t="shared" si="8"/>
        <v>INSERT INTO m_monster_skills VALUES ('myskill0394','monster066','skill035',FALSE);</v>
      </c>
    </row>
    <row r="399" spans="2:15">
      <c r="B399" s="44" t="s">
        <v>906</v>
      </c>
      <c r="C399" s="21" t="s">
        <v>486</v>
      </c>
      <c r="D399" s="21" t="s">
        <v>1037</v>
      </c>
      <c r="E399" s="21" t="b">
        <v>0</v>
      </c>
      <c r="G399" s="21" t="str">
        <f>VLOOKUP(C399,モンスター!$B$6:$I$100,2,FALSE)</f>
        <v>グレムリン</v>
      </c>
      <c r="H399" s="24" t="str">
        <f>VLOOKUP(D399,スキル!$C$4:$O$96,8,FALSE)</f>
        <v>50</v>
      </c>
      <c r="I399" s="25" t="str">
        <f>VLOOKUP(D399,スキル!$C$4:$O$96,2,FALSE)</f>
        <v>グラビガ</v>
      </c>
      <c r="N399" s="45"/>
      <c r="O399" s="1" t="str">
        <f t="shared" si="8"/>
        <v>INSERT INTO m_monster_skills VALUES ('myskill0395','monster066','skill036',FALSE);</v>
      </c>
    </row>
    <row r="400" spans="2:15">
      <c r="B400" s="44" t="s">
        <v>907</v>
      </c>
      <c r="C400" s="21" t="s">
        <v>486</v>
      </c>
      <c r="D400" s="21" t="s">
        <v>1018</v>
      </c>
      <c r="E400" s="21" t="b">
        <v>0</v>
      </c>
      <c r="G400" s="21" t="str">
        <f>VLOOKUP(C400,モンスター!$B$6:$I$100,2,FALSE)</f>
        <v>グレムリン</v>
      </c>
      <c r="H400" s="24">
        <f>VLOOKUP(D400,スキル!$C$4:$O$96,8,FALSE)</f>
        <v>0</v>
      </c>
      <c r="I400" s="25" t="str">
        <f>VLOOKUP(D400,スキル!$C$4:$O$96,2,FALSE)</f>
        <v>ミスをした</v>
      </c>
      <c r="N400" s="45"/>
      <c r="O400" s="1" t="str">
        <f t="shared" si="8"/>
        <v>INSERT INTO m_monster_skills VALUES ('myskill0396','monster066','skill055',FALSE);</v>
      </c>
    </row>
    <row r="401" spans="2:15">
      <c r="B401" s="44" t="s">
        <v>908</v>
      </c>
      <c r="C401" s="21" t="s">
        <v>486</v>
      </c>
      <c r="D401" s="21" t="s">
        <v>1078</v>
      </c>
      <c r="E401" s="21" t="b">
        <v>0</v>
      </c>
      <c r="G401" s="21" t="str">
        <f>VLOOKUP(C401,モンスター!$B$6:$I$100,2,FALSE)</f>
        <v>グレムリン</v>
      </c>
      <c r="H401" s="24">
        <f>VLOOKUP(D401,スキル!$C$4:$O$96,8,FALSE)</f>
        <v>30</v>
      </c>
      <c r="I401" s="25" t="str">
        <f>VLOOKUP(D401,スキル!$C$4:$O$96,2,FALSE)</f>
        <v>串刺し</v>
      </c>
      <c r="N401" s="45"/>
      <c r="O401" s="1" t="str">
        <f t="shared" si="8"/>
        <v>INSERT INTO m_monster_skills VALUES ('myskill0397','monster066','skill065',FALSE);</v>
      </c>
    </row>
    <row r="402" spans="2:15">
      <c r="B402" s="44" t="s">
        <v>909</v>
      </c>
      <c r="C402" s="21" t="s">
        <v>487</v>
      </c>
      <c r="D402" s="21" t="s">
        <v>1069</v>
      </c>
      <c r="E402" s="21" t="b">
        <v>0</v>
      </c>
      <c r="G402" s="21" t="str">
        <f>VLOOKUP(C402,モンスター!$B$6:$I$100,2,FALSE)</f>
        <v>オーガボックス</v>
      </c>
      <c r="H402" s="24">
        <f>VLOOKUP(D402,スキル!$C$4:$O$96,8,FALSE)</f>
        <v>15</v>
      </c>
      <c r="I402" s="25" t="str">
        <f>VLOOKUP(D402,スキル!$C$4:$O$96,2,FALSE)</f>
        <v>噛みつき</v>
      </c>
      <c r="N402" s="45"/>
      <c r="O402" s="1" t="str">
        <f t="shared" si="8"/>
        <v>INSERT INTO m_monster_skills VALUES ('myskill0398','monster067','skill058',FALSE);</v>
      </c>
    </row>
    <row r="403" spans="2:15">
      <c r="B403" s="44" t="s">
        <v>910</v>
      </c>
      <c r="C403" s="21" t="s">
        <v>487</v>
      </c>
      <c r="D403" s="21" t="s">
        <v>1070</v>
      </c>
      <c r="E403" s="21" t="b">
        <v>0</v>
      </c>
      <c r="G403" s="21" t="str">
        <f>VLOOKUP(C403,モンスター!$B$6:$I$100,2,FALSE)</f>
        <v>オーガボックス</v>
      </c>
      <c r="H403" s="24">
        <f>VLOOKUP(D403,スキル!$C$4:$O$96,8,FALSE)</f>
        <v>30</v>
      </c>
      <c r="I403" s="25" t="str">
        <f>VLOOKUP(D403,スキル!$C$4:$O$96,2,FALSE)</f>
        <v>喰いちぎり</v>
      </c>
      <c r="N403" s="45"/>
      <c r="O403" s="1" t="str">
        <f t="shared" si="8"/>
        <v>INSERT INTO m_monster_skills VALUES ('myskill0399','monster067','skill059',FALSE);</v>
      </c>
    </row>
    <row r="404" spans="2:15">
      <c r="B404" s="44" t="s">
        <v>911</v>
      </c>
      <c r="C404" s="21" t="s">
        <v>487</v>
      </c>
      <c r="D404" s="21" t="s">
        <v>1040</v>
      </c>
      <c r="E404" s="21" t="b">
        <v>0</v>
      </c>
      <c r="G404" s="21" t="str">
        <f>VLOOKUP(C404,モンスター!$B$6:$I$100,2,FALSE)</f>
        <v>オーガボックス</v>
      </c>
      <c r="H404" s="24">
        <f>VLOOKUP(D404,スキル!$C$4:$O$96,8,FALSE)</f>
        <v>0</v>
      </c>
      <c r="I404" s="25" t="str">
        <f>VLOOKUP(D404,スキル!$C$4:$O$96,2,FALSE)</f>
        <v>スリープミスト</v>
      </c>
      <c r="N404" s="45"/>
      <c r="O404" s="1" t="str">
        <f t="shared" si="8"/>
        <v>INSERT INTO m_monster_skills VALUES ('myskill0400','monster067','skill048',FALSE);</v>
      </c>
    </row>
    <row r="405" spans="2:15">
      <c r="B405" s="44" t="s">
        <v>912</v>
      </c>
      <c r="C405" s="21" t="s">
        <v>487</v>
      </c>
      <c r="D405" s="21" t="s">
        <v>1046</v>
      </c>
      <c r="E405" s="21" t="b">
        <v>0</v>
      </c>
      <c r="G405" s="21" t="str">
        <f>VLOOKUP(C405,モンスター!$B$6:$I$100,2,FALSE)</f>
        <v>オーガボックス</v>
      </c>
      <c r="H405" s="24" t="str">
        <f>VLOOKUP(D405,スキル!$C$4:$O$96,8,FALSE)</f>
        <v>30</v>
      </c>
      <c r="I405" s="25" t="str">
        <f>VLOOKUP(D405,スキル!$C$4:$O$96,2,FALSE)</f>
        <v>サンダーボルト</v>
      </c>
      <c r="N405" s="45"/>
      <c r="O405" s="1" t="str">
        <f t="shared" si="8"/>
        <v>INSERT INTO m_monster_skills VALUES ('myskill0401','monster067','skill024',FALSE);</v>
      </c>
    </row>
    <row r="406" spans="2:15">
      <c r="B406" s="44" t="s">
        <v>913</v>
      </c>
      <c r="C406" s="21" t="s">
        <v>487</v>
      </c>
      <c r="D406" s="21" t="s">
        <v>1018</v>
      </c>
      <c r="E406" s="21" t="b">
        <v>0</v>
      </c>
      <c r="G406" s="21" t="str">
        <f>VLOOKUP(C406,モンスター!$B$6:$I$100,2,FALSE)</f>
        <v>オーガボックス</v>
      </c>
      <c r="H406" s="24">
        <f>VLOOKUP(D406,スキル!$C$4:$O$96,8,FALSE)</f>
        <v>0</v>
      </c>
      <c r="I406" s="25" t="str">
        <f>VLOOKUP(D406,スキル!$C$4:$O$96,2,FALSE)</f>
        <v>ミスをした</v>
      </c>
      <c r="N406" s="45"/>
      <c r="O406" s="1" t="str">
        <f t="shared" si="8"/>
        <v>INSERT INTO m_monster_skills VALUES ('myskill0402','monster067','skill055',FALSE);</v>
      </c>
    </row>
    <row r="407" spans="2:15">
      <c r="B407" s="44" t="s">
        <v>914</v>
      </c>
      <c r="C407" s="21" t="s">
        <v>487</v>
      </c>
      <c r="D407" s="21" t="s">
        <v>1072</v>
      </c>
      <c r="E407" s="21" t="b">
        <v>0</v>
      </c>
      <c r="G407" s="21" t="str">
        <f>VLOOKUP(C407,モンスター!$B$6:$I$100,2,FALSE)</f>
        <v>オーガボックス</v>
      </c>
      <c r="H407" s="24">
        <f>VLOOKUP(D407,スキル!$C$4:$O$96,8,FALSE)</f>
        <v>15</v>
      </c>
      <c r="I407" s="25" t="str">
        <f>VLOOKUP(D407,スキル!$C$4:$O$96,2,FALSE)</f>
        <v>タックル</v>
      </c>
      <c r="N407" s="45"/>
      <c r="O407" s="1" t="str">
        <f t="shared" si="8"/>
        <v>INSERT INTO m_monster_skills VALUES ('myskill0403','monster067','skill060',FALSE);</v>
      </c>
    </row>
    <row r="408" spans="2:15">
      <c r="B408" s="44" t="s">
        <v>915</v>
      </c>
      <c r="C408" s="21" t="s">
        <v>488</v>
      </c>
      <c r="D408" s="21" t="s">
        <v>1040</v>
      </c>
      <c r="E408" s="21" t="b">
        <v>0</v>
      </c>
      <c r="G408" s="21" t="str">
        <f>VLOOKUP(C408,モンスター!$B$6:$I$100,2,FALSE)</f>
        <v>カイザーミミック</v>
      </c>
      <c r="H408" s="24">
        <f>VLOOKUP(D408,スキル!$C$4:$O$96,8,FALSE)</f>
        <v>0</v>
      </c>
      <c r="I408" s="25" t="str">
        <f>VLOOKUP(D408,スキル!$C$4:$O$96,2,FALSE)</f>
        <v>スリープミスト</v>
      </c>
      <c r="N408" s="45"/>
      <c r="O408" s="1" t="str">
        <f t="shared" si="8"/>
        <v>INSERT INTO m_monster_skills VALUES ('myskill0404','monster068','skill048',FALSE);</v>
      </c>
    </row>
    <row r="409" spans="2:15">
      <c r="B409" s="44" t="s">
        <v>916</v>
      </c>
      <c r="C409" s="21" t="s">
        <v>488</v>
      </c>
      <c r="D409" s="21" t="s">
        <v>1046</v>
      </c>
      <c r="E409" s="21" t="b">
        <v>0</v>
      </c>
      <c r="G409" s="21" t="str">
        <f>VLOOKUP(C409,モンスター!$B$6:$I$100,2,FALSE)</f>
        <v>カイザーミミック</v>
      </c>
      <c r="H409" s="24" t="str">
        <f>VLOOKUP(D409,スキル!$C$4:$O$96,8,FALSE)</f>
        <v>30</v>
      </c>
      <c r="I409" s="25" t="str">
        <f>VLOOKUP(D409,スキル!$C$4:$O$96,2,FALSE)</f>
        <v>サンダーボルト</v>
      </c>
      <c r="N409" s="45"/>
      <c r="O409" s="1" t="str">
        <f t="shared" si="8"/>
        <v>INSERT INTO m_monster_skills VALUES ('myskill0405','monster068','skill024',FALSE);</v>
      </c>
    </row>
    <row r="410" spans="2:15">
      <c r="B410" s="44" t="s">
        <v>917</v>
      </c>
      <c r="C410" s="21" t="s">
        <v>488</v>
      </c>
      <c r="D410" s="21" t="s">
        <v>1047</v>
      </c>
      <c r="E410" s="21" t="b">
        <v>0</v>
      </c>
      <c r="G410" s="21" t="str">
        <f>VLOOKUP(C410,モンスター!$B$6:$I$100,2,FALSE)</f>
        <v>カイザーミミック</v>
      </c>
      <c r="H410" s="24">
        <f>VLOOKUP(D410,スキル!$C$4:$O$96,8,FALSE)</f>
        <v>50</v>
      </c>
      <c r="I410" s="25" t="str">
        <f>VLOOKUP(D410,スキル!$C$4:$O$96,2,FALSE)</f>
        <v>サンダーストーム</v>
      </c>
      <c r="N410" s="45"/>
      <c r="O410" s="1" t="str">
        <f t="shared" si="8"/>
        <v>INSERT INTO m_monster_skills VALUES ('myskill0406','monster068','skill025',FALSE);</v>
      </c>
    </row>
    <row r="411" spans="2:15">
      <c r="B411" s="44" t="s">
        <v>918</v>
      </c>
      <c r="C411" s="21" t="s">
        <v>488</v>
      </c>
      <c r="D411" s="21" t="s">
        <v>1072</v>
      </c>
      <c r="E411" s="21" t="b">
        <v>0</v>
      </c>
      <c r="G411" s="21" t="str">
        <f>VLOOKUP(C411,モンスター!$B$6:$I$100,2,FALSE)</f>
        <v>カイザーミミック</v>
      </c>
      <c r="H411" s="24">
        <f>VLOOKUP(D411,スキル!$C$4:$O$96,8,FALSE)</f>
        <v>15</v>
      </c>
      <c r="I411" s="25" t="str">
        <f>VLOOKUP(D411,スキル!$C$4:$O$96,2,FALSE)</f>
        <v>タックル</v>
      </c>
      <c r="N411" s="45"/>
      <c r="O411" s="1" t="str">
        <f t="shared" si="8"/>
        <v>INSERT INTO m_monster_skills VALUES ('myskill0407','monster068','skill060',FALSE);</v>
      </c>
    </row>
    <row r="412" spans="2:15">
      <c r="B412" s="44" t="s">
        <v>919</v>
      </c>
      <c r="C412" s="21" t="s">
        <v>488</v>
      </c>
      <c r="D412" s="21" t="s">
        <v>1076</v>
      </c>
      <c r="E412" s="21" t="b">
        <v>0</v>
      </c>
      <c r="G412" s="21" t="str">
        <f>VLOOKUP(C412,モンスター!$B$6:$I$100,2,FALSE)</f>
        <v>カイザーミミック</v>
      </c>
      <c r="H412" s="24">
        <f>VLOOKUP(D412,スキル!$C$4:$O$96,8,FALSE)</f>
        <v>30</v>
      </c>
      <c r="I412" s="25" t="str">
        <f>VLOOKUP(D412,スキル!$C$4:$O$96,2,FALSE)</f>
        <v>突撃</v>
      </c>
      <c r="N412" s="45"/>
      <c r="O412" s="1" t="str">
        <f t="shared" si="8"/>
        <v>INSERT INTO m_monster_skills VALUES ('myskill0408','monster068','skill061',FALSE);</v>
      </c>
    </row>
    <row r="413" spans="2:15">
      <c r="B413" s="44" t="s">
        <v>920</v>
      </c>
      <c r="C413" s="21" t="s">
        <v>488</v>
      </c>
      <c r="D413" s="21" t="s">
        <v>1070</v>
      </c>
      <c r="E413" s="21" t="b">
        <v>0</v>
      </c>
      <c r="G413" s="21" t="str">
        <f>VLOOKUP(C413,モンスター!$B$6:$I$100,2,FALSE)</f>
        <v>カイザーミミック</v>
      </c>
      <c r="H413" s="24">
        <f>VLOOKUP(D413,スキル!$C$4:$O$96,8,FALSE)</f>
        <v>30</v>
      </c>
      <c r="I413" s="25" t="str">
        <f>VLOOKUP(D413,スキル!$C$4:$O$96,2,FALSE)</f>
        <v>喰いちぎり</v>
      </c>
      <c r="N413" s="45"/>
      <c r="O413" s="1" t="str">
        <f t="shared" si="8"/>
        <v>INSERT INTO m_monster_skills VALUES ('myskill0409','monster068','skill059',FALSE);</v>
      </c>
    </row>
    <row r="414" spans="2:15">
      <c r="B414" s="44" t="s">
        <v>921</v>
      </c>
      <c r="C414" s="21" t="s">
        <v>489</v>
      </c>
      <c r="D414" s="21" t="s">
        <v>1041</v>
      </c>
      <c r="E414" s="21" t="b">
        <v>0</v>
      </c>
      <c r="G414" s="21" t="str">
        <f>VLOOKUP(C414,モンスター!$B$6:$I$100,2,FALSE)</f>
        <v>バレッテ</v>
      </c>
      <c r="H414" s="24">
        <f>VLOOKUP(D414,スキル!$C$4:$O$96,8,FALSE)</f>
        <v>10</v>
      </c>
      <c r="I414" s="25" t="str">
        <f>VLOOKUP(D414,スキル!$C$4:$O$96,2,FALSE)</f>
        <v>打撃</v>
      </c>
      <c r="N414" s="45"/>
      <c r="O414" s="1" t="str">
        <f t="shared" si="8"/>
        <v>INSERT INTO m_monster_skills VALUES ('myskill0410','monster069','skill001',FALSE);</v>
      </c>
    </row>
    <row r="415" spans="2:15">
      <c r="B415" s="44" t="s">
        <v>922</v>
      </c>
      <c r="C415" s="21" t="s">
        <v>489</v>
      </c>
      <c r="D415" s="21" t="s">
        <v>1072</v>
      </c>
      <c r="E415" s="21" t="b">
        <v>0</v>
      </c>
      <c r="G415" s="21" t="str">
        <f>VLOOKUP(C415,モンスター!$B$6:$I$100,2,FALSE)</f>
        <v>バレッテ</v>
      </c>
      <c r="H415" s="24">
        <f>VLOOKUP(D415,スキル!$C$4:$O$96,8,FALSE)</f>
        <v>15</v>
      </c>
      <c r="I415" s="25" t="str">
        <f>VLOOKUP(D415,スキル!$C$4:$O$96,2,FALSE)</f>
        <v>タックル</v>
      </c>
      <c r="N415" s="45"/>
      <c r="O415" s="1" t="str">
        <f t="shared" si="8"/>
        <v>INSERT INTO m_monster_skills VALUES ('myskill0411','monster069','skill060',FALSE);</v>
      </c>
    </row>
    <row r="416" spans="2:15">
      <c r="B416" s="44" t="s">
        <v>923</v>
      </c>
      <c r="C416" s="21" t="s">
        <v>489</v>
      </c>
      <c r="D416" s="21" t="s">
        <v>1172</v>
      </c>
      <c r="E416" s="21" t="b">
        <v>0</v>
      </c>
      <c r="G416" s="21" t="str">
        <f>VLOOKUP(C416,モンスター!$B$6:$I$100,2,FALSE)</f>
        <v>バレッテ</v>
      </c>
      <c r="H416" s="24">
        <f>VLOOKUP(D416,スキル!$C$4:$O$96,8,FALSE)</f>
        <v>0</v>
      </c>
      <c r="I416" s="25" t="str">
        <f>VLOOKUP(D416,スキル!$C$4:$O$96,2,FALSE)</f>
        <v>エナジーボール</v>
      </c>
      <c r="N416" s="45"/>
      <c r="O416" s="1" t="str">
        <f t="shared" si="8"/>
        <v>INSERT INTO m_monster_skills VALUES ('myskill0412','monster069','skill054',FALSE);</v>
      </c>
    </row>
    <row r="417" spans="2:15">
      <c r="B417" s="44" t="s">
        <v>924</v>
      </c>
      <c r="C417" s="21" t="s">
        <v>489</v>
      </c>
      <c r="D417" s="21" t="s">
        <v>1072</v>
      </c>
      <c r="E417" s="21" t="b">
        <v>0</v>
      </c>
      <c r="G417" s="21" t="str">
        <f>VLOOKUP(C417,モンスター!$B$6:$I$100,2,FALSE)</f>
        <v>バレッテ</v>
      </c>
      <c r="H417" s="24">
        <f>VLOOKUP(D417,スキル!$C$4:$O$96,8,FALSE)</f>
        <v>15</v>
      </c>
      <c r="I417" s="25" t="str">
        <f>VLOOKUP(D417,スキル!$C$4:$O$96,2,FALSE)</f>
        <v>タックル</v>
      </c>
      <c r="N417" s="45"/>
      <c r="O417" s="1" t="str">
        <f t="shared" si="8"/>
        <v>INSERT INTO m_monster_skills VALUES ('myskill0413','monster069','skill060',FALSE);</v>
      </c>
    </row>
    <row r="418" spans="2:15">
      <c r="B418" s="44" t="s">
        <v>925</v>
      </c>
      <c r="C418" s="21" t="s">
        <v>489</v>
      </c>
      <c r="D418" s="21" t="s">
        <v>1018</v>
      </c>
      <c r="E418" s="21" t="b">
        <v>0</v>
      </c>
      <c r="G418" s="21" t="str">
        <f>VLOOKUP(C418,モンスター!$B$6:$I$100,2,FALSE)</f>
        <v>バレッテ</v>
      </c>
      <c r="H418" s="24">
        <f>VLOOKUP(D418,スキル!$C$4:$O$96,8,FALSE)</f>
        <v>0</v>
      </c>
      <c r="I418" s="25" t="str">
        <f>VLOOKUP(D418,スキル!$C$4:$O$96,2,FALSE)</f>
        <v>ミスをした</v>
      </c>
      <c r="N418" s="45"/>
      <c r="O418" s="1" t="str">
        <f t="shared" si="8"/>
        <v>INSERT INTO m_monster_skills VALUES ('myskill0414','monster069','skill055',FALSE);</v>
      </c>
    </row>
    <row r="419" spans="2:15">
      <c r="B419" s="44" t="s">
        <v>926</v>
      </c>
      <c r="C419" s="21" t="s">
        <v>489</v>
      </c>
      <c r="D419" s="21" t="s">
        <v>1173</v>
      </c>
      <c r="E419" s="21" t="b">
        <v>0</v>
      </c>
      <c r="G419" s="21" t="str">
        <f>VLOOKUP(C419,モンスター!$B$6:$I$100,2,FALSE)</f>
        <v>バレッテ</v>
      </c>
      <c r="H419" s="24" t="str">
        <f>VLOOKUP(D419,スキル!$C$4:$O$96,8,FALSE)</f>
        <v>10</v>
      </c>
      <c r="I419" s="25" t="str">
        <f>VLOOKUP(D419,スキル!$C$4:$O$96,2,FALSE)</f>
        <v>ダイヤミサイル</v>
      </c>
      <c r="N419" s="45"/>
      <c r="O419" s="1" t="str">
        <f t="shared" si="8"/>
        <v>INSERT INTO m_monster_skills VALUES ('myskill0415','monster069','skill026',FALSE);</v>
      </c>
    </row>
    <row r="420" spans="2:15">
      <c r="B420" s="44" t="s">
        <v>927</v>
      </c>
      <c r="C420" s="21" t="s">
        <v>490</v>
      </c>
      <c r="D420" s="21" t="s">
        <v>1072</v>
      </c>
      <c r="E420" s="21" t="b">
        <v>0</v>
      </c>
      <c r="G420" s="21" t="str">
        <f>VLOOKUP(C420,モンスター!$B$6:$I$100,2,FALSE)</f>
        <v>ゴールドバレッテ</v>
      </c>
      <c r="H420" s="24">
        <f>VLOOKUP(D420,スキル!$C$4:$O$96,8,FALSE)</f>
        <v>15</v>
      </c>
      <c r="I420" s="25" t="str">
        <f>VLOOKUP(D420,スキル!$C$4:$O$96,2,FALSE)</f>
        <v>タックル</v>
      </c>
      <c r="N420" s="45"/>
      <c r="O420" s="1" t="str">
        <f t="shared" si="8"/>
        <v>INSERT INTO m_monster_skills VALUES ('myskill0416','monster070','skill060',FALSE);</v>
      </c>
    </row>
    <row r="421" spans="2:15">
      <c r="B421" s="44" t="s">
        <v>928</v>
      </c>
      <c r="C421" s="21" t="s">
        <v>490</v>
      </c>
      <c r="D421" s="21" t="s">
        <v>1172</v>
      </c>
      <c r="E421" s="21" t="b">
        <v>0</v>
      </c>
      <c r="G421" s="21" t="str">
        <f>VLOOKUP(C421,モンスター!$B$6:$I$100,2,FALSE)</f>
        <v>ゴールドバレッテ</v>
      </c>
      <c r="H421" s="24">
        <f>VLOOKUP(D421,スキル!$C$4:$O$96,8,FALSE)</f>
        <v>0</v>
      </c>
      <c r="I421" s="25" t="str">
        <f>VLOOKUP(D421,スキル!$C$4:$O$96,2,FALSE)</f>
        <v>エナジーボール</v>
      </c>
      <c r="N421" s="45"/>
      <c r="O421" s="1" t="str">
        <f t="shared" si="8"/>
        <v>INSERT INTO m_monster_skills VALUES ('myskill0417','monster070','skill054',FALSE);</v>
      </c>
    </row>
    <row r="422" spans="2:15">
      <c r="B422" s="44" t="s">
        <v>929</v>
      </c>
      <c r="C422" s="21" t="s">
        <v>490</v>
      </c>
      <c r="D422" s="21" t="s">
        <v>1076</v>
      </c>
      <c r="E422" s="21" t="b">
        <v>0</v>
      </c>
      <c r="G422" s="21" t="str">
        <f>VLOOKUP(C422,モンスター!$B$6:$I$100,2,FALSE)</f>
        <v>ゴールドバレッテ</v>
      </c>
      <c r="H422" s="24">
        <f>VLOOKUP(D422,スキル!$C$4:$O$96,8,FALSE)</f>
        <v>30</v>
      </c>
      <c r="I422" s="25" t="str">
        <f>VLOOKUP(D422,スキル!$C$4:$O$96,2,FALSE)</f>
        <v>突撃</v>
      </c>
      <c r="N422" s="45"/>
      <c r="O422" s="1" t="str">
        <f t="shared" si="8"/>
        <v>INSERT INTO m_monster_skills VALUES ('myskill0418','monster070','skill061',FALSE);</v>
      </c>
    </row>
    <row r="423" spans="2:15">
      <c r="B423" s="44" t="s">
        <v>930</v>
      </c>
      <c r="C423" s="21" t="s">
        <v>490</v>
      </c>
      <c r="D423" s="21" t="s">
        <v>1065</v>
      </c>
      <c r="E423" s="21" t="b">
        <v>0</v>
      </c>
      <c r="G423" s="21" t="str">
        <f>VLOOKUP(C423,モンスター!$B$6:$I$100,2,FALSE)</f>
        <v>ゴールドバレッテ</v>
      </c>
      <c r="H423" s="24">
        <f>VLOOKUP(D423,スキル!$C$4:$O$96,8,FALSE)</f>
        <v>30</v>
      </c>
      <c r="I423" s="25" t="str">
        <f>VLOOKUP(D423,スキル!$C$4:$O$96,2,FALSE)</f>
        <v>ライジングドラゴン</v>
      </c>
      <c r="N423" s="45"/>
      <c r="O423" s="1" t="str">
        <f t="shared" si="8"/>
        <v>INSERT INTO m_monster_skills VALUES ('myskill0419','monster070','skill003',FALSE);</v>
      </c>
    </row>
    <row r="424" spans="2:15">
      <c r="B424" s="44" t="s">
        <v>931</v>
      </c>
      <c r="C424" s="21" t="s">
        <v>490</v>
      </c>
      <c r="D424" s="21" t="s">
        <v>1022</v>
      </c>
      <c r="E424" s="21" t="b">
        <v>0</v>
      </c>
      <c r="G424" s="21" t="str">
        <f>VLOOKUP(C424,モンスター!$B$6:$I$100,2,FALSE)</f>
        <v>ゴールドバレッテ</v>
      </c>
      <c r="H424" s="24" t="str">
        <f>VLOOKUP(D424,スキル!$C$4:$O$96,8,FALSE)</f>
        <v>30</v>
      </c>
      <c r="I424" s="25" t="str">
        <f>VLOOKUP(D424,スキル!$C$4:$O$96,2,FALSE)</f>
        <v>アースクエイク</v>
      </c>
      <c r="N424" s="45"/>
      <c r="O424" s="1" t="str">
        <f t="shared" si="8"/>
        <v>INSERT INTO m_monster_skills VALUES ('myskill0420','monster070','skill027',FALSE);</v>
      </c>
    </row>
    <row r="425" spans="2:15">
      <c r="B425" s="44" t="s">
        <v>932</v>
      </c>
      <c r="C425" s="21" t="s">
        <v>490</v>
      </c>
      <c r="D425" s="21" t="s">
        <v>1018</v>
      </c>
      <c r="E425" s="21" t="b">
        <v>0</v>
      </c>
      <c r="G425" s="21" t="str">
        <f>VLOOKUP(C425,モンスター!$B$6:$I$100,2,FALSE)</f>
        <v>ゴールドバレッテ</v>
      </c>
      <c r="H425" s="24">
        <f>VLOOKUP(D425,スキル!$C$4:$O$96,8,FALSE)</f>
        <v>0</v>
      </c>
      <c r="I425" s="25" t="str">
        <f>VLOOKUP(D425,スキル!$C$4:$O$96,2,FALSE)</f>
        <v>ミスをした</v>
      </c>
      <c r="N425" s="45"/>
      <c r="O425" s="1" t="str">
        <f t="shared" si="8"/>
        <v>INSERT INTO m_monster_skills VALUES ('myskill0421','monster070','skill055',FALSE);</v>
      </c>
    </row>
    <row r="426" spans="2:15">
      <c r="B426" s="44" t="s">
        <v>933</v>
      </c>
      <c r="C426" s="21" t="s">
        <v>491</v>
      </c>
      <c r="D426" s="21" t="s">
        <v>1019</v>
      </c>
      <c r="E426" s="21" t="b">
        <v>0</v>
      </c>
      <c r="G426" s="21" t="str">
        <f>VLOOKUP(C426,モンスター!$B$6:$I$100,2,FALSE)</f>
        <v>バシリスク</v>
      </c>
      <c r="H426" s="24" t="str">
        <f>VLOOKUP(D426,スキル!$C$4:$O$96,8,FALSE)</f>
        <v>10</v>
      </c>
      <c r="I426" s="25" t="str">
        <f>VLOOKUP(D426,スキル!$C$4:$O$96,2,FALSE)</f>
        <v>ダイヤミサイル</v>
      </c>
      <c r="N426" s="45"/>
      <c r="O426" s="1" t="str">
        <f t="shared" si="8"/>
        <v>INSERT INTO m_monster_skills VALUES ('myskill0422','monster071','skill026',FALSE);</v>
      </c>
    </row>
    <row r="427" spans="2:15">
      <c r="B427" s="44" t="s">
        <v>934</v>
      </c>
      <c r="C427" s="21" t="s">
        <v>491</v>
      </c>
      <c r="D427" s="21" t="s">
        <v>1019</v>
      </c>
      <c r="E427" s="21" t="b">
        <v>0</v>
      </c>
      <c r="G427" s="21" t="str">
        <f>VLOOKUP(C427,モンスター!$B$6:$I$100,2,FALSE)</f>
        <v>バシリスク</v>
      </c>
      <c r="H427" s="24" t="str">
        <f>VLOOKUP(D427,スキル!$C$4:$O$96,8,FALSE)</f>
        <v>10</v>
      </c>
      <c r="I427" s="25" t="str">
        <f>VLOOKUP(D427,スキル!$C$4:$O$96,2,FALSE)</f>
        <v>ダイヤミサイル</v>
      </c>
      <c r="N427" s="45"/>
      <c r="O427" s="1" t="str">
        <f t="shared" si="8"/>
        <v>INSERT INTO m_monster_skills VALUES ('myskill0423','monster071','skill026',FALSE);</v>
      </c>
    </row>
    <row r="428" spans="2:15">
      <c r="B428" s="44" t="s">
        <v>935</v>
      </c>
      <c r="C428" s="21" t="s">
        <v>491</v>
      </c>
      <c r="D428" s="21" t="s">
        <v>1072</v>
      </c>
      <c r="E428" s="21" t="b">
        <v>0</v>
      </c>
      <c r="G428" s="21" t="str">
        <f>VLOOKUP(C428,モンスター!$B$6:$I$100,2,FALSE)</f>
        <v>バシリスク</v>
      </c>
      <c r="H428" s="24">
        <f>VLOOKUP(D428,スキル!$C$4:$O$96,8,FALSE)</f>
        <v>15</v>
      </c>
      <c r="I428" s="25" t="str">
        <f>VLOOKUP(D428,スキル!$C$4:$O$96,2,FALSE)</f>
        <v>タックル</v>
      </c>
      <c r="N428" s="45"/>
      <c r="O428" s="1" t="str">
        <f t="shared" si="8"/>
        <v>INSERT INTO m_monster_skills VALUES ('myskill0424','monster071','skill060',FALSE);</v>
      </c>
    </row>
    <row r="429" spans="2:15">
      <c r="B429" s="44" t="s">
        <v>936</v>
      </c>
      <c r="C429" s="21" t="s">
        <v>491</v>
      </c>
      <c r="D429" s="21" t="s">
        <v>1028</v>
      </c>
      <c r="E429" s="21" t="b">
        <v>0</v>
      </c>
      <c r="G429" s="21" t="str">
        <f>VLOOKUP(C429,モンスター!$B$6:$I$100,2,FALSE)</f>
        <v>バシリスク</v>
      </c>
      <c r="H429" s="24" t="str">
        <f>VLOOKUP(D429,スキル!$C$4:$O$96,8,FALSE)</f>
        <v>10</v>
      </c>
      <c r="I429" s="25" t="str">
        <f>VLOOKUP(D429,スキル!$C$4:$O$96,2,FALSE)</f>
        <v>アイススマッシュ</v>
      </c>
      <c r="N429" s="45"/>
      <c r="O429" s="1" t="str">
        <f t="shared" si="8"/>
        <v>INSERT INTO m_monster_skills VALUES ('myskill0425','monster071','skill020',FALSE);</v>
      </c>
    </row>
    <row r="430" spans="2:15">
      <c r="B430" s="44" t="s">
        <v>937</v>
      </c>
      <c r="C430" s="21" t="s">
        <v>491</v>
      </c>
      <c r="D430" s="21" t="s">
        <v>1018</v>
      </c>
      <c r="E430" s="21" t="b">
        <v>0</v>
      </c>
      <c r="G430" s="21" t="str">
        <f>VLOOKUP(C430,モンスター!$B$6:$I$100,2,FALSE)</f>
        <v>バシリスク</v>
      </c>
      <c r="H430" s="24">
        <f>VLOOKUP(D430,スキル!$C$4:$O$96,8,FALSE)</f>
        <v>0</v>
      </c>
      <c r="I430" s="25" t="str">
        <f>VLOOKUP(D430,スキル!$C$4:$O$96,2,FALSE)</f>
        <v>ミスをした</v>
      </c>
      <c r="N430" s="45"/>
      <c r="O430" s="1" t="str">
        <f t="shared" si="8"/>
        <v>INSERT INTO m_monster_skills VALUES ('myskill0426','monster071','skill055',FALSE);</v>
      </c>
    </row>
    <row r="431" spans="2:15">
      <c r="B431" s="44" t="s">
        <v>938</v>
      </c>
      <c r="C431" s="21" t="s">
        <v>491</v>
      </c>
      <c r="D431" s="21" t="s">
        <v>1018</v>
      </c>
      <c r="E431" s="21" t="b">
        <v>0</v>
      </c>
      <c r="G431" s="21" t="str">
        <f>VLOOKUP(C431,モンスター!$B$6:$I$100,2,FALSE)</f>
        <v>バシリスク</v>
      </c>
      <c r="H431" s="24">
        <f>VLOOKUP(D431,スキル!$C$4:$O$96,8,FALSE)</f>
        <v>0</v>
      </c>
      <c r="I431" s="25" t="str">
        <f>VLOOKUP(D431,スキル!$C$4:$O$96,2,FALSE)</f>
        <v>ミスをした</v>
      </c>
      <c r="N431" s="45"/>
      <c r="O431" s="1" t="str">
        <f t="shared" si="8"/>
        <v>INSERT INTO m_monster_skills VALUES ('myskill0427','monster071','skill055',FALSE);</v>
      </c>
    </row>
    <row r="432" spans="2:15">
      <c r="B432" s="44" t="s">
        <v>939</v>
      </c>
      <c r="C432" s="21" t="s">
        <v>492</v>
      </c>
      <c r="D432" s="21" t="s">
        <v>1072</v>
      </c>
      <c r="E432" s="21" t="b">
        <v>0</v>
      </c>
      <c r="G432" s="21" t="str">
        <f>VLOOKUP(C432,モンスター!$B$6:$I$100,2,FALSE)</f>
        <v>ファイアドレイク</v>
      </c>
      <c r="H432" s="24">
        <f>VLOOKUP(D432,スキル!$C$4:$O$96,8,FALSE)</f>
        <v>15</v>
      </c>
      <c r="I432" s="25" t="str">
        <f>VLOOKUP(D432,スキル!$C$4:$O$96,2,FALSE)</f>
        <v>タックル</v>
      </c>
      <c r="N432" s="45"/>
      <c r="O432" s="1" t="str">
        <f t="shared" si="8"/>
        <v>INSERT INTO m_monster_skills VALUES ('myskill0428','monster072','skill060',FALSE);</v>
      </c>
    </row>
    <row r="433" spans="2:15">
      <c r="B433" s="44" t="s">
        <v>940</v>
      </c>
      <c r="C433" s="21" t="s">
        <v>492</v>
      </c>
      <c r="D433" s="21" t="s">
        <v>1076</v>
      </c>
      <c r="E433" s="21" t="b">
        <v>0</v>
      </c>
      <c r="G433" s="21" t="str">
        <f>VLOOKUP(C433,モンスター!$B$6:$I$100,2,FALSE)</f>
        <v>ファイアドレイク</v>
      </c>
      <c r="H433" s="24">
        <f>VLOOKUP(D433,スキル!$C$4:$O$96,8,FALSE)</f>
        <v>30</v>
      </c>
      <c r="I433" s="25" t="str">
        <f>VLOOKUP(D433,スキル!$C$4:$O$96,2,FALSE)</f>
        <v>突撃</v>
      </c>
      <c r="N433" s="45"/>
      <c r="O433" s="1" t="str">
        <f t="shared" si="8"/>
        <v>INSERT INTO m_monster_skills VALUES ('myskill0429','monster072','skill061',FALSE);</v>
      </c>
    </row>
    <row r="434" spans="2:15">
      <c r="B434" s="44" t="s">
        <v>941</v>
      </c>
      <c r="C434" s="21" t="s">
        <v>492</v>
      </c>
      <c r="D434" s="21" t="s">
        <v>1079</v>
      </c>
      <c r="E434" s="21" t="b">
        <v>0</v>
      </c>
      <c r="G434" s="21" t="str">
        <f>VLOOKUP(C434,モンスター!$B$6:$I$100,2,FALSE)</f>
        <v>ファイアドレイク</v>
      </c>
      <c r="H434" s="24">
        <f>VLOOKUP(D434,スキル!$C$4:$O$96,8,FALSE)</f>
        <v>15</v>
      </c>
      <c r="I434" s="25" t="str">
        <f>VLOOKUP(D434,スキル!$C$4:$O$96,2,FALSE)</f>
        <v>引き裂く</v>
      </c>
      <c r="N434" s="45"/>
      <c r="O434" s="1" t="str">
        <f t="shared" si="8"/>
        <v>INSERT INTO m_monster_skills VALUES ('myskill0430','monster072','skill068',FALSE);</v>
      </c>
    </row>
    <row r="435" spans="2:15">
      <c r="B435" s="44" t="s">
        <v>942</v>
      </c>
      <c r="C435" s="21" t="s">
        <v>492</v>
      </c>
      <c r="D435" s="21" t="s">
        <v>1045</v>
      </c>
      <c r="E435" s="21" t="b">
        <v>0</v>
      </c>
      <c r="G435" s="21" t="str">
        <f>VLOOKUP(C435,モンスター!$B$6:$I$100,2,FALSE)</f>
        <v>ファイアドレイク</v>
      </c>
      <c r="H435" s="24" t="str">
        <f>VLOOKUP(D435,スキル!$C$4:$O$96,8,FALSE)</f>
        <v>30</v>
      </c>
      <c r="I435" s="25" t="str">
        <f>VLOOKUP(D435,スキル!$C$4:$O$96,2,FALSE)</f>
        <v>エクスプロード</v>
      </c>
      <c r="N435" s="45"/>
      <c r="O435" s="1" t="str">
        <f t="shared" si="8"/>
        <v>INSERT INTO m_monster_skills VALUES ('myskill0431','monster072','skill018',FALSE);</v>
      </c>
    </row>
    <row r="436" spans="2:15">
      <c r="B436" s="44" t="s">
        <v>943</v>
      </c>
      <c r="C436" s="21" t="s">
        <v>492</v>
      </c>
      <c r="D436" s="21" t="s">
        <v>1023</v>
      </c>
      <c r="E436" s="21" t="b">
        <v>0</v>
      </c>
      <c r="G436" s="21" t="str">
        <f>VLOOKUP(C436,モンスター!$B$6:$I$100,2,FALSE)</f>
        <v>ファイアドレイク</v>
      </c>
      <c r="H436" s="24">
        <f>VLOOKUP(D436,スキル!$C$4:$O$96,8,FALSE)</f>
        <v>0</v>
      </c>
      <c r="I436" s="25" t="str">
        <f>VLOOKUP(D436,スキル!$C$4:$O$96,2,FALSE)</f>
        <v>様子を見ている</v>
      </c>
      <c r="N436" s="45"/>
      <c r="O436" s="1" t="str">
        <f t="shared" si="8"/>
        <v>INSERT INTO m_monster_skills VALUES ('myskill0432','monster072','skill056',FALSE);</v>
      </c>
    </row>
    <row r="437" spans="2:15">
      <c r="B437" s="44" t="s">
        <v>944</v>
      </c>
      <c r="C437" s="21" t="s">
        <v>492</v>
      </c>
      <c r="D437" s="21" t="s">
        <v>1045</v>
      </c>
      <c r="E437" s="21" t="b">
        <v>0</v>
      </c>
      <c r="G437" s="21" t="str">
        <f>VLOOKUP(C437,モンスター!$B$6:$I$100,2,FALSE)</f>
        <v>ファイアドレイク</v>
      </c>
      <c r="H437" s="24" t="str">
        <f>VLOOKUP(D437,スキル!$C$4:$O$96,8,FALSE)</f>
        <v>30</v>
      </c>
      <c r="I437" s="25" t="str">
        <f>VLOOKUP(D437,スキル!$C$4:$O$96,2,FALSE)</f>
        <v>エクスプロード</v>
      </c>
      <c r="N437" s="45"/>
      <c r="O437" s="1" t="str">
        <f t="shared" si="8"/>
        <v>INSERT INTO m_monster_skills VALUES ('myskill0433','monster072','skill018',FALSE);</v>
      </c>
    </row>
    <row r="438" spans="2:15">
      <c r="B438" s="44" t="s">
        <v>945</v>
      </c>
      <c r="C438" s="21" t="s">
        <v>493</v>
      </c>
      <c r="D438" s="21" t="s">
        <v>1033</v>
      </c>
      <c r="E438" s="21" t="b">
        <v>0</v>
      </c>
      <c r="G438" s="21" t="str">
        <f>VLOOKUP(C438,モンスター!$B$6:$I$100,2,FALSE)</f>
        <v>スペクター</v>
      </c>
      <c r="H438" s="24" t="str">
        <f>VLOOKUP(D438,スキル!$C$4:$O$96,8,FALSE)</f>
        <v>10</v>
      </c>
      <c r="I438" s="25" t="str">
        <f>VLOOKUP(D438,スキル!$C$4:$O$96,2,FALSE)</f>
        <v>イビルゲート</v>
      </c>
      <c r="N438" s="45"/>
      <c r="O438" s="1" t="str">
        <f t="shared" si="8"/>
        <v>INSERT INTO m_monster_skills VALUES ('myskill0434','monster073','skill032',FALSE);</v>
      </c>
    </row>
    <row r="439" spans="2:15">
      <c r="B439" s="44" t="s">
        <v>946</v>
      </c>
      <c r="C439" s="21" t="s">
        <v>493</v>
      </c>
      <c r="D439" s="21" t="s">
        <v>1033</v>
      </c>
      <c r="E439" s="21" t="b">
        <v>0</v>
      </c>
      <c r="G439" s="21" t="str">
        <f>VLOOKUP(C439,モンスター!$B$6:$I$100,2,FALSE)</f>
        <v>スペクター</v>
      </c>
      <c r="H439" s="24" t="str">
        <f>VLOOKUP(D439,スキル!$C$4:$O$96,8,FALSE)</f>
        <v>10</v>
      </c>
      <c r="I439" s="25" t="str">
        <f>VLOOKUP(D439,スキル!$C$4:$O$96,2,FALSE)</f>
        <v>イビルゲート</v>
      </c>
      <c r="N439" s="45"/>
      <c r="O439" s="1" t="str">
        <f t="shared" si="8"/>
        <v>INSERT INTO m_monster_skills VALUES ('myskill0435','monster073','skill032',FALSE);</v>
      </c>
    </row>
    <row r="440" spans="2:15">
      <c r="B440" s="44" t="s">
        <v>947</v>
      </c>
      <c r="C440" s="21" t="s">
        <v>493</v>
      </c>
      <c r="D440" s="21" t="s">
        <v>1033</v>
      </c>
      <c r="E440" s="21" t="b">
        <v>0</v>
      </c>
      <c r="G440" s="21" t="str">
        <f>VLOOKUP(C440,モンスター!$B$6:$I$100,2,FALSE)</f>
        <v>スペクター</v>
      </c>
      <c r="H440" s="24" t="str">
        <f>VLOOKUP(D440,スキル!$C$4:$O$96,8,FALSE)</f>
        <v>10</v>
      </c>
      <c r="I440" s="25" t="str">
        <f>VLOOKUP(D440,スキル!$C$4:$O$96,2,FALSE)</f>
        <v>イビルゲート</v>
      </c>
      <c r="N440" s="45"/>
      <c r="O440" s="1" t="str">
        <f t="shared" si="8"/>
        <v>INSERT INTO m_monster_skills VALUES ('myskill0436','monster073','skill032',FALSE);</v>
      </c>
    </row>
    <row r="441" spans="2:15">
      <c r="B441" s="44" t="s">
        <v>948</v>
      </c>
      <c r="C441" s="21" t="s">
        <v>493</v>
      </c>
      <c r="D441" s="21" t="s">
        <v>1039</v>
      </c>
      <c r="E441" s="21" t="b">
        <v>0</v>
      </c>
      <c r="G441" s="21" t="str">
        <f>VLOOKUP(C441,モンスター!$B$6:$I$100,2,FALSE)</f>
        <v>スペクター</v>
      </c>
      <c r="H441" s="24">
        <f>VLOOKUP(D441,スキル!$C$4:$O$96,8,FALSE)</f>
        <v>0</v>
      </c>
      <c r="I441" s="25" t="str">
        <f>VLOOKUP(D441,スキル!$C$4:$O$96,2,FALSE)</f>
        <v>スリプル</v>
      </c>
      <c r="N441" s="45"/>
      <c r="O441" s="1" t="str">
        <f t="shared" si="8"/>
        <v>INSERT INTO m_monster_skills VALUES ('myskill0437','monster073','skill047',FALSE);</v>
      </c>
    </row>
    <row r="442" spans="2:15">
      <c r="B442" s="44" t="s">
        <v>949</v>
      </c>
      <c r="C442" s="21" t="s">
        <v>493</v>
      </c>
      <c r="D442" s="21" t="s">
        <v>1018</v>
      </c>
      <c r="E442" s="21" t="b">
        <v>0</v>
      </c>
      <c r="G442" s="21" t="str">
        <f>VLOOKUP(C442,モンスター!$B$6:$I$100,2,FALSE)</f>
        <v>スペクター</v>
      </c>
      <c r="H442" s="24">
        <f>VLOOKUP(D442,スキル!$C$4:$O$96,8,FALSE)</f>
        <v>0</v>
      </c>
      <c r="I442" s="25" t="str">
        <f>VLOOKUP(D442,スキル!$C$4:$O$96,2,FALSE)</f>
        <v>ミスをした</v>
      </c>
      <c r="N442" s="45"/>
      <c r="O442" s="1" t="str">
        <f t="shared" si="8"/>
        <v>INSERT INTO m_monster_skills VALUES ('myskill0438','monster073','skill055',FALSE);</v>
      </c>
    </row>
    <row r="443" spans="2:15">
      <c r="B443" s="44" t="s">
        <v>950</v>
      </c>
      <c r="C443" s="21" t="s">
        <v>493</v>
      </c>
      <c r="D443" s="21" t="s">
        <v>1072</v>
      </c>
      <c r="E443" s="21" t="b">
        <v>0</v>
      </c>
      <c r="G443" s="21" t="str">
        <f>VLOOKUP(C443,モンスター!$B$6:$I$100,2,FALSE)</f>
        <v>スペクター</v>
      </c>
      <c r="H443" s="24">
        <f>VLOOKUP(D443,スキル!$C$4:$O$96,8,FALSE)</f>
        <v>15</v>
      </c>
      <c r="I443" s="25" t="str">
        <f>VLOOKUP(D443,スキル!$C$4:$O$96,2,FALSE)</f>
        <v>タックル</v>
      </c>
      <c r="N443" s="45"/>
      <c r="O443" s="1" t="str">
        <f t="shared" si="8"/>
        <v>INSERT INTO m_monster_skills VALUES ('myskill0439','monster073','skill060',FALSE);</v>
      </c>
    </row>
    <row r="444" spans="2:15">
      <c r="B444" s="44" t="s">
        <v>951</v>
      </c>
      <c r="C444" s="21" t="s">
        <v>494</v>
      </c>
      <c r="D444" s="21" t="s">
        <v>1034</v>
      </c>
      <c r="E444" s="21" t="b">
        <v>0</v>
      </c>
      <c r="G444" s="21" t="str">
        <f>VLOOKUP(C444,モンスター!$B$6:$I$100,2,FALSE)</f>
        <v>ゴースト</v>
      </c>
      <c r="H444" s="24" t="str">
        <f>VLOOKUP(D444,スキル!$C$4:$O$96,8,FALSE)</f>
        <v>30</v>
      </c>
      <c r="I444" s="25" t="str">
        <f>VLOOKUP(D444,スキル!$C$4:$O$96,2,FALSE)</f>
        <v>ダークフォース</v>
      </c>
      <c r="N444" s="45"/>
      <c r="O444" s="1" t="str">
        <f t="shared" si="8"/>
        <v>INSERT INTO m_monster_skills VALUES ('myskill0440','monster074','skill033',FALSE);</v>
      </c>
    </row>
    <row r="445" spans="2:15">
      <c r="B445" s="44" t="s">
        <v>952</v>
      </c>
      <c r="C445" s="21" t="s">
        <v>494</v>
      </c>
      <c r="D445" s="21" t="s">
        <v>1033</v>
      </c>
      <c r="E445" s="21" t="b">
        <v>0</v>
      </c>
      <c r="G445" s="21" t="str">
        <f>VLOOKUP(C445,モンスター!$B$6:$I$100,2,FALSE)</f>
        <v>ゴースト</v>
      </c>
      <c r="H445" s="24" t="str">
        <f>VLOOKUP(D445,スキル!$C$4:$O$96,8,FALSE)</f>
        <v>10</v>
      </c>
      <c r="I445" s="25" t="str">
        <f>VLOOKUP(D445,スキル!$C$4:$O$96,2,FALSE)</f>
        <v>イビルゲート</v>
      </c>
      <c r="N445" s="45"/>
      <c r="O445" s="1" t="str">
        <f t="shared" si="8"/>
        <v>INSERT INTO m_monster_skills VALUES ('myskill0441','monster074','skill032',FALSE);</v>
      </c>
    </row>
    <row r="446" spans="2:15">
      <c r="B446" s="44" t="s">
        <v>953</v>
      </c>
      <c r="C446" s="21" t="s">
        <v>494</v>
      </c>
      <c r="D446" s="21" t="s">
        <v>1036</v>
      </c>
      <c r="E446" s="21" t="b">
        <v>0</v>
      </c>
      <c r="G446" s="21" t="str">
        <f>VLOOKUP(C446,モンスター!$B$6:$I$100,2,FALSE)</f>
        <v>ゴースト</v>
      </c>
      <c r="H446" s="24">
        <f>VLOOKUP(D446,スキル!$C$4:$O$96,8,FALSE)</f>
        <v>50</v>
      </c>
      <c r="I446" s="25" t="str">
        <f>VLOOKUP(D446,スキル!$C$4:$O$96,2,FALSE)</f>
        <v>ブラックレイン</v>
      </c>
      <c r="N446" s="45"/>
      <c r="O446" s="1" t="str">
        <f t="shared" si="8"/>
        <v>INSERT INTO m_monster_skills VALUES ('myskill0442','monster074','skill034',FALSE);</v>
      </c>
    </row>
    <row r="447" spans="2:15">
      <c r="B447" s="44" t="s">
        <v>954</v>
      </c>
      <c r="C447" s="21" t="s">
        <v>494</v>
      </c>
      <c r="D447" s="21" t="s">
        <v>1035</v>
      </c>
      <c r="E447" s="21" t="b">
        <v>0</v>
      </c>
      <c r="G447" s="21" t="str">
        <f>VLOOKUP(C447,モンスター!$B$6:$I$100,2,FALSE)</f>
        <v>ゴースト</v>
      </c>
      <c r="H447" s="24">
        <f>VLOOKUP(D447,スキル!$C$4:$O$96,8,FALSE)</f>
        <v>0</v>
      </c>
      <c r="I447" s="25" t="str">
        <f>VLOOKUP(D447,スキル!$C$4:$O$96,2,FALSE)</f>
        <v>余裕に構えている</v>
      </c>
      <c r="N447" s="45"/>
      <c r="O447" s="1" t="str">
        <f t="shared" si="8"/>
        <v>INSERT INTO m_monster_skills VALUES ('myskill0443','monster074','skill057',FALSE);</v>
      </c>
    </row>
    <row r="448" spans="2:15">
      <c r="B448" s="44" t="s">
        <v>955</v>
      </c>
      <c r="C448" s="21" t="s">
        <v>494</v>
      </c>
      <c r="D448" s="21" t="s">
        <v>1072</v>
      </c>
      <c r="E448" s="21" t="b">
        <v>0</v>
      </c>
      <c r="G448" s="21" t="str">
        <f>VLOOKUP(C448,モンスター!$B$6:$I$100,2,FALSE)</f>
        <v>ゴースト</v>
      </c>
      <c r="H448" s="24">
        <f>VLOOKUP(D448,スキル!$C$4:$O$96,8,FALSE)</f>
        <v>15</v>
      </c>
      <c r="I448" s="25" t="str">
        <f>VLOOKUP(D448,スキル!$C$4:$O$96,2,FALSE)</f>
        <v>タックル</v>
      </c>
      <c r="N448" s="45"/>
      <c r="O448" s="1" t="str">
        <f t="shared" si="8"/>
        <v>INSERT INTO m_monster_skills VALUES ('myskill0444','monster074','skill060',FALSE);</v>
      </c>
    </row>
    <row r="449" spans="2:15">
      <c r="B449" s="44" t="s">
        <v>956</v>
      </c>
      <c r="C449" s="21" t="s">
        <v>494</v>
      </c>
      <c r="D449" s="21" t="s">
        <v>1020</v>
      </c>
      <c r="E449" s="21" t="b">
        <v>0</v>
      </c>
      <c r="G449" s="21" t="str">
        <f>VLOOKUP(C449,モンスター!$B$6:$I$100,2,FALSE)</f>
        <v>ゴースト</v>
      </c>
      <c r="H449" s="24" t="str">
        <f>VLOOKUP(D449,スキル!$C$4:$O$96,8,FALSE)</f>
        <v>25</v>
      </c>
      <c r="I449" s="25" t="str">
        <f>VLOOKUP(D449,スキル!$C$4:$O$96,2,FALSE)</f>
        <v>ムーンサルト</v>
      </c>
      <c r="N449" s="45"/>
      <c r="O449" s="1" t="str">
        <f t="shared" si="8"/>
        <v>INSERT INTO m_monster_skills VALUES ('myskill0445','monster074','skill006',FALSE);</v>
      </c>
    </row>
    <row r="450" spans="2:15">
      <c r="B450" s="44" t="s">
        <v>957</v>
      </c>
      <c r="C450" s="21" t="s">
        <v>495</v>
      </c>
      <c r="D450" s="21" t="s">
        <v>1017</v>
      </c>
      <c r="E450" s="21" t="b">
        <v>0</v>
      </c>
      <c r="G450" s="21" t="str">
        <f>VLOOKUP(C450,モンスター!$B$6:$I$100,2,FALSE)</f>
        <v>ユニコーンヘッド</v>
      </c>
      <c r="H450" s="24">
        <f>VLOOKUP(D450,スキル!$C$4:$O$96,8,FALSE)</f>
        <v>10</v>
      </c>
      <c r="I450" s="25" t="str">
        <f>VLOOKUP(D450,スキル!$C$4:$O$96,2,FALSE)</f>
        <v>斬撃</v>
      </c>
      <c r="N450" s="45"/>
      <c r="O450" s="1" t="str">
        <f t="shared" si="8"/>
        <v>INSERT INTO m_monster_skills VALUES ('myskill0446','monster075','skill009',FALSE);</v>
      </c>
    </row>
    <row r="451" spans="2:15">
      <c r="B451" s="44" t="s">
        <v>958</v>
      </c>
      <c r="C451" s="21" t="s">
        <v>495</v>
      </c>
      <c r="D451" s="21" t="s">
        <v>1044</v>
      </c>
      <c r="E451" s="21" t="b">
        <v>0</v>
      </c>
      <c r="G451" s="21" t="str">
        <f>VLOOKUP(C451,モンスター!$B$6:$I$100,2,FALSE)</f>
        <v>ユニコーンヘッド</v>
      </c>
      <c r="H451" s="24" t="str">
        <f>VLOOKUP(D451,スキル!$C$4:$O$96,8,FALSE)</f>
        <v>10</v>
      </c>
      <c r="I451" s="25" t="str">
        <f>VLOOKUP(D451,スキル!$C$4:$O$96,2,FALSE)</f>
        <v>サンダー</v>
      </c>
      <c r="N451" s="45"/>
      <c r="O451" s="1" t="str">
        <f t="shared" si="8"/>
        <v>INSERT INTO m_monster_skills VALUES ('myskill0447','monster075','skill023',FALSE);</v>
      </c>
    </row>
    <row r="452" spans="2:15">
      <c r="B452" s="44" t="s">
        <v>959</v>
      </c>
      <c r="C452" s="21" t="s">
        <v>495</v>
      </c>
      <c r="D452" s="21" t="s">
        <v>1019</v>
      </c>
      <c r="E452" s="21" t="b">
        <v>0</v>
      </c>
      <c r="G452" s="21" t="str">
        <f>VLOOKUP(C452,モンスター!$B$6:$I$100,2,FALSE)</f>
        <v>ユニコーンヘッド</v>
      </c>
      <c r="H452" s="24" t="str">
        <f>VLOOKUP(D452,スキル!$C$4:$O$96,8,FALSE)</f>
        <v>10</v>
      </c>
      <c r="I452" s="25" t="str">
        <f>VLOOKUP(D452,スキル!$C$4:$O$96,2,FALSE)</f>
        <v>ダイヤミサイル</v>
      </c>
      <c r="N452" s="45"/>
      <c r="O452" s="1" t="str">
        <f t="shared" si="8"/>
        <v>INSERT INTO m_monster_skills VALUES ('myskill0448','monster075','skill026',FALSE);</v>
      </c>
    </row>
    <row r="453" spans="2:15">
      <c r="B453" s="44" t="s">
        <v>960</v>
      </c>
      <c r="C453" s="21" t="s">
        <v>495</v>
      </c>
      <c r="D453" s="21" t="s">
        <v>1062</v>
      </c>
      <c r="E453" s="21" t="b">
        <v>0</v>
      </c>
      <c r="G453" s="21" t="str">
        <f>VLOOKUP(C453,モンスター!$B$6:$I$100,2,FALSE)</f>
        <v>ユニコーンヘッド</v>
      </c>
      <c r="H453" s="24">
        <f>VLOOKUP(D453,スキル!$C$4:$O$96,8,FALSE)</f>
        <v>20</v>
      </c>
      <c r="I453" s="25" t="str">
        <f>VLOOKUP(D453,スキル!$C$4:$O$96,2,FALSE)</f>
        <v>ケアル</v>
      </c>
      <c r="N453" s="45"/>
      <c r="O453" s="1" t="str">
        <f t="shared" si="8"/>
        <v>INSERT INTO m_monster_skills VALUES ('myskill0449','monster075','skill039',FALSE);</v>
      </c>
    </row>
    <row r="454" spans="2:15">
      <c r="B454" s="44" t="s">
        <v>961</v>
      </c>
      <c r="C454" s="21" t="s">
        <v>495</v>
      </c>
      <c r="D454" s="21" t="s">
        <v>1077</v>
      </c>
      <c r="E454" s="21" t="b">
        <v>0</v>
      </c>
      <c r="G454" s="21" t="str">
        <f>VLOOKUP(C454,モンスター!$B$6:$I$100,2,FALSE)</f>
        <v>ユニコーンヘッド</v>
      </c>
      <c r="H454" s="24">
        <f>VLOOKUP(D454,スキル!$C$4:$O$96,8,FALSE)</f>
        <v>15</v>
      </c>
      <c r="I454" s="25" t="str">
        <f>VLOOKUP(D454,スキル!$C$4:$O$96,2,FALSE)</f>
        <v>突き</v>
      </c>
      <c r="N454" s="45"/>
      <c r="O454" s="1" t="str">
        <f t="shared" ref="O454:O509" si="9">"INSERT INTO m_monster_skills VALUES ("&amp;"'"&amp;B454&amp;"'"&amp;","&amp;"'"&amp;C454&amp;"'"&amp;","&amp;"'"&amp;D454&amp;"'"&amp;","&amp;E454&amp;");"</f>
        <v>INSERT INTO m_monster_skills VALUES ('myskill0450','monster075','skill064',FALSE);</v>
      </c>
    </row>
    <row r="455" spans="2:15">
      <c r="B455" s="44" t="s">
        <v>962</v>
      </c>
      <c r="C455" s="21" t="s">
        <v>495</v>
      </c>
      <c r="D455" s="21" t="s">
        <v>1077</v>
      </c>
      <c r="E455" s="21" t="b">
        <v>0</v>
      </c>
      <c r="G455" s="21" t="str">
        <f>VLOOKUP(C455,モンスター!$B$6:$I$100,2,FALSE)</f>
        <v>ユニコーンヘッド</v>
      </c>
      <c r="H455" s="24">
        <f>VLOOKUP(D455,スキル!$C$4:$O$96,8,FALSE)</f>
        <v>15</v>
      </c>
      <c r="I455" s="25" t="str">
        <f>VLOOKUP(D455,スキル!$C$4:$O$96,2,FALSE)</f>
        <v>突き</v>
      </c>
      <c r="N455" s="45"/>
      <c r="O455" s="1" t="str">
        <f t="shared" si="9"/>
        <v>INSERT INTO m_monster_skills VALUES ('myskill0451','monster075','skill064',FALSE);</v>
      </c>
    </row>
    <row r="456" spans="2:15">
      <c r="B456" s="44" t="s">
        <v>963</v>
      </c>
      <c r="C456" s="21" t="s">
        <v>496</v>
      </c>
      <c r="D456" s="21" t="s">
        <v>1024</v>
      </c>
      <c r="E456" s="21" t="b">
        <v>0</v>
      </c>
      <c r="G456" s="21" t="str">
        <f>VLOOKUP(C456,モンスター!$B$6:$I$100,2,FALSE)</f>
        <v>ゴールドユニコ</v>
      </c>
      <c r="H456" s="24">
        <f>VLOOKUP(D456,スキル!$C$4:$O$96,8,FALSE)</f>
        <v>50</v>
      </c>
      <c r="I456" s="25" t="str">
        <f>VLOOKUP(D456,スキル!$C$4:$O$96,2,FALSE)</f>
        <v>ストーンクラウド</v>
      </c>
      <c r="N456" s="45"/>
      <c r="O456" s="1" t="str">
        <f t="shared" si="9"/>
        <v>INSERT INTO m_monster_skills VALUES ('myskill0452','monster076','skill028',FALSE);</v>
      </c>
    </row>
    <row r="457" spans="2:15">
      <c r="B457" s="44" t="s">
        <v>964</v>
      </c>
      <c r="C457" s="21" t="s">
        <v>496</v>
      </c>
      <c r="D457" s="21" t="s">
        <v>1079</v>
      </c>
      <c r="E457" s="21" t="b">
        <v>0</v>
      </c>
      <c r="G457" s="21" t="str">
        <f>VLOOKUP(C457,モンスター!$B$6:$I$100,2,FALSE)</f>
        <v>ゴールドユニコ</v>
      </c>
      <c r="H457" s="24">
        <f>VLOOKUP(D457,スキル!$C$4:$O$96,8,FALSE)</f>
        <v>15</v>
      </c>
      <c r="I457" s="25" t="str">
        <f>VLOOKUP(D457,スキル!$C$4:$O$96,2,FALSE)</f>
        <v>引き裂く</v>
      </c>
      <c r="N457" s="45"/>
      <c r="O457" s="1" t="str">
        <f t="shared" si="9"/>
        <v>INSERT INTO m_monster_skills VALUES ('myskill0453','monster076','skill068',FALSE);</v>
      </c>
    </row>
    <row r="458" spans="2:15">
      <c r="B458" s="44" t="s">
        <v>965</v>
      </c>
      <c r="C458" s="21" t="s">
        <v>496</v>
      </c>
      <c r="D458" s="21" t="s">
        <v>1078</v>
      </c>
      <c r="E458" s="21" t="b">
        <v>0</v>
      </c>
      <c r="G458" s="21" t="str">
        <f>VLOOKUP(C458,モンスター!$B$6:$I$100,2,FALSE)</f>
        <v>ゴールドユニコ</v>
      </c>
      <c r="H458" s="24">
        <f>VLOOKUP(D458,スキル!$C$4:$O$96,8,FALSE)</f>
        <v>30</v>
      </c>
      <c r="I458" s="25" t="str">
        <f>VLOOKUP(D458,スキル!$C$4:$O$96,2,FALSE)</f>
        <v>串刺し</v>
      </c>
      <c r="N458" s="45"/>
      <c r="O458" s="1" t="str">
        <f t="shared" si="9"/>
        <v>INSERT INTO m_monster_skills VALUES ('myskill0454','monster076','skill065',FALSE);</v>
      </c>
    </row>
    <row r="459" spans="2:15">
      <c r="B459" s="44" t="s">
        <v>966</v>
      </c>
      <c r="C459" s="21" t="s">
        <v>496</v>
      </c>
      <c r="D459" s="21" t="s">
        <v>1061</v>
      </c>
      <c r="E459" s="21" t="b">
        <v>0</v>
      </c>
      <c r="G459" s="21" t="str">
        <f>VLOOKUP(C459,モンスター!$B$6:$I$100,2,FALSE)</f>
        <v>ゴールドユニコ</v>
      </c>
      <c r="H459" s="24">
        <f>VLOOKUP(D459,スキル!$C$4:$O$96,8,FALSE)</f>
        <v>40</v>
      </c>
      <c r="I459" s="25" t="str">
        <f>VLOOKUP(D459,スキル!$C$4:$O$96,2,FALSE)</f>
        <v>ケアルガ</v>
      </c>
      <c r="N459" s="45"/>
      <c r="O459" s="1" t="str">
        <f t="shared" si="9"/>
        <v>INSERT INTO m_monster_skills VALUES ('myskill0455','monster076','skill041',FALSE);</v>
      </c>
    </row>
    <row r="460" spans="2:15">
      <c r="B460" s="44" t="s">
        <v>967</v>
      </c>
      <c r="C460" s="21" t="s">
        <v>496</v>
      </c>
      <c r="D460" s="21" t="s">
        <v>1023</v>
      </c>
      <c r="E460" s="21" t="b">
        <v>0</v>
      </c>
      <c r="G460" s="21" t="str">
        <f>VLOOKUP(C460,モンスター!$B$6:$I$100,2,FALSE)</f>
        <v>ゴールドユニコ</v>
      </c>
      <c r="H460" s="24">
        <f>VLOOKUP(D460,スキル!$C$4:$O$96,8,FALSE)</f>
        <v>0</v>
      </c>
      <c r="I460" s="25" t="str">
        <f>VLOOKUP(D460,スキル!$C$4:$O$96,2,FALSE)</f>
        <v>様子を見ている</v>
      </c>
      <c r="N460" s="45"/>
      <c r="O460" s="1" t="str">
        <f t="shared" si="9"/>
        <v>INSERT INTO m_monster_skills VALUES ('myskill0456','monster076','skill056',FALSE);</v>
      </c>
    </row>
    <row r="461" spans="2:15">
      <c r="B461" s="44" t="s">
        <v>968</v>
      </c>
      <c r="C461" s="21" t="s">
        <v>496</v>
      </c>
      <c r="D461" s="21" t="s">
        <v>1050</v>
      </c>
      <c r="E461" s="21" t="b">
        <v>0</v>
      </c>
      <c r="G461" s="21" t="str">
        <f>VLOOKUP(C461,モンスター!$B$6:$I$100,2,FALSE)</f>
        <v>ゴールドユニコ</v>
      </c>
      <c r="H461" s="24" t="str">
        <f>VLOOKUP(D461,スキル!$C$4:$O$96,8,FALSE)</f>
        <v>35</v>
      </c>
      <c r="I461" s="25" t="str">
        <f>VLOOKUP(D461,スキル!$C$4:$O$96,2,FALSE)</f>
        <v>ギガスラッシュ</v>
      </c>
      <c r="N461" s="45"/>
      <c r="O461" s="1" t="str">
        <f t="shared" si="9"/>
        <v>INSERT INTO m_monster_skills VALUES ('myskill0457','monster076','skill015',FALSE);</v>
      </c>
    </row>
    <row r="462" spans="2:15">
      <c r="B462" s="44" t="s">
        <v>969</v>
      </c>
      <c r="C462" s="21" t="s">
        <v>497</v>
      </c>
      <c r="D462" s="21" t="s">
        <v>1042</v>
      </c>
      <c r="E462" s="21" t="b">
        <v>0</v>
      </c>
      <c r="G462" s="21" t="str">
        <f>VLOOKUP(C462,モンスター!$B$6:$I$100,2,FALSE)</f>
        <v>シェイプシフター</v>
      </c>
      <c r="H462" s="24">
        <f>VLOOKUP(D462,スキル!$C$4:$O$96,8,FALSE)</f>
        <v>20</v>
      </c>
      <c r="I462" s="25" t="str">
        <f>VLOOKUP(D462,スキル!$C$4:$O$96,2,FALSE)</f>
        <v>正拳突き</v>
      </c>
      <c r="N462" s="45"/>
      <c r="O462" s="1" t="str">
        <f t="shared" si="9"/>
        <v>INSERT INTO m_monster_skills VALUES ('myskill0458','monster077','skill002',FALSE);</v>
      </c>
    </row>
    <row r="463" spans="2:15">
      <c r="B463" s="44" t="s">
        <v>970</v>
      </c>
      <c r="C463" s="21" t="s">
        <v>497</v>
      </c>
      <c r="D463" s="21" t="s">
        <v>1182</v>
      </c>
      <c r="E463" s="21" t="b">
        <v>0</v>
      </c>
      <c r="G463" s="21" t="str">
        <f>VLOOKUP(C463,モンスター!$B$6:$I$100,2,FALSE)</f>
        <v>シェイプシフター</v>
      </c>
      <c r="H463" s="24">
        <f>VLOOKUP(D463,スキル!$C$4:$O$96,8,FALSE)</f>
        <v>0</v>
      </c>
      <c r="I463" s="25" t="str">
        <f>VLOOKUP(D463,スキル!$C$4:$O$96,2,FALSE)</f>
        <v>ビジョン</v>
      </c>
      <c r="N463" s="45"/>
      <c r="O463" s="1" t="str">
        <f t="shared" si="9"/>
        <v>INSERT INTO m_monster_skills VALUES ('myskill0459','monster077','skill053',FALSE);</v>
      </c>
    </row>
    <row r="464" spans="2:15">
      <c r="B464" s="44" t="s">
        <v>971</v>
      </c>
      <c r="C464" s="21" t="s">
        <v>497</v>
      </c>
      <c r="D464" s="21" t="s">
        <v>1033</v>
      </c>
      <c r="E464" s="21" t="b">
        <v>0</v>
      </c>
      <c r="G464" s="21" t="str">
        <f>VLOOKUP(C464,モンスター!$B$6:$I$100,2,FALSE)</f>
        <v>シェイプシフター</v>
      </c>
      <c r="H464" s="24" t="str">
        <f>VLOOKUP(D464,スキル!$C$4:$O$96,8,FALSE)</f>
        <v>10</v>
      </c>
      <c r="I464" s="25" t="str">
        <f>VLOOKUP(D464,スキル!$C$4:$O$96,2,FALSE)</f>
        <v>イビルゲート</v>
      </c>
      <c r="N464" s="45"/>
      <c r="O464" s="1" t="str">
        <f t="shared" si="9"/>
        <v>INSERT INTO m_monster_skills VALUES ('myskill0460','monster077','skill032',FALSE);</v>
      </c>
    </row>
    <row r="465" spans="2:15">
      <c r="B465" s="44" t="s">
        <v>972</v>
      </c>
      <c r="C465" s="21" t="s">
        <v>497</v>
      </c>
      <c r="D465" s="21" t="s">
        <v>1053</v>
      </c>
      <c r="E465" s="21" t="b">
        <v>0</v>
      </c>
      <c r="G465" s="21" t="str">
        <f>VLOOKUP(C465,モンスター!$B$6:$I$100,2,FALSE)</f>
        <v>シェイプシフター</v>
      </c>
      <c r="H465" s="24" t="str">
        <f>VLOOKUP(D465,スキル!$C$4:$O$96,8,FALSE)</f>
        <v>25</v>
      </c>
      <c r="I465" s="25" t="str">
        <f>VLOOKUP(D465,スキル!$C$4:$O$96,2,FALSE)</f>
        <v>グラビデ</v>
      </c>
      <c r="N465" s="45"/>
      <c r="O465" s="1" t="str">
        <f t="shared" si="9"/>
        <v>INSERT INTO m_monster_skills VALUES ('myskill0461','monster077','skill035',FALSE);</v>
      </c>
    </row>
    <row r="466" spans="2:15">
      <c r="B466" s="44" t="s">
        <v>973</v>
      </c>
      <c r="C466" s="21" t="s">
        <v>497</v>
      </c>
      <c r="D466" s="21" t="s">
        <v>1034</v>
      </c>
      <c r="E466" s="21" t="b">
        <v>0</v>
      </c>
      <c r="G466" s="21" t="str">
        <f>VLOOKUP(C466,モンスター!$B$6:$I$100,2,FALSE)</f>
        <v>シェイプシフター</v>
      </c>
      <c r="H466" s="24" t="str">
        <f>VLOOKUP(D466,スキル!$C$4:$O$96,8,FALSE)</f>
        <v>30</v>
      </c>
      <c r="I466" s="25" t="str">
        <f>VLOOKUP(D466,スキル!$C$4:$O$96,2,FALSE)</f>
        <v>ダークフォース</v>
      </c>
      <c r="N466" s="45"/>
      <c r="O466" s="1" t="str">
        <f t="shared" si="9"/>
        <v>INSERT INTO m_monster_skills VALUES ('myskill0462','monster077','skill033',FALSE);</v>
      </c>
    </row>
    <row r="467" spans="2:15">
      <c r="B467" s="44" t="s">
        <v>974</v>
      </c>
      <c r="C467" s="21" t="s">
        <v>497</v>
      </c>
      <c r="D467" s="21" t="s">
        <v>1018</v>
      </c>
      <c r="E467" s="21" t="b">
        <v>0</v>
      </c>
      <c r="G467" s="21" t="str">
        <f>VLOOKUP(C467,モンスター!$B$6:$I$100,2,FALSE)</f>
        <v>シェイプシフター</v>
      </c>
      <c r="H467" s="24">
        <f>VLOOKUP(D467,スキル!$C$4:$O$96,8,FALSE)</f>
        <v>0</v>
      </c>
      <c r="I467" s="25" t="str">
        <f>VLOOKUP(D467,スキル!$C$4:$O$96,2,FALSE)</f>
        <v>ミスをした</v>
      </c>
      <c r="N467" s="45"/>
      <c r="O467" s="1" t="str">
        <f t="shared" si="9"/>
        <v>INSERT INTO m_monster_skills VALUES ('myskill0463','monster077','skill055',FALSE);</v>
      </c>
    </row>
    <row r="468" spans="2:15">
      <c r="B468" s="44" t="s">
        <v>975</v>
      </c>
      <c r="C468" s="21" t="s">
        <v>498</v>
      </c>
      <c r="D468" s="21" t="s">
        <v>1034</v>
      </c>
      <c r="E468" s="21" t="b">
        <v>0</v>
      </c>
      <c r="G468" s="21" t="str">
        <f>VLOOKUP(C468,モンスター!$B$6:$I$100,2,FALSE)</f>
        <v>シャドウゼロ</v>
      </c>
      <c r="H468" s="24" t="str">
        <f>VLOOKUP(D468,スキル!$C$4:$O$96,8,FALSE)</f>
        <v>30</v>
      </c>
      <c r="I468" s="25" t="str">
        <f>VLOOKUP(D468,スキル!$C$4:$O$96,2,FALSE)</f>
        <v>ダークフォース</v>
      </c>
      <c r="N468" s="45"/>
      <c r="O468" s="1" t="str">
        <f t="shared" si="9"/>
        <v>INSERT INTO m_monster_skills VALUES ('myskill0464','monster078','skill033',FALSE);</v>
      </c>
    </row>
    <row r="469" spans="2:15">
      <c r="B469" s="44" t="s">
        <v>976</v>
      </c>
      <c r="C469" s="21" t="s">
        <v>498</v>
      </c>
      <c r="D469" s="21" t="s">
        <v>1036</v>
      </c>
      <c r="E469" s="21" t="b">
        <v>0</v>
      </c>
      <c r="G469" s="21" t="str">
        <f>VLOOKUP(C469,モンスター!$B$6:$I$100,2,FALSE)</f>
        <v>シャドウゼロ</v>
      </c>
      <c r="H469" s="24">
        <f>VLOOKUP(D469,スキル!$C$4:$O$96,8,FALSE)</f>
        <v>50</v>
      </c>
      <c r="I469" s="25" t="str">
        <f>VLOOKUP(D469,スキル!$C$4:$O$96,2,FALSE)</f>
        <v>ブラックレイン</v>
      </c>
      <c r="N469" s="45"/>
      <c r="O469" s="1" t="str">
        <f t="shared" si="9"/>
        <v>INSERT INTO m_monster_skills VALUES ('myskill0465','monster078','skill034',FALSE);</v>
      </c>
    </row>
    <row r="470" spans="2:15">
      <c r="B470" s="44" t="s">
        <v>977</v>
      </c>
      <c r="C470" s="21" t="s">
        <v>498</v>
      </c>
      <c r="D470" s="21" t="s">
        <v>1037</v>
      </c>
      <c r="E470" s="21" t="b">
        <v>0</v>
      </c>
      <c r="G470" s="21" t="str">
        <f>VLOOKUP(C470,モンスター!$B$6:$I$100,2,FALSE)</f>
        <v>シャドウゼロ</v>
      </c>
      <c r="H470" s="24" t="str">
        <f>VLOOKUP(D470,スキル!$C$4:$O$96,8,FALSE)</f>
        <v>50</v>
      </c>
      <c r="I470" s="25" t="str">
        <f>VLOOKUP(D470,スキル!$C$4:$O$96,2,FALSE)</f>
        <v>グラビガ</v>
      </c>
      <c r="N470" s="45"/>
      <c r="O470" s="1" t="str">
        <f t="shared" si="9"/>
        <v>INSERT INTO m_monster_skills VALUES ('myskill0466','monster078','skill036',FALSE);</v>
      </c>
    </row>
    <row r="471" spans="2:15">
      <c r="B471" s="44" t="s">
        <v>978</v>
      </c>
      <c r="C471" s="21" t="s">
        <v>498</v>
      </c>
      <c r="D471" s="21" t="s">
        <v>1072</v>
      </c>
      <c r="E471" s="21" t="b">
        <v>0</v>
      </c>
      <c r="G471" s="21" t="str">
        <f>VLOOKUP(C471,モンスター!$B$6:$I$100,2,FALSE)</f>
        <v>シャドウゼロ</v>
      </c>
      <c r="H471" s="24">
        <f>VLOOKUP(D471,スキル!$C$4:$O$96,8,FALSE)</f>
        <v>15</v>
      </c>
      <c r="I471" s="25" t="str">
        <f>VLOOKUP(D471,スキル!$C$4:$O$96,2,FALSE)</f>
        <v>タックル</v>
      </c>
      <c r="N471" s="45"/>
      <c r="O471" s="1" t="str">
        <f t="shared" si="9"/>
        <v>INSERT INTO m_monster_skills VALUES ('myskill0467','monster078','skill060',FALSE);</v>
      </c>
    </row>
    <row r="472" spans="2:15">
      <c r="B472" s="44" t="s">
        <v>979</v>
      </c>
      <c r="C472" s="21" t="s">
        <v>498</v>
      </c>
      <c r="D472" s="21" t="s">
        <v>1182</v>
      </c>
      <c r="E472" s="21" t="b">
        <v>0</v>
      </c>
      <c r="G472" s="21" t="str">
        <f>VLOOKUP(C472,モンスター!$B$6:$I$100,2,FALSE)</f>
        <v>シャドウゼロ</v>
      </c>
      <c r="H472" s="24">
        <f>VLOOKUP(D472,スキル!$C$4:$O$96,8,FALSE)</f>
        <v>0</v>
      </c>
      <c r="I472" s="25" t="str">
        <f>VLOOKUP(D472,スキル!$C$4:$O$96,2,FALSE)</f>
        <v>ビジョン</v>
      </c>
      <c r="N472" s="45"/>
      <c r="O472" s="1" t="str">
        <f t="shared" si="9"/>
        <v>INSERT INTO m_monster_skills VALUES ('myskill0468','monster078','skill053',FALSE);</v>
      </c>
    </row>
    <row r="473" spans="2:15">
      <c r="B473" s="44" t="s">
        <v>980</v>
      </c>
      <c r="C473" s="21" t="s">
        <v>498</v>
      </c>
      <c r="D473" s="21" t="s">
        <v>1040</v>
      </c>
      <c r="E473" s="21" t="b">
        <v>0</v>
      </c>
      <c r="G473" s="21" t="str">
        <f>VLOOKUP(C473,モンスター!$B$6:$I$100,2,FALSE)</f>
        <v>シャドウゼロ</v>
      </c>
      <c r="H473" s="24">
        <f>VLOOKUP(D473,スキル!$C$4:$O$96,8,FALSE)</f>
        <v>0</v>
      </c>
      <c r="I473" s="25" t="str">
        <f>VLOOKUP(D473,スキル!$C$4:$O$96,2,FALSE)</f>
        <v>スリープミスト</v>
      </c>
      <c r="N473" s="45"/>
      <c r="O473" s="1" t="str">
        <f t="shared" si="9"/>
        <v>INSERT INTO m_monster_skills VALUES ('myskill0469','monster078','skill048',FALSE);</v>
      </c>
    </row>
    <row r="474" spans="2:15">
      <c r="B474" s="44" t="s">
        <v>981</v>
      </c>
      <c r="C474" s="21" t="s">
        <v>499</v>
      </c>
      <c r="D474" s="21" t="s">
        <v>1036</v>
      </c>
      <c r="E474" s="21" t="b">
        <v>0</v>
      </c>
      <c r="G474" s="21" t="str">
        <f>VLOOKUP(C474,モンスター!$B$6:$I$100,2,FALSE)</f>
        <v>シャドウゼロワン</v>
      </c>
      <c r="H474" s="24">
        <f>VLOOKUP(D474,スキル!$C$4:$O$96,8,FALSE)</f>
        <v>50</v>
      </c>
      <c r="I474" s="25" t="str">
        <f>VLOOKUP(D474,スキル!$C$4:$O$96,2,FALSE)</f>
        <v>ブラックレイン</v>
      </c>
      <c r="N474" s="45"/>
      <c r="O474" s="1" t="str">
        <f t="shared" si="9"/>
        <v>INSERT INTO m_monster_skills VALUES ('myskill0470','monster079','skill034',FALSE);</v>
      </c>
    </row>
    <row r="475" spans="2:15">
      <c r="B475" s="44" t="s">
        <v>982</v>
      </c>
      <c r="C475" s="21" t="s">
        <v>499</v>
      </c>
      <c r="D475" s="21" t="s">
        <v>1057</v>
      </c>
      <c r="E475" s="21" t="b">
        <v>0</v>
      </c>
      <c r="G475" s="21" t="str">
        <f>VLOOKUP(C475,モンスター!$B$6:$I$100,2,FALSE)</f>
        <v>シャドウゼロワン</v>
      </c>
      <c r="H475" s="24">
        <f>VLOOKUP(D475,スキル!$C$4:$O$96,8,FALSE)</f>
        <v>0</v>
      </c>
      <c r="I475" s="25" t="str">
        <f>VLOOKUP(D475,スキル!$C$4:$O$96,2,FALSE)</f>
        <v>デススペル</v>
      </c>
      <c r="N475" s="45"/>
      <c r="O475" s="1" t="str">
        <f t="shared" si="9"/>
        <v>INSERT INTO m_monster_skills VALUES ('myskill0471','monster079','skill038',FALSE);</v>
      </c>
    </row>
    <row r="476" spans="2:15">
      <c r="B476" s="44" t="s">
        <v>983</v>
      </c>
      <c r="C476" s="21" t="s">
        <v>499</v>
      </c>
      <c r="D476" s="21" t="s">
        <v>1051</v>
      </c>
      <c r="E476" s="21" t="b">
        <v>0</v>
      </c>
      <c r="G476" s="21" t="str">
        <f>VLOOKUP(C476,モンスター!$B$6:$I$100,2,FALSE)</f>
        <v>シャドウゼロワン</v>
      </c>
      <c r="H476" s="24">
        <f>VLOOKUP(D476,スキル!$C$4:$O$96,8,FALSE)</f>
        <v>30</v>
      </c>
      <c r="I476" s="25" t="str">
        <f>VLOOKUP(D476,スキル!$C$4:$O$96,2,FALSE)</f>
        <v>ケアルラ</v>
      </c>
      <c r="N476" s="45"/>
      <c r="O476" s="1" t="str">
        <f t="shared" si="9"/>
        <v>INSERT INTO m_monster_skills VALUES ('myskill0472','monster079','skill040',FALSE);</v>
      </c>
    </row>
    <row r="477" spans="2:15">
      <c r="B477" s="44" t="s">
        <v>984</v>
      </c>
      <c r="C477" s="21" t="s">
        <v>499</v>
      </c>
      <c r="D477" s="21" t="s">
        <v>1038</v>
      </c>
      <c r="E477" s="21" t="b">
        <v>0</v>
      </c>
      <c r="G477" s="21" t="str">
        <f>VLOOKUP(C477,モンスター!$B$6:$I$100,2,FALSE)</f>
        <v>シャドウゼロワン</v>
      </c>
      <c r="H477" s="24">
        <f>VLOOKUP(D477,スキル!$C$4:$O$96,8,FALSE)</f>
        <v>50</v>
      </c>
      <c r="I477" s="25" t="str">
        <f>VLOOKUP(D477,スキル!$C$4:$O$96,2,FALSE)</f>
        <v>リアルインパクト</v>
      </c>
      <c r="N477" s="45"/>
      <c r="O477" s="1" t="str">
        <f t="shared" si="9"/>
        <v>INSERT INTO m_monster_skills VALUES ('myskill0473','monster079','skill004',FALSE);</v>
      </c>
    </row>
    <row r="478" spans="2:15">
      <c r="B478" s="44" t="s">
        <v>985</v>
      </c>
      <c r="C478" s="21" t="s">
        <v>499</v>
      </c>
      <c r="D478" s="21" t="s">
        <v>1060</v>
      </c>
      <c r="E478" s="21" t="b">
        <v>0</v>
      </c>
      <c r="G478" s="21" t="str">
        <f>VLOOKUP(C478,モンスター!$B$6:$I$100,2,FALSE)</f>
        <v>シャドウゼロワン</v>
      </c>
      <c r="H478" s="24" t="str">
        <f>VLOOKUP(D478,スキル!$C$4:$O$96,8,FALSE)</f>
        <v>45</v>
      </c>
      <c r="I478" s="25" t="str">
        <f>VLOOKUP(D478,スキル!$C$4:$O$96,2,FALSE)</f>
        <v>クレイジーダンス</v>
      </c>
      <c r="N478" s="45"/>
      <c r="O478" s="1" t="str">
        <f t="shared" si="9"/>
        <v>INSERT INTO m_monster_skills VALUES ('myskill0474','monster079','skill008',FALSE);</v>
      </c>
    </row>
    <row r="479" spans="2:15">
      <c r="B479" s="44" t="s">
        <v>986</v>
      </c>
      <c r="C479" s="21" t="s">
        <v>499</v>
      </c>
      <c r="D479" s="21" t="s">
        <v>1182</v>
      </c>
      <c r="E479" s="21" t="b">
        <v>0</v>
      </c>
      <c r="G479" s="21" t="str">
        <f>VLOOKUP(C479,モンスター!$B$6:$I$100,2,FALSE)</f>
        <v>シャドウゼロワン</v>
      </c>
      <c r="H479" s="24">
        <f>VLOOKUP(D479,スキル!$C$4:$O$96,8,FALSE)</f>
        <v>0</v>
      </c>
      <c r="I479" s="25" t="str">
        <f>VLOOKUP(D479,スキル!$C$4:$O$96,2,FALSE)</f>
        <v>ビジョン</v>
      </c>
      <c r="N479" s="45"/>
      <c r="O479" s="1" t="str">
        <f t="shared" si="9"/>
        <v>INSERT INTO m_monster_skills VALUES ('myskill0475','monster079','skill053',FALSE);</v>
      </c>
    </row>
    <row r="480" spans="2:15">
      <c r="B480" s="44" t="s">
        <v>987</v>
      </c>
      <c r="C480" s="21" t="s">
        <v>500</v>
      </c>
      <c r="D480" s="21" t="s">
        <v>1063</v>
      </c>
      <c r="E480" s="21" t="b">
        <v>0</v>
      </c>
      <c r="G480" s="21" t="str">
        <f>VLOOKUP(C480,モンスター!$B$6:$I$100,2,FALSE)</f>
        <v>ボルダー</v>
      </c>
      <c r="H480" s="24" t="str">
        <f>VLOOKUP(D480,スキル!$C$4:$O$96,8,FALSE)</f>
        <v>10</v>
      </c>
      <c r="I480" s="25" t="str">
        <f>VLOOKUP(D480,スキル!$C$4:$O$96,2,FALSE)</f>
        <v>ホーリーボール</v>
      </c>
      <c r="N480" s="45"/>
      <c r="O480" s="1" t="str">
        <f t="shared" si="9"/>
        <v>INSERT INTO m_monster_skills VALUES ('myskill0476','monster080','skill029',FALSE);</v>
      </c>
    </row>
    <row r="481" spans="2:15">
      <c r="B481" s="44" t="s">
        <v>988</v>
      </c>
      <c r="C481" s="21" t="s">
        <v>500</v>
      </c>
      <c r="D481" s="21" t="s">
        <v>1041</v>
      </c>
      <c r="E481" s="21" t="b">
        <v>0</v>
      </c>
      <c r="G481" s="21" t="str">
        <f>VLOOKUP(C481,モンスター!$B$6:$I$100,2,FALSE)</f>
        <v>ボルダー</v>
      </c>
      <c r="H481" s="24">
        <f>VLOOKUP(D481,スキル!$C$4:$O$96,8,FALSE)</f>
        <v>10</v>
      </c>
      <c r="I481" s="25" t="str">
        <f>VLOOKUP(D481,スキル!$C$4:$O$96,2,FALSE)</f>
        <v>打撃</v>
      </c>
      <c r="N481" s="45"/>
      <c r="O481" s="1" t="str">
        <f t="shared" si="9"/>
        <v>INSERT INTO m_monster_skills VALUES ('myskill0477','monster080','skill001',FALSE);</v>
      </c>
    </row>
    <row r="482" spans="2:15">
      <c r="B482" s="44" t="s">
        <v>989</v>
      </c>
      <c r="C482" s="21" t="s">
        <v>500</v>
      </c>
      <c r="D482" s="21" t="s">
        <v>1072</v>
      </c>
      <c r="E482" s="21" t="b">
        <v>0</v>
      </c>
      <c r="G482" s="21" t="str">
        <f>VLOOKUP(C482,モンスター!$B$6:$I$100,2,FALSE)</f>
        <v>ボルダー</v>
      </c>
      <c r="H482" s="24">
        <f>VLOOKUP(D482,スキル!$C$4:$O$96,8,FALSE)</f>
        <v>15</v>
      </c>
      <c r="I482" s="25" t="str">
        <f>VLOOKUP(D482,スキル!$C$4:$O$96,2,FALSE)</f>
        <v>タックル</v>
      </c>
      <c r="N482" s="45"/>
      <c r="O482" s="1" t="str">
        <f t="shared" si="9"/>
        <v>INSERT INTO m_monster_skills VALUES ('myskill0478','monster080','skill060',FALSE);</v>
      </c>
    </row>
    <row r="483" spans="2:15">
      <c r="B483" s="44" t="s">
        <v>990</v>
      </c>
      <c r="C483" s="21" t="s">
        <v>500</v>
      </c>
      <c r="D483" s="21" t="s">
        <v>1044</v>
      </c>
      <c r="E483" s="21" t="b">
        <v>0</v>
      </c>
      <c r="G483" s="21" t="str">
        <f>VLOOKUP(C483,モンスター!$B$6:$I$100,2,FALSE)</f>
        <v>ボルダー</v>
      </c>
      <c r="H483" s="24" t="str">
        <f>VLOOKUP(D483,スキル!$C$4:$O$96,8,FALSE)</f>
        <v>10</v>
      </c>
      <c r="I483" s="25" t="str">
        <f>VLOOKUP(D483,スキル!$C$4:$O$96,2,FALSE)</f>
        <v>サンダー</v>
      </c>
      <c r="N483" s="45"/>
      <c r="O483" s="1" t="str">
        <f t="shared" si="9"/>
        <v>INSERT INTO m_monster_skills VALUES ('myskill0479','monster080','skill023',FALSE);</v>
      </c>
    </row>
    <row r="484" spans="2:15">
      <c r="B484" s="44" t="s">
        <v>991</v>
      </c>
      <c r="C484" s="21" t="s">
        <v>500</v>
      </c>
      <c r="D484" s="21" t="s">
        <v>1053</v>
      </c>
      <c r="E484" s="21" t="b">
        <v>0</v>
      </c>
      <c r="G484" s="21" t="str">
        <f>VLOOKUP(C484,モンスター!$B$6:$I$100,2,FALSE)</f>
        <v>ボルダー</v>
      </c>
      <c r="H484" s="24" t="str">
        <f>VLOOKUP(D484,スキル!$C$4:$O$96,8,FALSE)</f>
        <v>25</v>
      </c>
      <c r="I484" s="25" t="str">
        <f>VLOOKUP(D484,スキル!$C$4:$O$96,2,FALSE)</f>
        <v>グラビデ</v>
      </c>
      <c r="N484" s="45"/>
      <c r="O484" s="1" t="str">
        <f t="shared" si="9"/>
        <v>INSERT INTO m_monster_skills VALUES ('myskill0480','monster080','skill035',FALSE);</v>
      </c>
    </row>
    <row r="485" spans="2:15">
      <c r="B485" s="44" t="s">
        <v>992</v>
      </c>
      <c r="C485" s="21" t="s">
        <v>500</v>
      </c>
      <c r="D485" s="21" t="s">
        <v>1018</v>
      </c>
      <c r="E485" s="21" t="b">
        <v>0</v>
      </c>
      <c r="G485" s="21" t="str">
        <f>VLOOKUP(C485,モンスター!$B$6:$I$100,2,FALSE)</f>
        <v>ボルダー</v>
      </c>
      <c r="H485" s="24">
        <f>VLOOKUP(D485,スキル!$C$4:$O$96,8,FALSE)</f>
        <v>0</v>
      </c>
      <c r="I485" s="25" t="str">
        <f>VLOOKUP(D485,スキル!$C$4:$O$96,2,FALSE)</f>
        <v>ミスをした</v>
      </c>
      <c r="N485" s="45"/>
      <c r="O485" s="1" t="str">
        <f t="shared" si="9"/>
        <v>INSERT INTO m_monster_skills VALUES ('myskill0481','monster080','skill055',FALSE);</v>
      </c>
    </row>
    <row r="486" spans="2:15">
      <c r="B486" s="44" t="s">
        <v>993</v>
      </c>
      <c r="C486" s="21" t="s">
        <v>501</v>
      </c>
      <c r="D486" s="21" t="s">
        <v>1064</v>
      </c>
      <c r="E486" s="21" t="b">
        <v>0</v>
      </c>
      <c r="G486" s="21" t="str">
        <f>VLOOKUP(C486,モンスター!$B$6:$I$100,2,FALSE)</f>
        <v>パワーボルダー</v>
      </c>
      <c r="H486" s="24" t="str">
        <f>VLOOKUP(D486,スキル!$C$4:$O$96,8,FALSE)</f>
        <v>30</v>
      </c>
      <c r="I486" s="25" t="str">
        <f>VLOOKUP(D486,スキル!$C$4:$O$96,2,FALSE)</f>
        <v>セイントビーム</v>
      </c>
      <c r="N486" s="45"/>
      <c r="O486" s="1" t="str">
        <f t="shared" si="9"/>
        <v>INSERT INTO m_monster_skills VALUES ('myskill0482','monster081','skill030',FALSE);</v>
      </c>
    </row>
    <row r="487" spans="2:15">
      <c r="B487" s="44" t="s">
        <v>994</v>
      </c>
      <c r="C487" s="21" t="s">
        <v>501</v>
      </c>
      <c r="D487" s="21" t="s">
        <v>1076</v>
      </c>
      <c r="E487" s="21" t="b">
        <v>0</v>
      </c>
      <c r="G487" s="21" t="str">
        <f>VLOOKUP(C487,モンスター!$B$6:$I$100,2,FALSE)</f>
        <v>パワーボルダー</v>
      </c>
      <c r="H487" s="24">
        <f>VLOOKUP(D487,スキル!$C$4:$O$96,8,FALSE)</f>
        <v>30</v>
      </c>
      <c r="I487" s="25" t="str">
        <f>VLOOKUP(D487,スキル!$C$4:$O$96,2,FALSE)</f>
        <v>突撃</v>
      </c>
      <c r="N487" s="45"/>
      <c r="O487" s="1" t="str">
        <f t="shared" si="9"/>
        <v>INSERT INTO m_monster_skills VALUES ('myskill0483','monster081','skill061',FALSE);</v>
      </c>
    </row>
    <row r="488" spans="2:15">
      <c r="B488" s="44" t="s">
        <v>995</v>
      </c>
      <c r="C488" s="21" t="s">
        <v>501</v>
      </c>
      <c r="D488" s="21" t="s">
        <v>1041</v>
      </c>
      <c r="E488" s="21" t="b">
        <v>0</v>
      </c>
      <c r="G488" s="21" t="str">
        <f>VLOOKUP(C488,モンスター!$B$6:$I$100,2,FALSE)</f>
        <v>パワーボルダー</v>
      </c>
      <c r="H488" s="24">
        <f>VLOOKUP(D488,スキル!$C$4:$O$96,8,FALSE)</f>
        <v>10</v>
      </c>
      <c r="I488" s="25" t="str">
        <f>VLOOKUP(D488,スキル!$C$4:$O$96,2,FALSE)</f>
        <v>打撃</v>
      </c>
      <c r="N488" s="45"/>
      <c r="O488" s="1" t="str">
        <f t="shared" si="9"/>
        <v>INSERT INTO m_monster_skills VALUES ('myskill0484','monster081','skill001',FALSE);</v>
      </c>
    </row>
    <row r="489" spans="2:15">
      <c r="B489" s="44" t="s">
        <v>996</v>
      </c>
      <c r="C489" s="21" t="s">
        <v>501</v>
      </c>
      <c r="D489" s="21" t="s">
        <v>1051</v>
      </c>
      <c r="E489" s="21" t="b">
        <v>0</v>
      </c>
      <c r="G489" s="21" t="str">
        <f>VLOOKUP(C489,モンスター!$B$6:$I$100,2,FALSE)</f>
        <v>パワーボルダー</v>
      </c>
      <c r="H489" s="24">
        <f>VLOOKUP(D489,スキル!$C$4:$O$96,8,FALSE)</f>
        <v>30</v>
      </c>
      <c r="I489" s="25" t="str">
        <f>VLOOKUP(D489,スキル!$C$4:$O$96,2,FALSE)</f>
        <v>ケアルラ</v>
      </c>
      <c r="N489" s="45"/>
      <c r="O489" s="1" t="str">
        <f t="shared" si="9"/>
        <v>INSERT INTO m_monster_skills VALUES ('myskill0485','monster081','skill040',FALSE);</v>
      </c>
    </row>
    <row r="490" spans="2:15">
      <c r="B490" s="44" t="s">
        <v>997</v>
      </c>
      <c r="C490" s="21" t="s">
        <v>501</v>
      </c>
      <c r="D490" s="21" t="s">
        <v>1054</v>
      </c>
      <c r="E490" s="21" t="b">
        <v>0</v>
      </c>
      <c r="G490" s="21" t="str">
        <f>VLOOKUP(C490,モンスター!$B$6:$I$100,2,FALSE)</f>
        <v>パワーボルダー</v>
      </c>
      <c r="H490" s="24" t="str">
        <f>VLOOKUP(D490,スキル!$C$4:$O$96,8,FALSE)</f>
        <v>0</v>
      </c>
      <c r="I490" s="25" t="str">
        <f>VLOOKUP(D490,スキル!$C$4:$O$96,2,FALSE)</f>
        <v>ポイズン</v>
      </c>
      <c r="N490" s="45"/>
      <c r="O490" s="1" t="str">
        <f t="shared" si="9"/>
        <v>INSERT INTO m_monster_skills VALUES ('myskill0486','monster081','skill044',FALSE);</v>
      </c>
    </row>
    <row r="491" spans="2:15">
      <c r="B491" s="44" t="s">
        <v>998</v>
      </c>
      <c r="C491" s="21" t="s">
        <v>501</v>
      </c>
      <c r="D491" s="21" t="s">
        <v>1018</v>
      </c>
      <c r="E491" s="21" t="b">
        <v>0</v>
      </c>
      <c r="G491" s="21" t="str">
        <f>VLOOKUP(C491,モンスター!$B$6:$I$100,2,FALSE)</f>
        <v>パワーボルダー</v>
      </c>
      <c r="H491" s="24">
        <f>VLOOKUP(D491,スキル!$C$4:$O$96,8,FALSE)</f>
        <v>0</v>
      </c>
      <c r="I491" s="25" t="str">
        <f>VLOOKUP(D491,スキル!$C$4:$O$96,2,FALSE)</f>
        <v>ミスをした</v>
      </c>
      <c r="N491" s="45"/>
      <c r="O491" s="1" t="str">
        <f t="shared" si="9"/>
        <v>INSERT INTO m_monster_skills VALUES ('myskill0487','monster081','skill055',FALSE);</v>
      </c>
    </row>
    <row r="492" spans="2:15">
      <c r="B492" s="44" t="s">
        <v>999</v>
      </c>
      <c r="C492" s="21" t="s">
        <v>502</v>
      </c>
      <c r="D492" s="21" t="s">
        <v>1059</v>
      </c>
      <c r="E492" s="21" t="b">
        <v>0</v>
      </c>
      <c r="G492" s="21" t="str">
        <f>VLOOKUP(C492,モンスター!$B$6:$I$100,2,FALSE)</f>
        <v>デスボルダー</v>
      </c>
      <c r="H492" s="24">
        <f>VLOOKUP(D492,スキル!$C$4:$O$96,8,FALSE)</f>
        <v>0</v>
      </c>
      <c r="I492" s="25" t="str">
        <f>VLOOKUP(D492,スキル!$C$4:$O$96,2,FALSE)</f>
        <v>デッドリーポイズン</v>
      </c>
      <c r="N492" s="45"/>
      <c r="O492" s="1" t="str">
        <f t="shared" si="9"/>
        <v>INSERT INTO m_monster_skills VALUES ('myskill0488','monster082','skill046',FALSE);</v>
      </c>
    </row>
    <row r="493" spans="2:15">
      <c r="B493" s="44" t="s">
        <v>1000</v>
      </c>
      <c r="C493" s="21" t="s">
        <v>502</v>
      </c>
      <c r="D493" s="21" t="s">
        <v>1036</v>
      </c>
      <c r="E493" s="21" t="b">
        <v>0</v>
      </c>
      <c r="G493" s="21" t="str">
        <f>VLOOKUP(C493,モンスター!$B$6:$I$100,2,FALSE)</f>
        <v>デスボルダー</v>
      </c>
      <c r="H493" s="24">
        <f>VLOOKUP(D493,スキル!$C$4:$O$96,8,FALSE)</f>
        <v>50</v>
      </c>
      <c r="I493" s="25" t="str">
        <f>VLOOKUP(D493,スキル!$C$4:$O$96,2,FALSE)</f>
        <v>ブラックレイン</v>
      </c>
      <c r="N493" s="45"/>
      <c r="O493" s="1" t="str">
        <f t="shared" si="9"/>
        <v>INSERT INTO m_monster_skills VALUES ('myskill0489','monster082','skill034',FALSE);</v>
      </c>
    </row>
    <row r="494" spans="2:15">
      <c r="B494" s="44" t="s">
        <v>1001</v>
      </c>
      <c r="C494" s="21" t="s">
        <v>502</v>
      </c>
      <c r="D494" s="21" t="s">
        <v>1068</v>
      </c>
      <c r="E494" s="21" t="b">
        <v>0</v>
      </c>
      <c r="G494" s="21" t="str">
        <f>VLOOKUP(C494,モンスター!$B$6:$I$100,2,FALSE)</f>
        <v>デスボルダー</v>
      </c>
      <c r="H494" s="24" t="str">
        <f>VLOOKUP(D494,スキル!$C$4:$O$96,8,FALSE)</f>
        <v>75</v>
      </c>
      <c r="I494" s="25" t="str">
        <f>VLOOKUP(D494,スキル!$C$4:$O$96,2,FALSE)</f>
        <v>グラビジャ</v>
      </c>
      <c r="N494" s="45"/>
      <c r="O494" s="1" t="str">
        <f t="shared" si="9"/>
        <v>INSERT INTO m_monster_skills VALUES ('myskill0490','monster082','skill037',FALSE);</v>
      </c>
    </row>
    <row r="495" spans="2:15">
      <c r="B495" s="44" t="s">
        <v>1002</v>
      </c>
      <c r="C495" s="21" t="s">
        <v>502</v>
      </c>
      <c r="D495" s="21" t="s">
        <v>1035</v>
      </c>
      <c r="E495" s="21" t="b">
        <v>0</v>
      </c>
      <c r="G495" s="21" t="str">
        <f>VLOOKUP(C495,モンスター!$B$6:$I$100,2,FALSE)</f>
        <v>デスボルダー</v>
      </c>
      <c r="H495" s="24">
        <f>VLOOKUP(D495,スキル!$C$4:$O$96,8,FALSE)</f>
        <v>0</v>
      </c>
      <c r="I495" s="25" t="str">
        <f>VLOOKUP(D495,スキル!$C$4:$O$96,2,FALSE)</f>
        <v>余裕に構えている</v>
      </c>
      <c r="N495" s="45"/>
      <c r="O495" s="1" t="str">
        <f t="shared" si="9"/>
        <v>INSERT INTO m_monster_skills VALUES ('myskill0491','monster082','skill057',FALSE);</v>
      </c>
    </row>
    <row r="496" spans="2:15">
      <c r="B496" s="44" t="s">
        <v>1003</v>
      </c>
      <c r="C496" s="21" t="s">
        <v>502</v>
      </c>
      <c r="D496" s="21" t="s">
        <v>1072</v>
      </c>
      <c r="E496" s="21" t="b">
        <v>0</v>
      </c>
      <c r="G496" s="21" t="str">
        <f>VLOOKUP(C496,モンスター!$B$6:$I$100,2,FALSE)</f>
        <v>デスボルダー</v>
      </c>
      <c r="H496" s="24">
        <f>VLOOKUP(D496,スキル!$C$4:$O$96,8,FALSE)</f>
        <v>15</v>
      </c>
      <c r="I496" s="25" t="str">
        <f>VLOOKUP(D496,スキル!$C$4:$O$96,2,FALSE)</f>
        <v>タックル</v>
      </c>
      <c r="N496" s="45"/>
      <c r="O496" s="1" t="str">
        <f t="shared" si="9"/>
        <v>INSERT INTO m_monster_skills VALUES ('myskill0492','monster082','skill060',FALSE);</v>
      </c>
    </row>
    <row r="497" spans="1:21">
      <c r="B497" s="44" t="s">
        <v>1004</v>
      </c>
      <c r="C497" s="21" t="s">
        <v>502</v>
      </c>
      <c r="D497" s="21" t="s">
        <v>1030</v>
      </c>
      <c r="E497" s="21" t="b">
        <v>0</v>
      </c>
      <c r="G497" s="21" t="str">
        <f>VLOOKUP(C497,モンスター!$B$6:$I$100,2,FALSE)</f>
        <v>デスボルダー</v>
      </c>
      <c r="H497" s="24" t="str">
        <f>VLOOKUP(D497,スキル!$C$4:$O$96,8,FALSE)</f>
        <v>35</v>
      </c>
      <c r="I497" s="25" t="str">
        <f>VLOOKUP(D497,スキル!$C$4:$O$96,2,FALSE)</f>
        <v>ダンスマカブル</v>
      </c>
      <c r="N497" s="45"/>
      <c r="O497" s="1" t="str">
        <f t="shared" si="9"/>
        <v>INSERT INTO m_monster_skills VALUES ('myskill0493','monster082','skill007',FALSE);</v>
      </c>
    </row>
    <row r="498" spans="1:21">
      <c r="B498" s="44" t="s">
        <v>1005</v>
      </c>
      <c r="C498" s="21" t="s">
        <v>503</v>
      </c>
      <c r="D498" s="21" t="s">
        <v>1045</v>
      </c>
      <c r="E498" s="21" t="b">
        <v>0</v>
      </c>
      <c r="G498" s="21" t="str">
        <f>VLOOKUP(C498,モンスター!$B$6:$I$100,2,FALSE)</f>
        <v>パンプキンボム</v>
      </c>
      <c r="H498" s="24" t="str">
        <f>VLOOKUP(D498,スキル!$C$4:$O$96,8,FALSE)</f>
        <v>30</v>
      </c>
      <c r="I498" s="25" t="str">
        <f>VLOOKUP(D498,スキル!$C$4:$O$96,2,FALSE)</f>
        <v>エクスプロード</v>
      </c>
      <c r="N498" s="45"/>
      <c r="O498" s="1" t="str">
        <f t="shared" si="9"/>
        <v>INSERT INTO m_monster_skills VALUES ('myskill0494','monster083','skill018',FALSE);</v>
      </c>
    </row>
    <row r="499" spans="1:21">
      <c r="B499" s="44" t="s">
        <v>1006</v>
      </c>
      <c r="C499" s="21" t="s">
        <v>503</v>
      </c>
      <c r="D499" s="21" t="s">
        <v>1055</v>
      </c>
      <c r="E499" s="21" t="b">
        <v>0</v>
      </c>
      <c r="G499" s="21" t="str">
        <f>VLOOKUP(C499,モンスター!$B$6:$I$100,2,FALSE)</f>
        <v>パンプキンボム</v>
      </c>
      <c r="H499" s="24">
        <f>VLOOKUP(D499,スキル!$C$4:$O$96,8,FALSE)</f>
        <v>50</v>
      </c>
      <c r="I499" s="25" t="str">
        <f>VLOOKUP(D499,スキル!$C$4:$O$96,2,FALSE)</f>
        <v>ブレイズウォール</v>
      </c>
      <c r="N499" s="45"/>
      <c r="O499" s="1" t="str">
        <f t="shared" si="9"/>
        <v>INSERT INTO m_monster_skills VALUES ('myskill0495','monster083','skill019',FALSE);</v>
      </c>
    </row>
    <row r="500" spans="1:21">
      <c r="B500" s="44" t="s">
        <v>1007</v>
      </c>
      <c r="C500" s="21" t="s">
        <v>503</v>
      </c>
      <c r="D500" s="21" t="s">
        <v>1076</v>
      </c>
      <c r="E500" s="21" t="b">
        <v>0</v>
      </c>
      <c r="G500" s="21" t="str">
        <f>VLOOKUP(C500,モンスター!$B$6:$I$100,2,FALSE)</f>
        <v>パンプキンボム</v>
      </c>
      <c r="H500" s="24">
        <f>VLOOKUP(D500,スキル!$C$4:$O$96,8,FALSE)</f>
        <v>30</v>
      </c>
      <c r="I500" s="25" t="str">
        <f>VLOOKUP(D500,スキル!$C$4:$O$96,2,FALSE)</f>
        <v>突撃</v>
      </c>
      <c r="N500" s="45"/>
      <c r="O500" s="1" t="str">
        <f t="shared" si="9"/>
        <v>INSERT INTO m_monster_skills VALUES ('myskill0496','monster083','skill061',FALSE);</v>
      </c>
    </row>
    <row r="501" spans="1:21">
      <c r="B501" s="44" t="s">
        <v>1008</v>
      </c>
      <c r="C501" s="21" t="s">
        <v>503</v>
      </c>
      <c r="D501" s="21" t="s">
        <v>1018</v>
      </c>
      <c r="E501" s="21" t="b">
        <v>0</v>
      </c>
      <c r="G501" s="21" t="str">
        <f>VLOOKUP(C501,モンスター!$B$6:$I$100,2,FALSE)</f>
        <v>パンプキンボム</v>
      </c>
      <c r="H501" s="24">
        <f>VLOOKUP(D501,スキル!$C$4:$O$96,8,FALSE)</f>
        <v>0</v>
      </c>
      <c r="I501" s="25" t="str">
        <f>VLOOKUP(D501,スキル!$C$4:$O$96,2,FALSE)</f>
        <v>ミスをした</v>
      </c>
      <c r="N501" s="45"/>
      <c r="O501" s="1" t="str">
        <f t="shared" si="9"/>
        <v>INSERT INTO m_monster_skills VALUES ('myskill0497','monster083','skill055',FALSE);</v>
      </c>
    </row>
    <row r="502" spans="1:21">
      <c r="B502" s="44" t="s">
        <v>1009</v>
      </c>
      <c r="C502" s="21" t="s">
        <v>503</v>
      </c>
      <c r="D502" s="21" t="s">
        <v>1018</v>
      </c>
      <c r="E502" s="21" t="b">
        <v>0</v>
      </c>
      <c r="G502" s="21" t="str">
        <f>VLOOKUP(C502,モンスター!$B$6:$I$100,2,FALSE)</f>
        <v>パンプキンボム</v>
      </c>
      <c r="H502" s="24">
        <f>VLOOKUP(D502,スキル!$C$4:$O$96,8,FALSE)</f>
        <v>0</v>
      </c>
      <c r="I502" s="25" t="str">
        <f>VLOOKUP(D502,スキル!$C$4:$O$96,2,FALSE)</f>
        <v>ミスをした</v>
      </c>
      <c r="N502" s="45"/>
      <c r="O502" s="1" t="str">
        <f t="shared" si="9"/>
        <v>INSERT INTO m_monster_skills VALUES ('myskill0498','monster083','skill055',FALSE);</v>
      </c>
    </row>
    <row r="503" spans="1:21">
      <c r="B503" s="44" t="s">
        <v>1010</v>
      </c>
      <c r="C503" s="21" t="s">
        <v>503</v>
      </c>
      <c r="D503" s="21" t="s">
        <v>1179</v>
      </c>
      <c r="E503" s="21" t="b">
        <v>0</v>
      </c>
      <c r="G503" s="21" t="str">
        <f>VLOOKUP(C503,モンスター!$B$6:$I$100,2,FALSE)</f>
        <v>パンプキンボム</v>
      </c>
      <c r="H503" s="24">
        <f>VLOOKUP(D503,スキル!$C$4:$O$96,8,FALSE)</f>
        <v>0</v>
      </c>
      <c r="I503" s="25" t="str">
        <f>VLOOKUP(D503,スキル!$C$4:$O$96,2,FALSE)</f>
        <v>スロウ</v>
      </c>
      <c r="N503" s="45"/>
      <c r="O503" s="1" t="str">
        <f t="shared" si="9"/>
        <v>INSERT INTO m_monster_skills VALUES ('myskill0499','monster083','skill050',FALSE);</v>
      </c>
    </row>
    <row r="504" spans="1:21">
      <c r="B504" s="44" t="s">
        <v>1011</v>
      </c>
      <c r="C504" s="21" t="s">
        <v>504</v>
      </c>
      <c r="D504" s="21" t="s">
        <v>1055</v>
      </c>
      <c r="E504" s="21" t="b">
        <v>0</v>
      </c>
      <c r="G504" s="21" t="str">
        <f>VLOOKUP(C504,モンスター!$B$6:$I$100,2,FALSE)</f>
        <v>グレネードボム</v>
      </c>
      <c r="H504" s="24">
        <f>VLOOKUP(D504,スキル!$C$4:$O$96,8,FALSE)</f>
        <v>50</v>
      </c>
      <c r="I504" s="25" t="str">
        <f>VLOOKUP(D504,スキル!$C$4:$O$96,2,FALSE)</f>
        <v>ブレイズウォール</v>
      </c>
      <c r="N504" s="45"/>
      <c r="O504" s="1" t="str">
        <f t="shared" si="9"/>
        <v>INSERT INTO m_monster_skills VALUES ('myskill0500','monster084','skill019',FALSE);</v>
      </c>
    </row>
    <row r="505" spans="1:21">
      <c r="B505" s="44" t="s">
        <v>1012</v>
      </c>
      <c r="C505" s="21" t="s">
        <v>504</v>
      </c>
      <c r="D505" s="21" t="s">
        <v>1055</v>
      </c>
      <c r="E505" s="21" t="b">
        <v>0</v>
      </c>
      <c r="G505" s="21" t="str">
        <f>VLOOKUP(C505,モンスター!$B$6:$I$100,2,FALSE)</f>
        <v>グレネードボム</v>
      </c>
      <c r="H505" s="24">
        <f>VLOOKUP(D505,スキル!$C$4:$O$96,8,FALSE)</f>
        <v>50</v>
      </c>
      <c r="I505" s="25" t="str">
        <f>VLOOKUP(D505,スキル!$C$4:$O$96,2,FALSE)</f>
        <v>ブレイズウォール</v>
      </c>
      <c r="N505" s="45"/>
      <c r="O505" s="1" t="str">
        <f t="shared" si="9"/>
        <v>INSERT INTO m_monster_skills VALUES ('myskill0501','monster084','skill019',FALSE);</v>
      </c>
    </row>
    <row r="506" spans="1:21">
      <c r="B506" s="44" t="s">
        <v>1013</v>
      </c>
      <c r="C506" s="21" t="s">
        <v>504</v>
      </c>
      <c r="D506" s="21" t="s">
        <v>1060</v>
      </c>
      <c r="E506" s="21" t="b">
        <v>0</v>
      </c>
      <c r="G506" s="21" t="str">
        <f>VLOOKUP(C506,モンスター!$B$6:$I$100,2,FALSE)</f>
        <v>グレネードボム</v>
      </c>
      <c r="H506" s="24" t="str">
        <f>VLOOKUP(D506,スキル!$C$4:$O$96,8,FALSE)</f>
        <v>45</v>
      </c>
      <c r="I506" s="25" t="str">
        <f>VLOOKUP(D506,スキル!$C$4:$O$96,2,FALSE)</f>
        <v>クレイジーダンス</v>
      </c>
      <c r="N506" s="45"/>
      <c r="O506" s="1" t="str">
        <f t="shared" si="9"/>
        <v>INSERT INTO m_monster_skills VALUES ('myskill0502','monster084','skill008',FALSE);</v>
      </c>
    </row>
    <row r="507" spans="1:21">
      <c r="B507" s="44" t="s">
        <v>1014</v>
      </c>
      <c r="C507" s="21" t="s">
        <v>504</v>
      </c>
      <c r="D507" s="21" t="s">
        <v>1018</v>
      </c>
      <c r="E507" s="21" t="b">
        <v>0</v>
      </c>
      <c r="G507" s="21" t="str">
        <f>VLOOKUP(C507,モンスター!$B$6:$I$100,2,FALSE)</f>
        <v>グレネードボム</v>
      </c>
      <c r="H507" s="24">
        <f>VLOOKUP(D507,スキル!$C$4:$O$96,8,FALSE)</f>
        <v>0</v>
      </c>
      <c r="I507" s="25" t="str">
        <f>VLOOKUP(D507,スキル!$C$4:$O$96,2,FALSE)</f>
        <v>ミスをした</v>
      </c>
      <c r="N507" s="45"/>
      <c r="O507" s="1" t="str">
        <f t="shared" si="9"/>
        <v>INSERT INTO m_monster_skills VALUES ('myskill0503','monster084','skill055',FALSE);</v>
      </c>
    </row>
    <row r="508" spans="1:21">
      <c r="B508" s="44" t="s">
        <v>1015</v>
      </c>
      <c r="C508" s="21" t="s">
        <v>504</v>
      </c>
      <c r="D508" s="21" t="s">
        <v>1018</v>
      </c>
      <c r="E508" s="21" t="b">
        <v>0</v>
      </c>
      <c r="G508" s="21" t="str">
        <f>VLOOKUP(C508,モンスター!$B$6:$I$100,2,FALSE)</f>
        <v>グレネードボム</v>
      </c>
      <c r="H508" s="24">
        <f>VLOOKUP(D508,スキル!$C$4:$O$96,8,FALSE)</f>
        <v>0</v>
      </c>
      <c r="I508" s="25" t="str">
        <f>VLOOKUP(D508,スキル!$C$4:$O$96,2,FALSE)</f>
        <v>ミスをした</v>
      </c>
      <c r="N508" s="45"/>
      <c r="O508" s="1" t="str">
        <f t="shared" si="9"/>
        <v>INSERT INTO m_monster_skills VALUES ('myskill0504','monster084','skill055',FALSE);</v>
      </c>
    </row>
    <row r="509" spans="1:21">
      <c r="B509" s="44" t="s">
        <v>1016</v>
      </c>
      <c r="C509" s="21" t="s">
        <v>504</v>
      </c>
      <c r="D509" s="21" t="s">
        <v>1180</v>
      </c>
      <c r="E509" s="21" t="b">
        <v>0</v>
      </c>
      <c r="G509" s="21" t="str">
        <f>VLOOKUP(C509,モンスター!$B$6:$I$100,2,FALSE)</f>
        <v>グレネードボム</v>
      </c>
      <c r="H509" s="24">
        <f>VLOOKUP(D509,スキル!$C$4:$O$96,8,FALSE)</f>
        <v>0</v>
      </c>
      <c r="I509" s="25" t="str">
        <f>VLOOKUP(D509,スキル!$C$4:$O$96,2,FALSE)</f>
        <v>スロウガ</v>
      </c>
      <c r="N509" s="45"/>
      <c r="O509" s="1" t="str">
        <f t="shared" si="9"/>
        <v>INSERT INTO m_monster_skills VALUES ('myskill0505','monster084','skill051',FALSE);</v>
      </c>
    </row>
    <row r="510" spans="1:21" ht="18.7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 ht="18.7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 ht="18.7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 ht="18.7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 ht="18.7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 ht="18.7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1:21" ht="18.7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1:21" ht="18.7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1:21" ht="18.7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1:21" ht="18.7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1:21" ht="18.7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1:21" ht="18.7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1:21" ht="18.7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E7EA-D614-495E-86B7-D31F628C6221}">
  <dimension ref="A1:I30"/>
  <sheetViews>
    <sheetView workbookViewId="0">
      <selection activeCell="D46" sqref="D46"/>
    </sheetView>
  </sheetViews>
  <sheetFormatPr defaultRowHeight="13.5"/>
  <cols>
    <col min="1" max="1" width="9" style="5"/>
    <col min="2" max="3" width="17.25" style="5" bestFit="1" customWidth="1"/>
    <col min="4" max="4" width="7.5" style="5" bestFit="1" customWidth="1"/>
    <col min="5" max="5" width="11.625" style="5" bestFit="1" customWidth="1"/>
    <col min="6" max="6" width="9.75" style="5" customWidth="1"/>
    <col min="7" max="7" width="13.5" style="5" customWidth="1"/>
    <col min="8" max="8" width="11.875" style="5" customWidth="1"/>
    <col min="9" max="16384" width="9" style="5"/>
  </cols>
  <sheetData>
    <row r="1" spans="1:8">
      <c r="A1" s="5" t="s">
        <v>328</v>
      </c>
    </row>
    <row r="2" spans="1:8">
      <c r="A2" s="5" t="s">
        <v>327</v>
      </c>
      <c r="B2" s="5" t="s">
        <v>302</v>
      </c>
      <c r="C2" s="5" t="s">
        <v>303</v>
      </c>
      <c r="D2" s="5" t="s">
        <v>304</v>
      </c>
      <c r="E2" s="5" t="s">
        <v>305</v>
      </c>
      <c r="F2" s="5" t="s">
        <v>306</v>
      </c>
    </row>
    <row r="3" spans="1:8">
      <c r="B3" s="29">
        <v>45580</v>
      </c>
      <c r="C3" s="30">
        <v>0.95233796296296291</v>
      </c>
      <c r="D3" s="31">
        <v>1</v>
      </c>
      <c r="E3" s="31">
        <v>7</v>
      </c>
      <c r="F3" s="31" t="b">
        <v>0</v>
      </c>
    </row>
    <row r="4" spans="1:8">
      <c r="B4" s="29">
        <v>45580</v>
      </c>
      <c r="C4" s="30">
        <v>0.95233796296296291</v>
      </c>
      <c r="D4" s="31">
        <v>2</v>
      </c>
      <c r="E4" s="31">
        <v>12</v>
      </c>
      <c r="F4" s="31" t="b">
        <v>0</v>
      </c>
      <c r="H4" s="5" t="s">
        <v>300</v>
      </c>
    </row>
    <row r="5" spans="1:8">
      <c r="B5" s="29">
        <v>45580</v>
      </c>
      <c r="C5" s="30">
        <v>0.95233796296296291</v>
      </c>
      <c r="D5" s="31">
        <v>3</v>
      </c>
      <c r="E5" s="31">
        <v>16</v>
      </c>
      <c r="F5" s="31" t="b">
        <v>1</v>
      </c>
    </row>
    <row r="6" spans="1:8">
      <c r="B6" s="29">
        <v>45580</v>
      </c>
      <c r="C6" s="30">
        <v>0.95233796296296291</v>
      </c>
      <c r="D6" s="31">
        <v>4</v>
      </c>
      <c r="E6" s="31">
        <v>14</v>
      </c>
      <c r="F6" s="31" t="b">
        <v>0</v>
      </c>
    </row>
    <row r="7" spans="1:8">
      <c r="B7" s="32">
        <v>45580</v>
      </c>
      <c r="C7" s="33">
        <v>0.9607175925925926</v>
      </c>
      <c r="D7" s="34">
        <v>1</v>
      </c>
      <c r="E7" s="34">
        <v>6</v>
      </c>
      <c r="F7" s="34" t="b">
        <v>0</v>
      </c>
    </row>
    <row r="8" spans="1:8">
      <c r="B8" s="32">
        <v>45580</v>
      </c>
      <c r="C8" s="33">
        <v>0.9607175925925926</v>
      </c>
      <c r="D8" s="34">
        <v>2</v>
      </c>
      <c r="E8" s="34">
        <v>19</v>
      </c>
      <c r="F8" s="34" t="b">
        <v>1</v>
      </c>
      <c r="H8" s="5" t="s">
        <v>301</v>
      </c>
    </row>
    <row r="9" spans="1:8">
      <c r="B9" s="32">
        <v>45580</v>
      </c>
      <c r="C9" s="33">
        <v>0.9607175925925926</v>
      </c>
      <c r="D9" s="34">
        <v>3</v>
      </c>
      <c r="E9" s="34">
        <v>16</v>
      </c>
      <c r="F9" s="34" t="b">
        <v>0</v>
      </c>
    </row>
    <row r="10" spans="1:8">
      <c r="B10" s="28"/>
    </row>
    <row r="11" spans="1:8">
      <c r="B11" s="28"/>
    </row>
    <row r="12" spans="1:8">
      <c r="B12" s="28"/>
    </row>
    <row r="15" spans="1:8">
      <c r="A15" s="5" t="s">
        <v>329</v>
      </c>
      <c r="E15" s="5" t="s">
        <v>327</v>
      </c>
    </row>
    <row r="16" spans="1:8">
      <c r="B16" s="5" t="s">
        <v>334</v>
      </c>
      <c r="C16" s="5" t="s">
        <v>335</v>
      </c>
      <c r="G16" s="5" t="s">
        <v>330</v>
      </c>
      <c r="H16" s="5" t="s">
        <v>331</v>
      </c>
    </row>
    <row r="17" spans="1:9">
      <c r="B17" s="5" t="s">
        <v>336</v>
      </c>
      <c r="G17" s="5" t="s">
        <v>332</v>
      </c>
      <c r="H17" s="5" t="s">
        <v>333</v>
      </c>
    </row>
    <row r="22" spans="1:9">
      <c r="A22" s="5" t="s">
        <v>326</v>
      </c>
    </row>
    <row r="23" spans="1:9">
      <c r="B23" s="35" t="s">
        <v>316</v>
      </c>
      <c r="C23" s="35" t="s">
        <v>317</v>
      </c>
      <c r="D23" s="35" t="s">
        <v>318</v>
      </c>
      <c r="E23" s="35" t="s">
        <v>319</v>
      </c>
      <c r="G23" s="37" t="s">
        <v>307</v>
      </c>
      <c r="H23" s="8"/>
      <c r="I23" s="38"/>
    </row>
    <row r="24" spans="1:9">
      <c r="B24" s="35" t="s">
        <v>320</v>
      </c>
      <c r="C24" s="35">
        <v>1</v>
      </c>
      <c r="D24" s="35">
        <v>1</v>
      </c>
      <c r="E24" s="36">
        <v>1</v>
      </c>
      <c r="G24" s="35">
        <v>1</v>
      </c>
      <c r="H24" s="35" t="s">
        <v>309</v>
      </c>
      <c r="I24" s="35"/>
    </row>
    <row r="25" spans="1:9">
      <c r="B25" s="35" t="s">
        <v>321</v>
      </c>
      <c r="C25" s="35">
        <v>5</v>
      </c>
      <c r="D25" s="35">
        <v>50</v>
      </c>
      <c r="E25" s="36">
        <v>0.1</v>
      </c>
      <c r="G25" s="35">
        <v>2</v>
      </c>
      <c r="H25" s="35" t="s">
        <v>310</v>
      </c>
      <c r="I25" s="35" t="s">
        <v>312</v>
      </c>
    </row>
    <row r="26" spans="1:9">
      <c r="B26" s="35" t="s">
        <v>322</v>
      </c>
      <c r="C26" s="35">
        <v>3</v>
      </c>
      <c r="D26" s="35">
        <v>4</v>
      </c>
      <c r="E26" s="36">
        <v>0.75</v>
      </c>
      <c r="G26" s="37" t="s">
        <v>307</v>
      </c>
      <c r="H26" s="8"/>
      <c r="I26" s="38"/>
    </row>
    <row r="27" spans="1:9">
      <c r="B27" s="35" t="s">
        <v>323</v>
      </c>
      <c r="C27" s="35">
        <v>0</v>
      </c>
      <c r="D27" s="35">
        <v>2</v>
      </c>
      <c r="E27" s="36">
        <v>0</v>
      </c>
      <c r="G27" s="35">
        <v>1</v>
      </c>
      <c r="H27" s="35" t="s">
        <v>311</v>
      </c>
      <c r="I27" s="35"/>
    </row>
    <row r="28" spans="1:9">
      <c r="B28" s="35" t="s">
        <v>324</v>
      </c>
      <c r="C28" s="35">
        <v>0</v>
      </c>
      <c r="D28" s="35">
        <v>0</v>
      </c>
      <c r="E28" s="35" t="s">
        <v>325</v>
      </c>
      <c r="G28" s="35">
        <v>2</v>
      </c>
      <c r="H28" s="35" t="s">
        <v>313</v>
      </c>
      <c r="I28" s="35"/>
    </row>
    <row r="29" spans="1:9">
      <c r="B29" s="35" t="s">
        <v>308</v>
      </c>
      <c r="C29" s="35"/>
      <c r="D29" s="35"/>
      <c r="E29" s="35"/>
      <c r="G29" s="35">
        <v>3</v>
      </c>
      <c r="H29" s="35" t="s">
        <v>314</v>
      </c>
      <c r="I29" s="35" t="s">
        <v>312</v>
      </c>
    </row>
    <row r="30" spans="1:9">
      <c r="G30" s="35">
        <v>4</v>
      </c>
      <c r="H30" s="35" t="s">
        <v>315</v>
      </c>
      <c r="I30" s="35"/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1EC6-0DD3-461C-A8FC-74E22154B7A5}">
  <dimension ref="A4:H13"/>
  <sheetViews>
    <sheetView workbookViewId="0">
      <selection activeCell="D7" sqref="D7"/>
    </sheetView>
  </sheetViews>
  <sheetFormatPr defaultRowHeight="13.5"/>
  <cols>
    <col min="1" max="1" width="3.875" style="1" customWidth="1"/>
    <col min="2" max="6" width="9" style="1"/>
    <col min="7" max="7" width="4.25" style="1" customWidth="1"/>
    <col min="8" max="8" width="95.25" style="1" customWidth="1"/>
    <col min="9" max="9" width="11.875" style="1" customWidth="1"/>
    <col min="10" max="16384" width="9" style="1"/>
  </cols>
  <sheetData>
    <row r="4" spans="1:8">
      <c r="B4" s="46" t="s">
        <v>1100</v>
      </c>
      <c r="F4" s="1" t="s">
        <v>1113</v>
      </c>
    </row>
    <row r="5" spans="1:8">
      <c r="A5" s="1" t="s">
        <v>1105</v>
      </c>
      <c r="B5" s="1" t="s">
        <v>1101</v>
      </c>
      <c r="G5" s="1" t="s">
        <v>1105</v>
      </c>
      <c r="H5" s="1" t="s">
        <v>1114</v>
      </c>
    </row>
    <row r="6" spans="1:8">
      <c r="A6" s="1" t="s">
        <v>1106</v>
      </c>
      <c r="B6" s="1" t="s">
        <v>1109</v>
      </c>
      <c r="G6" s="1" t="s">
        <v>1106</v>
      </c>
      <c r="H6" s="1" t="s">
        <v>1115</v>
      </c>
    </row>
    <row r="7" spans="1:8">
      <c r="A7" s="1" t="s">
        <v>1107</v>
      </c>
      <c r="B7" s="1" t="s">
        <v>1102</v>
      </c>
      <c r="G7" s="1" t="s">
        <v>1107</v>
      </c>
      <c r="H7" s="1" t="s">
        <v>1116</v>
      </c>
    </row>
    <row r="8" spans="1:8">
      <c r="A8" s="1" t="s">
        <v>1108</v>
      </c>
      <c r="B8" s="1" t="s">
        <v>1103</v>
      </c>
      <c r="G8" s="1" t="s">
        <v>1108</v>
      </c>
      <c r="H8" s="1" t="s">
        <v>1117</v>
      </c>
    </row>
    <row r="9" spans="1:8">
      <c r="A9" s="1" t="s">
        <v>1110</v>
      </c>
      <c r="B9" s="1" t="s">
        <v>1104</v>
      </c>
      <c r="G9" s="1" t="s">
        <v>1110</v>
      </c>
      <c r="H9" s="1" t="s">
        <v>1118</v>
      </c>
    </row>
    <row r="12" spans="1:8">
      <c r="B12" s="1" t="s">
        <v>1111</v>
      </c>
    </row>
    <row r="13" spans="1:8">
      <c r="B13" s="1" t="s">
        <v>1112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B575-2DDF-49B9-8DE2-F372EEC2F3B3}">
  <dimension ref="A1"/>
  <sheetViews>
    <sheetView workbookViewId="0"/>
  </sheetViews>
  <sheetFormatPr defaultRowHeight="13.5"/>
  <cols>
    <col min="1" max="16384" width="9" style="1"/>
  </cols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オブジェクト</vt:lpstr>
      <vt:lpstr>バトルフロー</vt:lpstr>
      <vt:lpstr>コード</vt:lpstr>
      <vt:lpstr>スキル</vt:lpstr>
      <vt:lpstr>モンスター</vt:lpstr>
      <vt:lpstr>モンスタースキル</vt:lpstr>
      <vt:lpstr>戦績レポート</vt:lpstr>
      <vt:lpstr>各種設定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尾畑一貴</dc:creator>
  <cp:lastModifiedBy>一貴 尾畑</cp:lastModifiedBy>
  <dcterms:created xsi:type="dcterms:W3CDTF">2015-06-05T18:19:34Z</dcterms:created>
  <dcterms:modified xsi:type="dcterms:W3CDTF">2025-01-30T13:18:09Z</dcterms:modified>
</cp:coreProperties>
</file>