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88821B9A-79D2-4931-93E7-621E4A98CF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p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6" i="1"/>
  <c r="M7" i="1" s="1"/>
  <c r="P6" i="1"/>
  <c r="O6" i="1"/>
  <c r="G6" i="1"/>
  <c r="F6" i="1"/>
  <c r="H17" i="1" s="1"/>
  <c r="S20" i="1"/>
  <c r="R20" i="1"/>
  <c r="Q20" i="1"/>
  <c r="P20" i="1"/>
  <c r="O20" i="1"/>
  <c r="L20" i="1"/>
  <c r="K20" i="1"/>
  <c r="J20" i="1"/>
  <c r="S14" i="1"/>
  <c r="R14" i="1"/>
  <c r="Q14" i="1"/>
  <c r="P14" i="1"/>
  <c r="O14" i="1"/>
  <c r="L14" i="1"/>
  <c r="K14" i="1"/>
  <c r="J14" i="1"/>
  <c r="S6" i="1"/>
  <c r="S7" i="1" s="1"/>
  <c r="R6" i="1"/>
  <c r="R7" i="1" s="1"/>
  <c r="Q6" i="1"/>
  <c r="Q7" i="1" s="1"/>
  <c r="L6" i="1"/>
  <c r="L7" i="1" s="1"/>
  <c r="K6" i="1"/>
  <c r="K7" i="1" s="1"/>
  <c r="J6" i="1"/>
  <c r="J7" i="1" s="1"/>
  <c r="E6" i="1"/>
  <c r="D6" i="1"/>
  <c r="C6" i="1"/>
  <c r="I5" i="1"/>
  <c r="H14" i="1" l="1"/>
  <c r="H6" i="1"/>
  <c r="H7" i="1" s="1"/>
  <c r="H20" i="1"/>
  <c r="O7" i="1"/>
  <c r="P7" i="1"/>
  <c r="N20" i="1"/>
  <c r="N6" i="1"/>
  <c r="N7" i="1" s="1"/>
  <c r="M14" i="1"/>
  <c r="I7" i="1"/>
  <c r="M20" i="1"/>
</calcChain>
</file>

<file path=xl/sharedStrings.xml><?xml version="1.0" encoding="utf-8"?>
<sst xmlns="http://schemas.openxmlformats.org/spreadsheetml/2006/main" count="32" uniqueCount="28">
  <si>
    <t>Opex</t>
  </si>
  <si>
    <t>Tesla Opex (in mln $)</t>
  </si>
  <si>
    <t>($ in million)</t>
  </si>
  <si>
    <t>2014
Act</t>
  </si>
  <si>
    <t>2015
Act</t>
  </si>
  <si>
    <t>2016
Act</t>
  </si>
  <si>
    <t>2017
Act</t>
  </si>
  <si>
    <t>2018 H1
Act</t>
  </si>
  <si>
    <t>2018 H2
Fcst</t>
  </si>
  <si>
    <t>2018
Fcst</t>
  </si>
  <si>
    <t>2019
Fcst</t>
  </si>
  <si>
    <t>2020
Fcst</t>
  </si>
  <si>
    <t>2021
Fcst</t>
  </si>
  <si>
    <t>2022
Fcst</t>
  </si>
  <si>
    <t>2023
Fcst</t>
  </si>
  <si>
    <t>2024
Fcst</t>
  </si>
  <si>
    <t>2025
Fcst</t>
  </si>
  <si>
    <t>2026
Fcst</t>
  </si>
  <si>
    <t>2027
Fcst</t>
  </si>
  <si>
    <t>2028
Fcst</t>
  </si>
  <si>
    <t>Revenues</t>
  </si>
  <si>
    <t>Opex as a % of revenues</t>
  </si>
  <si>
    <t>Selected case</t>
  </si>
  <si>
    <t>Opex as a % of revenue</t>
  </si>
  <si>
    <t>Opex %</t>
  </si>
  <si>
    <t>Best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</si>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</sst>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#,##0&quot; &quot;;&quot; (&quot;#,##0&quot;)&quot;;&quot; -&quot;0&quot; &quot;;@&quot; &quot;"/>
    <numFmt numFmtId="165" formatCode="0.0%"/>
    <numFmt numFmtId="166" formatCode="&quot; &quot;#,##0&quot; &quot;;&quot; (&quot;#,##0&quot;)&quot;;&quot; -&quot;00&quot; &quot;;&quot; &quot;@&quot; &quot;"/>
    <numFmt numFmtId="167" formatCode="&quot; &quot;#,##0.00&quot; &quot;;&quot; (&quot;#,##0.00&quot;)&quot;;&quot; -&quot;00&quot; &quot;;&quot; &quot;@&quot; &quot;"/>
  </numFmts>
  <fonts count="9" x14ac:knownFonts="1"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i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top"/>
    </xf>
    <xf numFmtId="167" fontId="1" fillId="0" borderId="0" applyFont="0" applyBorder="0" applyProtection="0">
      <alignment vertical="top"/>
    </xf>
    <xf numFmtId="9" fontId="1" fillId="0" borderId="0" applyFont="0" applyBorder="0" applyProtection="0">
      <alignment vertical="top"/>
    </xf>
  </cellStyleXfs>
  <cellXfs count="24">
    <xf numFmtId="0" fontId="0" fillId="0" borderId="0" xfId="0">
      <alignment vertical="top"/>
    </xf>
    <xf numFmtId="0" fontId="0" fillId="2" borderId="0" xfId="0" applyFill="1">
      <alignment vertical="top"/>
    </xf>
    <xf numFmtId="0" fontId="2" fillId="2" borderId="0" xfId="0" applyFont="1" applyFill="1">
      <alignment vertical="top"/>
    </xf>
    <xf numFmtId="0" fontId="3" fillId="2" borderId="0" xfId="0" applyFont="1" applyFill="1">
      <alignment vertical="top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right" vertical="top" wrapText="1"/>
    </xf>
    <xf numFmtId="166" fontId="3" fillId="2" borderId="0" xfId="1" applyNumberFormat="1" applyFont="1" applyFill="1" applyAlignment="1" applyProtection="1">
      <alignment vertical="top"/>
    </xf>
    <xf numFmtId="164" fontId="3" fillId="2" borderId="0" xfId="0" applyNumberFormat="1" applyFont="1" applyFill="1" applyAlignment="1">
      <alignment horizontal="right" vertical="top"/>
    </xf>
    <xf numFmtId="164" fontId="3" fillId="4" borderId="0" xfId="0" applyNumberFormat="1" applyFont="1" applyFill="1" applyAlignment="1">
      <alignment horizontal="right" vertical="top"/>
    </xf>
    <xf numFmtId="165" fontId="3" fillId="2" borderId="0" xfId="2" applyNumberFormat="1" applyFont="1" applyFill="1" applyAlignment="1" applyProtection="1">
      <alignment vertical="top"/>
    </xf>
    <xf numFmtId="165" fontId="3" fillId="4" borderId="0" xfId="2" applyNumberFormat="1" applyFont="1" applyFill="1" applyAlignment="1" applyProtection="1">
      <alignment vertical="top"/>
    </xf>
    <xf numFmtId="164" fontId="5" fillId="2" borderId="2" xfId="0" applyNumberFormat="1" applyFont="1" applyFill="1" applyBorder="1">
      <alignment vertical="top"/>
    </xf>
    <xf numFmtId="164" fontId="5" fillId="4" borderId="2" xfId="0" applyNumberFormat="1" applyFont="1" applyFill="1" applyBorder="1" applyAlignment="1">
      <alignment horizontal="right" vertical="top"/>
    </xf>
    <xf numFmtId="9" fontId="3" fillId="5" borderId="0" xfId="2" applyFont="1" applyFill="1" applyAlignment="1" applyProtection="1">
      <alignment vertical="top"/>
    </xf>
    <xf numFmtId="0" fontId="6" fillId="6" borderId="0" xfId="0" applyFont="1" applyFill="1">
      <alignment vertical="top"/>
    </xf>
    <xf numFmtId="0" fontId="7" fillId="6" borderId="0" xfId="0" applyFont="1" applyFill="1">
      <alignment vertical="top"/>
    </xf>
    <xf numFmtId="9" fontId="3" fillId="6" borderId="0" xfId="2" applyFont="1" applyFill="1" applyAlignment="1" applyProtection="1">
      <alignment vertical="top"/>
    </xf>
    <xf numFmtId="9" fontId="7" fillId="6" borderId="0" xfId="2" applyFont="1" applyFill="1" applyAlignment="1" applyProtection="1">
      <alignment horizontal="right" vertical="top"/>
    </xf>
    <xf numFmtId="0" fontId="7" fillId="6" borderId="0" xfId="0" applyFont="1" applyFill="1" applyAlignment="1">
      <alignment horizontal="right" vertical="top"/>
    </xf>
    <xf numFmtId="9" fontId="7" fillId="6" borderId="0" xfId="0" applyNumberFormat="1" applyFont="1" applyFill="1">
      <alignment vertical="top"/>
    </xf>
    <xf numFmtId="0" fontId="8" fillId="6" borderId="0" xfId="0" applyFont="1" applyFill="1">
      <alignment vertical="top"/>
    </xf>
    <xf numFmtId="9" fontId="7" fillId="6" borderId="0" xfId="2" applyFont="1" applyFill="1" applyAlignment="1" applyProtection="1">
      <alignment vertical="top"/>
    </xf>
    <xf numFmtId="0" fontId="4" fillId="3" borderId="0" xfId="0" applyFont="1" applyFill="1" applyAlignment="1">
      <alignment horizontal="center" vertical="top"/>
    </xf>
  </cellXfs>
  <cellStyles count="3">
    <cellStyle name="Comma" xfId="1" builtinId="3" customBuiltin="1"/>
    <cellStyle name="Normal" xfId="0" builtinId="0" customBuiltin="1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I7" sqref="I7"/>
    </sheetView>
  </sheetViews>
  <sheetFormatPr defaultColWidth="9.109375" defaultRowHeight="11.4" outlineLevelCol="1" x14ac:dyDescent="0.25"/>
  <cols>
    <col min="1" max="1" width="2" style="3" customWidth="1"/>
    <col min="2" max="2" width="25.6640625" style="3" bestFit="1" customWidth="1"/>
    <col min="3" max="6" width="9.77734375" style="3" customWidth="1"/>
    <col min="7" max="8" width="9.77734375" style="3" customWidth="1" outlineLevel="1"/>
    <col min="9" max="14" width="9.77734375" style="3" customWidth="1"/>
    <col min="15" max="15" width="10.44140625" style="3" bestFit="1" customWidth="1"/>
    <col min="16" max="16" width="9.109375" style="3" customWidth="1"/>
    <col min="17" max="16384" width="9.109375" style="3"/>
  </cols>
  <sheetData>
    <row r="1" spans="1:19" ht="15.6" x14ac:dyDescent="0.25">
      <c r="A1" s="1"/>
      <c r="B1" s="2" t="s">
        <v>0</v>
      </c>
    </row>
    <row r="3" spans="1:19" ht="12" x14ac:dyDescent="0.25">
      <c r="C3" s="23" t="s">
        <v>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24" x14ac:dyDescent="0.25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</row>
    <row r="5" spans="1:19" x14ac:dyDescent="0.25">
      <c r="B5" s="3" t="s">
        <v>20</v>
      </c>
      <c r="C5" s="7">
        <v>3453.3870000000002</v>
      </c>
      <c r="D5" s="7">
        <v>4445.6440000000002</v>
      </c>
      <c r="E5" s="7">
        <v>7730.4740000000002</v>
      </c>
      <c r="F5" s="7">
        <v>11758.751</v>
      </c>
      <c r="G5" s="8">
        <v>7410.982</v>
      </c>
      <c r="H5" s="9">
        <v>10577.234</v>
      </c>
      <c r="I5" s="9">
        <f>G5+H5</f>
        <v>17988.216</v>
      </c>
      <c r="J5" s="9">
        <v>23056.672880000002</v>
      </c>
      <c r="K5" s="9">
        <v>41514.780577980957</v>
      </c>
      <c r="L5" s="9">
        <v>55124.434679548234</v>
      </c>
      <c r="M5" s="9">
        <v>71183.609225627253</v>
      </c>
      <c r="N5" s="9">
        <v>76330.390080534518</v>
      </c>
      <c r="O5" s="9">
        <v>81914.432877353174</v>
      </c>
      <c r="P5" s="9">
        <v>85059.345517147638</v>
      </c>
      <c r="Q5" s="9">
        <v>88344.249655849737</v>
      </c>
      <c r="R5" s="9">
        <v>90309.118249813109</v>
      </c>
      <c r="S5" s="9">
        <v>92325.163231706567</v>
      </c>
    </row>
    <row r="6" spans="1:19" x14ac:dyDescent="0.25">
      <c r="B6" s="3" t="s">
        <v>21</v>
      </c>
      <c r="C6" s="10">
        <f>C7/C5</f>
        <v>-0.30936584865814337</v>
      </c>
      <c r="D6" s="10">
        <f>D7/D5</f>
        <v>-0.36893012575905765</v>
      </c>
      <c r="E6" s="10">
        <f>E7/E5</f>
        <v>-0.2932028488809354</v>
      </c>
      <c r="F6" s="10">
        <f>F7/F5</f>
        <v>-0.32780462822964784</v>
      </c>
      <c r="G6" s="10">
        <f>G7/G5</f>
        <v>-0.30951660657116697</v>
      </c>
      <c r="H6" s="11">
        <f>H10</f>
        <v>-0.26482586288194604</v>
      </c>
      <c r="I6" s="9"/>
      <c r="J6" s="11">
        <f t="shared" ref="J6:S6" si="0">J10</f>
        <v>-0.12491789626395092</v>
      </c>
      <c r="K6" s="11">
        <f t="shared" si="0"/>
        <v>-0.12491789626395092</v>
      </c>
      <c r="L6" s="11">
        <f t="shared" si="0"/>
        <v>-0.12491789626395092</v>
      </c>
      <c r="M6" s="11">
        <f t="shared" si="0"/>
        <v>-0.12491789626395092</v>
      </c>
      <c r="N6" s="11">
        <f t="shared" si="0"/>
        <v>-0.12491789626395092</v>
      </c>
      <c r="O6" s="11">
        <f t="shared" si="0"/>
        <v>-0.12491789626395092</v>
      </c>
      <c r="P6" s="11">
        <f t="shared" si="0"/>
        <v>-0.12491789626395092</v>
      </c>
      <c r="Q6" s="11">
        <f t="shared" si="0"/>
        <v>-0.12491789626395092</v>
      </c>
      <c r="R6" s="11">
        <f t="shared" si="0"/>
        <v>-0.12491789626395092</v>
      </c>
      <c r="S6" s="11">
        <f t="shared" si="0"/>
        <v>-0.12491789626395092</v>
      </c>
    </row>
    <row r="7" spans="1:19" ht="12" x14ac:dyDescent="0.25">
      <c r="B7" s="12" t="s">
        <v>0</v>
      </c>
      <c r="C7" s="12">
        <v>-1068.3599999999999</v>
      </c>
      <c r="D7" s="12">
        <v>-1640.1320000000001</v>
      </c>
      <c r="E7" s="12">
        <v>-2266.5970000000002</v>
      </c>
      <c r="F7" s="12">
        <v>-3854.5729999999999</v>
      </c>
      <c r="G7" s="12">
        <v>-2293.8220000000001</v>
      </c>
      <c r="H7" s="13">
        <f>H5*H6</f>
        <v>-2801.1251209542579</v>
      </c>
      <c r="I7" s="13">
        <f>G7+H7</f>
        <v>-5094.947120954258</v>
      </c>
      <c r="J7" s="13">
        <f t="shared" ref="J7:S7" si="1">J5*J6</f>
        <v>-2880.1910710156908</v>
      </c>
      <c r="K7" s="13">
        <f t="shared" si="1"/>
        <v>-5185.9390536609098</v>
      </c>
      <c r="L7" s="13">
        <f t="shared" si="1"/>
        <v>-6886.0284129087449</v>
      </c>
      <c r="M7" s="13">
        <f t="shared" si="1"/>
        <v>-8892.1067129405255</v>
      </c>
      <c r="N7" s="13">
        <f t="shared" si="1"/>
        <v>-9535.0317498671193</v>
      </c>
      <c r="O7" s="13">
        <f t="shared" si="1"/>
        <v>-10232.578628693575</v>
      </c>
      <c r="P7" s="13">
        <f t="shared" si="1"/>
        <v>-10625.434499590607</v>
      </c>
      <c r="Q7" s="13">
        <f t="shared" si="1"/>
        <v>-11035.77781402602</v>
      </c>
      <c r="R7" s="13">
        <f t="shared" si="1"/>
        <v>-11281.225065219031</v>
      </c>
      <c r="S7" s="13">
        <f t="shared" si="1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15" t="s">
        <v>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5">
      <c r="B10" s="16" t="s">
        <v>23</v>
      </c>
      <c r="C10" s="17"/>
      <c r="D10" s="17"/>
      <c r="E10" s="17"/>
      <c r="F10" s="17"/>
      <c r="G10" s="16"/>
      <c r="H10" s="18">
        <v>-0.26482586288194604</v>
      </c>
      <c r="I10" s="18"/>
      <c r="J10" s="18">
        <v>-0.12491789626395092</v>
      </c>
      <c r="K10" s="18">
        <v>-0.12491789626395092</v>
      </c>
      <c r="L10" s="18">
        <v>-0.12491789626395092</v>
      </c>
      <c r="M10" s="18">
        <v>-0.12491789626395092</v>
      </c>
      <c r="N10" s="18">
        <v>-0.12491789626395092</v>
      </c>
      <c r="O10" s="18">
        <v>-0.12491789626395092</v>
      </c>
      <c r="P10" s="18">
        <v>-0.12491789626395092</v>
      </c>
      <c r="Q10" s="18">
        <v>-0.12491789626395092</v>
      </c>
      <c r="R10" s="18">
        <v>-0.12491789626395092</v>
      </c>
      <c r="S10" s="18">
        <v>-0.12491789626395092</v>
      </c>
    </row>
    <row r="11" spans="1:19" x14ac:dyDescent="0.25">
      <c r="B11" s="16"/>
      <c r="C11" s="19"/>
      <c r="D11" s="19"/>
      <c r="E11" s="19"/>
      <c r="F11" s="19"/>
      <c r="G11" s="16"/>
      <c r="H11" s="16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B12" s="21" t="s">
        <v>24</v>
      </c>
      <c r="C12" s="19"/>
      <c r="D12" s="19"/>
      <c r="E12" s="19"/>
      <c r="F12" s="19"/>
      <c r="G12" s="16"/>
      <c r="H12" s="16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</row>
    <row r="13" spans="1:19" x14ac:dyDescent="0.25">
      <c r="B13" s="15" t="s">
        <v>25</v>
      </c>
      <c r="C13" s="16"/>
      <c r="D13" s="16"/>
      <c r="E13" s="16"/>
      <c r="F13" s="16"/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x14ac:dyDescent="0.25">
      <c r="B14" s="16" t="s">
        <v>23</v>
      </c>
      <c r="C14" s="19"/>
      <c r="D14" s="22"/>
      <c r="E14" s="22"/>
      <c r="F14" s="22"/>
      <c r="G14" s="16"/>
      <c r="H14" s="18">
        <f>H17+3%</f>
        <v>-0.23482586288194604</v>
      </c>
      <c r="I14" s="22"/>
      <c r="J14" s="18">
        <f t="shared" ref="J14:S14" si="2">J17+2%</f>
        <v>-0.10491789626395091</v>
      </c>
      <c r="K14" s="18">
        <f t="shared" si="2"/>
        <v>-0.10491789626395091</v>
      </c>
      <c r="L14" s="18">
        <f t="shared" si="2"/>
        <v>-0.10491789626395091</v>
      </c>
      <c r="M14" s="18">
        <f t="shared" si="2"/>
        <v>-0.10491789626395091</v>
      </c>
      <c r="N14" s="18">
        <f t="shared" si="2"/>
        <v>-0.10491789626395091</v>
      </c>
      <c r="O14" s="18">
        <f t="shared" si="2"/>
        <v>-0.10491789626395091</v>
      </c>
      <c r="P14" s="18">
        <f t="shared" si="2"/>
        <v>-0.10491789626395091</v>
      </c>
      <c r="Q14" s="18">
        <f t="shared" si="2"/>
        <v>-0.10491789626395091</v>
      </c>
      <c r="R14" s="18">
        <f t="shared" si="2"/>
        <v>-0.10491789626395091</v>
      </c>
      <c r="S14" s="18">
        <f t="shared" si="2"/>
        <v>-0.10491789626395091</v>
      </c>
    </row>
    <row r="15" spans="1:19" x14ac:dyDescent="0.25">
      <c r="B15" s="16"/>
      <c r="C15" s="19"/>
      <c r="D15" s="19"/>
      <c r="E15" s="19"/>
      <c r="F15" s="19"/>
      <c r="G15" s="16"/>
      <c r="H15" s="16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B16" s="15" t="s">
        <v>26</v>
      </c>
      <c r="C16" s="16"/>
      <c r="D16" s="16"/>
      <c r="E16" s="16"/>
      <c r="F16" s="16"/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x14ac:dyDescent="0.25">
      <c r="B17" s="16" t="s">
        <v>23</v>
      </c>
      <c r="C17" s="19"/>
      <c r="D17" s="22"/>
      <c r="E17" s="22"/>
      <c r="F17" s="22"/>
      <c r="G17" s="16"/>
      <c r="H17" s="18">
        <f>AVERAGE($C$6:$F$6)+6%</f>
        <v>-0.26482586288194604</v>
      </c>
      <c r="I17" s="22"/>
      <c r="J17" s="18">
        <v>-0.12491789626395092</v>
      </c>
      <c r="K17" s="18">
        <v>-0.12491789626395092</v>
      </c>
      <c r="L17" s="18">
        <v>-0.12491789626395092</v>
      </c>
      <c r="M17" s="18">
        <v>-0.12491789626395092</v>
      </c>
      <c r="N17" s="18">
        <v>-0.12491789626395092</v>
      </c>
      <c r="O17" s="18">
        <v>-0.12491789626395092</v>
      </c>
      <c r="P17" s="18">
        <v>-0.12491789626395092</v>
      </c>
      <c r="Q17" s="18">
        <v>-0.12491789626395092</v>
      </c>
      <c r="R17" s="18">
        <v>-0.12491789626395092</v>
      </c>
      <c r="S17" s="18">
        <v>-0.12491789626395092</v>
      </c>
    </row>
    <row r="18" spans="2:19" x14ac:dyDescent="0.25">
      <c r="B18" s="16"/>
      <c r="C18" s="19"/>
      <c r="D18" s="19"/>
      <c r="E18" s="19"/>
      <c r="F18" s="19"/>
      <c r="G18" s="16"/>
      <c r="H18" s="16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</row>
    <row r="19" spans="2:19" x14ac:dyDescent="0.25">
      <c r="B19" s="15" t="s">
        <v>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16" t="s">
        <v>23</v>
      </c>
      <c r="C20" s="19"/>
      <c r="D20" s="22"/>
      <c r="E20" s="22"/>
      <c r="F20" s="22"/>
      <c r="G20" s="16"/>
      <c r="H20" s="18">
        <f>H17-3%</f>
        <v>-0.29482586288194601</v>
      </c>
      <c r="I20" s="20"/>
      <c r="J20" s="18">
        <f t="shared" ref="J20:S20" si="3">J17-2%</f>
        <v>-0.14491789626395091</v>
      </c>
      <c r="K20" s="18">
        <f t="shared" si="3"/>
        <v>-0.14491789626395091</v>
      </c>
      <c r="L20" s="18">
        <f t="shared" si="3"/>
        <v>-0.14491789626395091</v>
      </c>
      <c r="M20" s="18">
        <f t="shared" si="3"/>
        <v>-0.14491789626395091</v>
      </c>
      <c r="N20" s="18">
        <f t="shared" si="3"/>
        <v>-0.14491789626395091</v>
      </c>
      <c r="O20" s="18">
        <f t="shared" si="3"/>
        <v>-0.14491789626395091</v>
      </c>
      <c r="P20" s="18">
        <f t="shared" si="3"/>
        <v>-0.14491789626395091</v>
      </c>
      <c r="Q20" s="18">
        <f t="shared" si="3"/>
        <v>-0.14491789626395091</v>
      </c>
      <c r="R20" s="18">
        <f t="shared" si="3"/>
        <v>-0.14491789626395091</v>
      </c>
      <c r="S20" s="18">
        <f t="shared" si="3"/>
        <v>-0.14491789626395091</v>
      </c>
    </row>
  </sheetData>
  <mergeCells count="1">
    <mergeCell ref="C3:S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DOLPHIN</cp:lastModifiedBy>
  <dcterms:created xsi:type="dcterms:W3CDTF">2019-02-08T14:49:39Z</dcterms:created>
  <dcterms:modified xsi:type="dcterms:W3CDTF">2020-01-25T06:05:00Z</dcterms:modified>
</cp:coreProperties>
</file>