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ichał studia\Ekonometria\"/>
    </mc:Choice>
  </mc:AlternateContent>
  <xr:revisionPtr revIDLastSave="0" documentId="8_{DE0902D7-D50B-407C-89BB-37C54F5663F6}" xr6:coauthVersionLast="47" xr6:coauthVersionMax="47" xr10:uidLastSave="{00000000-0000-0000-0000-000000000000}"/>
  <bookViews>
    <workbookView xWindow="4185" yWindow="4185" windowWidth="21600" windowHeight="11295" activeTab="2" xr2:uid="{00000000-000D-0000-FFFF-FFFF00000000}"/>
  </bookViews>
  <sheets>
    <sheet name="Zadanie 1" sheetId="1" r:id="rId1"/>
    <sheet name="Zadanie 2" sheetId="2" r:id="rId2"/>
    <sheet name="Zadanie 3" sheetId="3" r:id="rId3"/>
  </sheets>
  <definedNames>
    <definedName name="n" localSheetId="1">#REF!</definedName>
    <definedName name="n">#REF!</definedName>
    <definedName name="nn">#REF!</definedName>
  </definedNames>
  <calcPr calcId="191029"/>
</workbook>
</file>

<file path=xl/calcChain.xml><?xml version="1.0" encoding="utf-8"?>
<calcChain xmlns="http://schemas.openxmlformats.org/spreadsheetml/2006/main">
  <c r="J58" i="3" l="1" a="1"/>
  <c r="J58" i="3" s="1"/>
  <c r="C66" i="3"/>
  <c r="C65" i="3"/>
  <c r="C64" i="3"/>
  <c r="C57" i="3" a="1"/>
  <c r="E57" i="3" s="1"/>
  <c r="G52" i="3"/>
  <c r="G51" i="3" a="1"/>
  <c r="G51" i="3" s="1"/>
  <c r="G46" i="3"/>
  <c r="G47" i="3" s="1"/>
  <c r="G44" i="3" a="1"/>
  <c r="G44" i="3" s="1"/>
  <c r="D39" i="3"/>
  <c r="D40" i="3"/>
  <c r="D41" i="3"/>
  <c r="D42" i="3"/>
  <c r="D43" i="3"/>
  <c r="D44" i="3"/>
  <c r="D45" i="3"/>
  <c r="D46" i="3"/>
  <c r="D47" i="3"/>
  <c r="D48" i="3"/>
  <c r="D49" i="3"/>
  <c r="D38" i="3"/>
  <c r="G49" i="3"/>
  <c r="C39" i="3"/>
  <c r="C40" i="3"/>
  <c r="C41" i="3"/>
  <c r="C42" i="3"/>
  <c r="C43" i="3"/>
  <c r="C44" i="3"/>
  <c r="C45" i="3"/>
  <c r="C46" i="3"/>
  <c r="C47" i="3"/>
  <c r="C48" i="3"/>
  <c r="C49" i="3"/>
  <c r="C38" i="3"/>
  <c r="B38" i="3" a="1"/>
  <c r="B39" i="3" s="1"/>
  <c r="L59" i="3" l="1"/>
  <c r="L62" i="3"/>
  <c r="K62" i="3"/>
  <c r="J62" i="3"/>
  <c r="K59" i="3"/>
  <c r="L61" i="3"/>
  <c r="J59" i="3"/>
  <c r="K60" i="3"/>
  <c r="J60" i="3"/>
  <c r="K61" i="3"/>
  <c r="L58" i="3"/>
  <c r="J61" i="3"/>
  <c r="K58" i="3"/>
  <c r="L60" i="3"/>
  <c r="C57" i="3"/>
  <c r="D57" i="3"/>
  <c r="E59" i="3"/>
  <c r="D59" i="3"/>
  <c r="C59" i="3"/>
  <c r="E58" i="3"/>
  <c r="D58" i="3"/>
  <c r="C58" i="3"/>
  <c r="B38" i="3"/>
  <c r="B45" i="3"/>
  <c r="B46" i="3"/>
  <c r="B44" i="3"/>
  <c r="B43" i="3"/>
  <c r="B42" i="3"/>
  <c r="B49" i="3"/>
  <c r="B41" i="3"/>
  <c r="B48" i="3"/>
  <c r="B40" i="3"/>
  <c r="B47" i="3"/>
  <c r="J30" i="3" l="1" a="1"/>
  <c r="J31" i="3" s="1"/>
  <c r="F30" i="3" a="1"/>
  <c r="F31" i="3" s="1"/>
  <c r="H24" i="3" a="1"/>
  <c r="J25" i="3" s="1"/>
  <c r="C24" i="3" a="1"/>
  <c r="E25" i="3" s="1"/>
  <c r="J30" i="3" l="1"/>
  <c r="J32" i="3"/>
  <c r="F30" i="3"/>
  <c r="F32" i="3"/>
  <c r="H26" i="3"/>
  <c r="I25" i="3"/>
  <c r="H25" i="3"/>
  <c r="J24" i="3"/>
  <c r="I24" i="3"/>
  <c r="J26" i="3"/>
  <c r="H24" i="3"/>
  <c r="I26" i="3"/>
  <c r="D25" i="3"/>
  <c r="C25" i="3"/>
  <c r="E24" i="3"/>
  <c r="D24" i="3"/>
  <c r="E26" i="3"/>
  <c r="C24" i="3"/>
  <c r="D26" i="3"/>
  <c r="C26" i="3"/>
  <c r="C52" i="2" l="1" a="1"/>
  <c r="C52" i="2" s="1"/>
  <c r="C47" i="2"/>
  <c r="G45" i="2"/>
  <c r="E22" i="2" a="1"/>
  <c r="E22" i="2" s="1"/>
  <c r="H10" i="2" s="1"/>
  <c r="H11" i="2" s="1"/>
  <c r="D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D21" i="2"/>
  <c r="D20" i="2"/>
  <c r="D19" i="2"/>
  <c r="D18" i="2"/>
  <c r="D17" i="2"/>
  <c r="D16" i="2"/>
  <c r="C22" i="2"/>
  <c r="B22" i="2"/>
  <c r="D8" i="2" s="1"/>
  <c r="C55" i="2" l="1"/>
  <c r="D54" i="2"/>
  <c r="C54" i="2"/>
  <c r="D53" i="2"/>
  <c r="C53" i="2"/>
  <c r="D56" i="2"/>
  <c r="D52" i="2"/>
  <c r="D55" i="2"/>
  <c r="C56" i="2"/>
  <c r="D37" i="2"/>
  <c r="E37" i="2" s="1"/>
  <c r="D43" i="2"/>
  <c r="E43" i="2" s="1"/>
  <c r="D38" i="2"/>
  <c r="E38" i="2" s="1"/>
  <c r="D44" i="2"/>
  <c r="E44" i="2" s="1"/>
  <c r="D39" i="2"/>
  <c r="E39" i="2" s="1"/>
  <c r="D32" i="2"/>
  <c r="E32" i="2" s="1"/>
  <c r="D40" i="2"/>
  <c r="E40" i="2" s="1"/>
  <c r="D36" i="2"/>
  <c r="E36" i="2" s="1"/>
  <c r="D33" i="2"/>
  <c r="E33" i="2" s="1"/>
  <c r="D41" i="2"/>
  <c r="E41" i="2" s="1"/>
  <c r="D35" i="2"/>
  <c r="E35" i="2" s="1"/>
  <c r="D42" i="2"/>
  <c r="E42" i="2" s="1"/>
  <c r="D34" i="2"/>
  <c r="E34" i="2" s="1"/>
  <c r="D31" i="2"/>
  <c r="E31" i="2" s="1"/>
  <c r="D9" i="2"/>
  <c r="D15" i="2"/>
  <c r="D11" i="2"/>
  <c r="D12" i="2"/>
  <c r="D14" i="2"/>
  <c r="D10" i="2"/>
  <c r="D13" i="2"/>
  <c r="E45" i="2" l="1"/>
  <c r="E28" i="1" l="1"/>
  <c r="F28" i="1"/>
  <c r="D28" i="1"/>
  <c r="F27" i="1" a="1"/>
  <c r="F27" i="1" s="1"/>
  <c r="E27" i="1" a="1"/>
  <c r="E27" i="1" s="1"/>
  <c r="D27" i="1" a="1"/>
  <c r="D27" i="1" s="1"/>
  <c r="F26" i="1"/>
  <c r="E26" i="1"/>
  <c r="D26" i="1"/>
  <c r="K38" i="1"/>
  <c r="K37" i="1"/>
  <c r="K36" i="1"/>
  <c r="K35" i="1"/>
  <c r="G36" i="1"/>
  <c r="E38" i="1"/>
  <c r="E32" i="1"/>
  <c r="C31" i="3"/>
  <c r="C32" i="3"/>
  <c r="C30" i="3"/>
  <c r="C29" i="3"/>
  <c r="C29" i="3" a="1"/>
</calcChain>
</file>

<file path=xl/sharedStrings.xml><?xml version="1.0" encoding="utf-8"?>
<sst xmlns="http://schemas.openxmlformats.org/spreadsheetml/2006/main" count="124" uniqueCount="114">
  <si>
    <t>Uzupełnij obliczenia w metodzie doboru zmiennych</t>
  </si>
  <si>
    <t>(metoda Hellwiga) i sformułuj wniosek</t>
  </si>
  <si>
    <t>Y</t>
  </si>
  <si>
    <r>
      <t>X</t>
    </r>
    <r>
      <rPr>
        <b/>
        <vertAlign val="subscript"/>
        <sz val="10"/>
        <rFont val="Arial CE"/>
        <family val="2"/>
        <charset val="238"/>
      </rPr>
      <t>1</t>
    </r>
  </si>
  <si>
    <r>
      <t>X</t>
    </r>
    <r>
      <rPr>
        <b/>
        <vertAlign val="subscript"/>
        <sz val="10"/>
        <rFont val="Arial CE"/>
        <family val="2"/>
        <charset val="238"/>
      </rPr>
      <t>2</t>
    </r>
  </si>
  <si>
    <r>
      <t>X</t>
    </r>
    <r>
      <rPr>
        <b/>
        <vertAlign val="subscript"/>
        <sz val="10"/>
        <rFont val="Arial CE"/>
        <family val="2"/>
        <charset val="238"/>
      </rPr>
      <t>3</t>
    </r>
  </si>
  <si>
    <t>Wniosek:</t>
  </si>
  <si>
    <t>Zadanie 1</t>
  </si>
  <si>
    <t>a)</t>
  </si>
  <si>
    <t>Oblicz MNK-estymatory liniowego modelu ekonometrycznego Y(X) wg wzorów.</t>
  </si>
  <si>
    <t>b)</t>
  </si>
  <si>
    <t>Oblicz współczynnik determinacji. Zapisz model ekonometryczny.</t>
  </si>
  <si>
    <t>c)</t>
  </si>
  <si>
    <t>Oblicz podstawowe charakterystyki liniowego modelu regresji za pomocą funkcji Reglinp.</t>
  </si>
  <si>
    <t>d)</t>
  </si>
  <si>
    <t>Sporządź wykres Y(X), dodaj linię trendu wraz z jej równaniem i współczynnikiem determnacji.</t>
  </si>
  <si>
    <t>X</t>
  </si>
  <si>
    <t>Zadanie 2</t>
  </si>
  <si>
    <t xml:space="preserve">Na podstawie danych zawartych w tabeli </t>
  </si>
  <si>
    <r>
      <t>1. Za pomocą wzorów macierzowych oszacuj parametry strukturalne regresji liniowej</t>
    </r>
    <r>
      <rPr>
        <b/>
        <i/>
        <sz val="10"/>
        <color indexed="60"/>
        <rFont val="Arial CE"/>
        <charset val="238"/>
      </rPr>
      <t xml:space="preserve"> Y=Y(X1, X2)</t>
    </r>
    <r>
      <rPr>
        <b/>
        <sz val="10"/>
        <rFont val="Arial CE"/>
        <charset val="238"/>
      </rPr>
      <t>,</t>
    </r>
  </si>
  <si>
    <t xml:space="preserve">    zapisz model ekonometryczny.</t>
  </si>
  <si>
    <t>2. Oszacuj odchylenie standardowe składnika losowego.</t>
  </si>
  <si>
    <t>3. Za pomocą macierzy kowariancji oszacuj odchylenia standardowe parametrów strukturalych</t>
  </si>
  <si>
    <t>4. Oszacuj parametry regresji liniowej za pomocą funkcji REGLINP.</t>
  </si>
  <si>
    <r>
      <t>X</t>
    </r>
    <r>
      <rPr>
        <vertAlign val="subscript"/>
        <sz val="10"/>
        <rFont val="Arial CE"/>
        <family val="2"/>
        <charset val="238"/>
      </rPr>
      <t>1</t>
    </r>
  </si>
  <si>
    <r>
      <t>X</t>
    </r>
    <r>
      <rPr>
        <vertAlign val="subscript"/>
        <sz val="10"/>
        <rFont val="Arial CE"/>
        <family val="2"/>
        <charset val="238"/>
      </rPr>
      <t>2</t>
    </r>
  </si>
  <si>
    <t>Zadanie 3</t>
  </si>
  <si>
    <r>
      <t>R</t>
    </r>
    <r>
      <rPr>
        <vertAlign val="subscript"/>
        <sz val="10"/>
        <rFont val="Arial CE"/>
        <family val="2"/>
        <charset val="238"/>
      </rPr>
      <t>0</t>
    </r>
    <r>
      <rPr>
        <sz val="10"/>
        <rFont val="Arial CE"/>
        <charset val="238"/>
      </rPr>
      <t xml:space="preserve"> =</t>
    </r>
  </si>
  <si>
    <r>
      <t>R</t>
    </r>
    <r>
      <rPr>
        <sz val="10"/>
        <rFont val="Arial CE"/>
        <charset val="238"/>
      </rPr>
      <t xml:space="preserve"> =</t>
    </r>
  </si>
  <si>
    <t>Kombinacja i jej skład.</t>
  </si>
  <si>
    <t>Indywidualne wskaźniki pojemności inf.</t>
  </si>
  <si>
    <t>Integralna poj. komb.</t>
  </si>
  <si>
    <r>
      <t>C</t>
    </r>
    <r>
      <rPr>
        <b/>
        <vertAlign val="subscript"/>
        <sz val="10"/>
        <rFont val="Arial CE"/>
        <family val="2"/>
        <charset val="238"/>
      </rPr>
      <t>1</t>
    </r>
    <r>
      <rPr>
        <b/>
        <sz val="10"/>
        <rFont val="Arial CE"/>
        <family val="2"/>
        <charset val="238"/>
      </rPr>
      <t>=</t>
    </r>
  </si>
  <si>
    <r>
      <t>{X</t>
    </r>
    <r>
      <rPr>
        <b/>
        <vertAlign val="subscript"/>
        <sz val="10"/>
        <rFont val="Arial CE"/>
        <family val="2"/>
        <charset val="238"/>
      </rPr>
      <t>1</t>
    </r>
    <r>
      <rPr>
        <b/>
        <sz val="10"/>
        <rFont val="Arial CE"/>
        <family val="2"/>
        <charset val="238"/>
      </rPr>
      <t>}</t>
    </r>
  </si>
  <si>
    <r>
      <t>h</t>
    </r>
    <r>
      <rPr>
        <b/>
        <vertAlign val="subscript"/>
        <sz val="10"/>
        <rFont val="Arial CE"/>
        <family val="2"/>
        <charset val="238"/>
      </rPr>
      <t>11</t>
    </r>
    <r>
      <rPr>
        <b/>
        <sz val="10"/>
        <rFont val="Arial CE"/>
        <family val="2"/>
        <charset val="238"/>
      </rPr>
      <t>=</t>
    </r>
  </si>
  <si>
    <r>
      <t>H</t>
    </r>
    <r>
      <rPr>
        <b/>
        <vertAlign val="subscript"/>
        <sz val="10"/>
        <rFont val="Arial CE"/>
        <family val="2"/>
        <charset val="238"/>
      </rPr>
      <t>1</t>
    </r>
    <r>
      <rPr>
        <b/>
        <sz val="10"/>
        <rFont val="Arial CE"/>
        <family val="2"/>
        <charset val="238"/>
      </rPr>
      <t>=</t>
    </r>
  </si>
  <si>
    <r>
      <t>C</t>
    </r>
    <r>
      <rPr>
        <b/>
        <vertAlign val="subscript"/>
        <sz val="10"/>
        <rFont val="Arial CE"/>
        <family val="2"/>
        <charset val="238"/>
      </rPr>
      <t>2</t>
    </r>
    <r>
      <rPr>
        <b/>
        <sz val="10"/>
        <rFont val="Arial CE"/>
        <family val="2"/>
        <charset val="238"/>
      </rPr>
      <t>=</t>
    </r>
  </si>
  <si>
    <r>
      <t>{X</t>
    </r>
    <r>
      <rPr>
        <b/>
        <vertAlign val="subscript"/>
        <sz val="10"/>
        <rFont val="Arial CE"/>
        <family val="2"/>
        <charset val="238"/>
      </rPr>
      <t>2</t>
    </r>
    <r>
      <rPr>
        <b/>
        <sz val="10"/>
        <rFont val="Arial CE"/>
        <family val="2"/>
        <charset val="238"/>
      </rPr>
      <t>}</t>
    </r>
  </si>
  <si>
    <r>
      <t>h</t>
    </r>
    <r>
      <rPr>
        <b/>
        <vertAlign val="subscript"/>
        <sz val="10"/>
        <rFont val="Arial CE"/>
        <family val="2"/>
        <charset val="238"/>
      </rPr>
      <t>22</t>
    </r>
    <r>
      <rPr>
        <b/>
        <sz val="10"/>
        <rFont val="Arial CE"/>
        <family val="2"/>
        <charset val="238"/>
      </rPr>
      <t>=</t>
    </r>
  </si>
  <si>
    <r>
      <t>H</t>
    </r>
    <r>
      <rPr>
        <b/>
        <vertAlign val="subscript"/>
        <sz val="10"/>
        <rFont val="Arial CE"/>
        <family val="2"/>
        <charset val="238"/>
      </rPr>
      <t>2</t>
    </r>
    <r>
      <rPr>
        <b/>
        <sz val="10"/>
        <rFont val="Arial CE"/>
        <family val="2"/>
        <charset val="238"/>
      </rPr>
      <t>=</t>
    </r>
  </si>
  <si>
    <r>
      <t>C</t>
    </r>
    <r>
      <rPr>
        <b/>
        <vertAlign val="subscript"/>
        <sz val="10"/>
        <rFont val="Arial CE"/>
        <family val="2"/>
        <charset val="238"/>
      </rPr>
      <t>3</t>
    </r>
    <r>
      <rPr>
        <b/>
        <sz val="10"/>
        <rFont val="Arial CE"/>
        <family val="2"/>
        <charset val="238"/>
      </rPr>
      <t>=</t>
    </r>
  </si>
  <si>
    <r>
      <t>{X</t>
    </r>
    <r>
      <rPr>
        <b/>
        <vertAlign val="subscript"/>
        <sz val="10"/>
        <rFont val="Arial CE"/>
        <family val="2"/>
        <charset val="238"/>
      </rPr>
      <t>3</t>
    </r>
    <r>
      <rPr>
        <b/>
        <sz val="10"/>
        <rFont val="Arial CE"/>
        <family val="2"/>
        <charset val="238"/>
      </rPr>
      <t>}</t>
    </r>
  </si>
  <si>
    <r>
      <t>h</t>
    </r>
    <r>
      <rPr>
        <b/>
        <vertAlign val="subscript"/>
        <sz val="10"/>
        <rFont val="Arial CE"/>
        <family val="2"/>
        <charset val="238"/>
      </rPr>
      <t>33</t>
    </r>
    <r>
      <rPr>
        <b/>
        <sz val="10"/>
        <rFont val="Arial CE"/>
        <family val="2"/>
        <charset val="238"/>
      </rPr>
      <t>=</t>
    </r>
  </si>
  <si>
    <r>
      <t>H</t>
    </r>
    <r>
      <rPr>
        <b/>
        <vertAlign val="subscript"/>
        <sz val="10"/>
        <rFont val="Arial CE"/>
        <family val="2"/>
        <charset val="238"/>
      </rPr>
      <t>3</t>
    </r>
    <r>
      <rPr>
        <b/>
        <sz val="10"/>
        <rFont val="Arial CE"/>
        <family val="2"/>
        <charset val="238"/>
      </rPr>
      <t>=</t>
    </r>
  </si>
  <si>
    <r>
      <t>C</t>
    </r>
    <r>
      <rPr>
        <b/>
        <vertAlign val="subscript"/>
        <sz val="10"/>
        <rFont val="Arial CE"/>
        <family val="2"/>
        <charset val="238"/>
      </rPr>
      <t>4</t>
    </r>
    <r>
      <rPr>
        <b/>
        <sz val="10"/>
        <rFont val="Arial CE"/>
        <family val="2"/>
        <charset val="238"/>
      </rPr>
      <t>=</t>
    </r>
  </si>
  <si>
    <r>
      <t>{X</t>
    </r>
    <r>
      <rPr>
        <b/>
        <vertAlign val="subscript"/>
        <sz val="10"/>
        <rFont val="Arial CE"/>
        <family val="2"/>
        <charset val="238"/>
      </rPr>
      <t>1</t>
    </r>
    <r>
      <rPr>
        <b/>
        <sz val="10"/>
        <rFont val="Arial CE"/>
        <family val="2"/>
        <charset val="238"/>
      </rPr>
      <t>,X</t>
    </r>
    <r>
      <rPr>
        <b/>
        <vertAlign val="subscript"/>
        <sz val="10"/>
        <rFont val="Arial CE"/>
        <family val="2"/>
        <charset val="238"/>
      </rPr>
      <t>2</t>
    </r>
    <r>
      <rPr>
        <b/>
        <sz val="10"/>
        <rFont val="Arial CE"/>
        <family val="2"/>
        <charset val="238"/>
      </rPr>
      <t>}</t>
    </r>
  </si>
  <si>
    <r>
      <t>h</t>
    </r>
    <r>
      <rPr>
        <b/>
        <vertAlign val="subscript"/>
        <sz val="10"/>
        <rFont val="Arial CE"/>
        <family val="2"/>
        <charset val="238"/>
      </rPr>
      <t>41</t>
    </r>
    <r>
      <rPr>
        <b/>
        <sz val="10"/>
        <rFont val="Arial CE"/>
        <family val="2"/>
        <charset val="238"/>
      </rPr>
      <t>=</t>
    </r>
  </si>
  <si>
    <r>
      <t>h</t>
    </r>
    <r>
      <rPr>
        <b/>
        <vertAlign val="subscript"/>
        <sz val="10"/>
        <rFont val="Arial CE"/>
        <family val="2"/>
        <charset val="238"/>
      </rPr>
      <t>42</t>
    </r>
    <r>
      <rPr>
        <b/>
        <sz val="10"/>
        <rFont val="Arial CE"/>
        <family val="2"/>
        <charset val="238"/>
      </rPr>
      <t>=</t>
    </r>
  </si>
  <si>
    <r>
      <t>H</t>
    </r>
    <r>
      <rPr>
        <b/>
        <vertAlign val="subscript"/>
        <sz val="10"/>
        <rFont val="Arial CE"/>
        <family val="2"/>
        <charset val="238"/>
      </rPr>
      <t>4</t>
    </r>
    <r>
      <rPr>
        <b/>
        <sz val="10"/>
        <rFont val="Arial CE"/>
        <family val="2"/>
        <charset val="238"/>
      </rPr>
      <t>=</t>
    </r>
  </si>
  <si>
    <r>
      <t>C</t>
    </r>
    <r>
      <rPr>
        <b/>
        <vertAlign val="subscript"/>
        <sz val="10"/>
        <rFont val="Arial CE"/>
        <family val="2"/>
        <charset val="238"/>
      </rPr>
      <t>5</t>
    </r>
    <r>
      <rPr>
        <b/>
        <sz val="10"/>
        <rFont val="Arial CE"/>
        <family val="2"/>
        <charset val="238"/>
      </rPr>
      <t>=</t>
    </r>
  </si>
  <si>
    <r>
      <t>{X</t>
    </r>
    <r>
      <rPr>
        <b/>
        <vertAlign val="subscript"/>
        <sz val="10"/>
        <rFont val="Arial CE"/>
        <family val="2"/>
        <charset val="238"/>
      </rPr>
      <t>1</t>
    </r>
    <r>
      <rPr>
        <b/>
        <sz val="10"/>
        <rFont val="Arial CE"/>
        <family val="2"/>
        <charset val="238"/>
      </rPr>
      <t>,X</t>
    </r>
    <r>
      <rPr>
        <b/>
        <vertAlign val="subscript"/>
        <sz val="10"/>
        <rFont val="Arial CE"/>
        <family val="2"/>
        <charset val="238"/>
      </rPr>
      <t>3</t>
    </r>
    <r>
      <rPr>
        <b/>
        <sz val="10"/>
        <rFont val="Arial CE"/>
        <family val="2"/>
        <charset val="238"/>
      </rPr>
      <t>}</t>
    </r>
  </si>
  <si>
    <r>
      <t>h</t>
    </r>
    <r>
      <rPr>
        <b/>
        <vertAlign val="subscript"/>
        <sz val="10"/>
        <rFont val="Arial CE"/>
        <family val="2"/>
        <charset val="238"/>
      </rPr>
      <t>51</t>
    </r>
    <r>
      <rPr>
        <b/>
        <sz val="10"/>
        <rFont val="Arial CE"/>
        <family val="2"/>
        <charset val="238"/>
      </rPr>
      <t>=</t>
    </r>
  </si>
  <si>
    <r>
      <t>h</t>
    </r>
    <r>
      <rPr>
        <b/>
        <vertAlign val="subscript"/>
        <sz val="10"/>
        <rFont val="Arial CE"/>
        <family val="2"/>
        <charset val="238"/>
      </rPr>
      <t>53</t>
    </r>
    <r>
      <rPr>
        <b/>
        <sz val="10"/>
        <rFont val="Arial CE"/>
        <family val="2"/>
        <charset val="238"/>
      </rPr>
      <t>=</t>
    </r>
  </si>
  <si>
    <r>
      <t>H</t>
    </r>
    <r>
      <rPr>
        <b/>
        <vertAlign val="subscript"/>
        <sz val="10"/>
        <rFont val="Arial CE"/>
        <family val="2"/>
        <charset val="238"/>
      </rPr>
      <t>5</t>
    </r>
    <r>
      <rPr>
        <b/>
        <sz val="10"/>
        <rFont val="Arial CE"/>
        <family val="2"/>
        <charset val="238"/>
      </rPr>
      <t>=</t>
    </r>
  </si>
  <si>
    <r>
      <t>C</t>
    </r>
    <r>
      <rPr>
        <b/>
        <vertAlign val="subscript"/>
        <sz val="10"/>
        <rFont val="Arial CE"/>
        <family val="2"/>
        <charset val="238"/>
      </rPr>
      <t>6</t>
    </r>
    <r>
      <rPr>
        <b/>
        <sz val="10"/>
        <rFont val="Arial CE"/>
        <family val="2"/>
        <charset val="238"/>
      </rPr>
      <t>=</t>
    </r>
  </si>
  <si>
    <r>
      <t>{X</t>
    </r>
    <r>
      <rPr>
        <b/>
        <vertAlign val="subscript"/>
        <sz val="10"/>
        <rFont val="Arial CE"/>
        <family val="2"/>
        <charset val="238"/>
      </rPr>
      <t>2</t>
    </r>
    <r>
      <rPr>
        <b/>
        <sz val="10"/>
        <rFont val="Arial CE"/>
        <family val="2"/>
        <charset val="238"/>
      </rPr>
      <t>,X</t>
    </r>
    <r>
      <rPr>
        <b/>
        <vertAlign val="subscript"/>
        <sz val="10"/>
        <rFont val="Arial CE"/>
        <family val="2"/>
        <charset val="238"/>
      </rPr>
      <t>3</t>
    </r>
    <r>
      <rPr>
        <b/>
        <sz val="10"/>
        <rFont val="Arial CE"/>
        <family val="2"/>
        <charset val="238"/>
      </rPr>
      <t>}</t>
    </r>
  </si>
  <si>
    <r>
      <t>h</t>
    </r>
    <r>
      <rPr>
        <b/>
        <vertAlign val="subscript"/>
        <sz val="10"/>
        <rFont val="Arial CE"/>
        <family val="2"/>
        <charset val="238"/>
      </rPr>
      <t>62</t>
    </r>
    <r>
      <rPr>
        <b/>
        <sz val="10"/>
        <rFont val="Arial CE"/>
        <family val="2"/>
        <charset val="238"/>
      </rPr>
      <t>=</t>
    </r>
  </si>
  <si>
    <r>
      <t>h</t>
    </r>
    <r>
      <rPr>
        <b/>
        <vertAlign val="subscript"/>
        <sz val="10"/>
        <rFont val="Arial CE"/>
        <family val="2"/>
        <charset val="238"/>
      </rPr>
      <t>63</t>
    </r>
    <r>
      <rPr>
        <b/>
        <sz val="10"/>
        <rFont val="Arial CE"/>
        <family val="2"/>
        <charset val="238"/>
      </rPr>
      <t>=</t>
    </r>
  </si>
  <si>
    <r>
      <t>H</t>
    </r>
    <r>
      <rPr>
        <b/>
        <vertAlign val="subscript"/>
        <sz val="10"/>
        <rFont val="Arial CE"/>
        <family val="2"/>
        <charset val="238"/>
      </rPr>
      <t>6</t>
    </r>
    <r>
      <rPr>
        <b/>
        <sz val="10"/>
        <rFont val="Arial CE"/>
        <family val="2"/>
        <charset val="238"/>
      </rPr>
      <t>=</t>
    </r>
  </si>
  <si>
    <r>
      <t>C</t>
    </r>
    <r>
      <rPr>
        <b/>
        <vertAlign val="subscript"/>
        <sz val="10"/>
        <rFont val="Arial CE"/>
        <family val="2"/>
        <charset val="238"/>
      </rPr>
      <t>7</t>
    </r>
    <r>
      <rPr>
        <b/>
        <sz val="10"/>
        <rFont val="Arial CE"/>
        <family val="2"/>
        <charset val="238"/>
      </rPr>
      <t>=</t>
    </r>
  </si>
  <si>
    <r>
      <t>{X</t>
    </r>
    <r>
      <rPr>
        <b/>
        <vertAlign val="subscript"/>
        <sz val="10"/>
        <rFont val="Arial CE"/>
        <family val="2"/>
        <charset val="238"/>
      </rPr>
      <t>1</t>
    </r>
    <r>
      <rPr>
        <b/>
        <sz val="10"/>
        <rFont val="Arial CE"/>
        <family val="2"/>
        <charset val="238"/>
      </rPr>
      <t>;X</t>
    </r>
    <r>
      <rPr>
        <b/>
        <vertAlign val="subscript"/>
        <sz val="10"/>
        <rFont val="Arial CE"/>
        <family val="2"/>
        <charset val="238"/>
      </rPr>
      <t>2</t>
    </r>
    <r>
      <rPr>
        <b/>
        <sz val="10"/>
        <rFont val="Arial CE"/>
        <family val="2"/>
        <charset val="238"/>
      </rPr>
      <t>;X</t>
    </r>
    <r>
      <rPr>
        <b/>
        <vertAlign val="subscript"/>
        <sz val="10"/>
        <rFont val="Arial CE"/>
        <family val="2"/>
        <charset val="238"/>
      </rPr>
      <t>3</t>
    </r>
    <r>
      <rPr>
        <b/>
        <sz val="10"/>
        <rFont val="Arial CE"/>
        <family val="2"/>
        <charset val="238"/>
      </rPr>
      <t>}</t>
    </r>
  </si>
  <si>
    <r>
      <t>h</t>
    </r>
    <r>
      <rPr>
        <b/>
        <vertAlign val="subscript"/>
        <sz val="10"/>
        <rFont val="Arial CE"/>
        <family val="2"/>
        <charset val="238"/>
      </rPr>
      <t>71</t>
    </r>
    <r>
      <rPr>
        <b/>
        <sz val="10"/>
        <rFont val="Arial CE"/>
        <family val="2"/>
        <charset val="238"/>
      </rPr>
      <t>=</t>
    </r>
  </si>
  <si>
    <r>
      <t>h</t>
    </r>
    <r>
      <rPr>
        <b/>
        <vertAlign val="subscript"/>
        <sz val="10"/>
        <rFont val="Arial CE"/>
        <family val="2"/>
        <charset val="238"/>
      </rPr>
      <t>72</t>
    </r>
    <r>
      <rPr>
        <b/>
        <sz val="10"/>
        <rFont val="Arial CE"/>
        <family val="2"/>
        <charset val="238"/>
      </rPr>
      <t>=</t>
    </r>
  </si>
  <si>
    <r>
      <t>h</t>
    </r>
    <r>
      <rPr>
        <b/>
        <vertAlign val="subscript"/>
        <sz val="10"/>
        <rFont val="Arial CE"/>
        <family val="2"/>
        <charset val="238"/>
      </rPr>
      <t>73</t>
    </r>
    <r>
      <rPr>
        <b/>
        <sz val="10"/>
        <rFont val="Arial CE"/>
        <family val="2"/>
        <charset val="238"/>
      </rPr>
      <t>=</t>
    </r>
  </si>
  <si>
    <r>
      <t>H</t>
    </r>
    <r>
      <rPr>
        <b/>
        <vertAlign val="subscript"/>
        <sz val="10"/>
        <rFont val="Arial CE"/>
        <family val="2"/>
        <charset val="238"/>
      </rPr>
      <t>7</t>
    </r>
    <r>
      <rPr>
        <b/>
        <sz val="10"/>
        <rFont val="Arial CE"/>
        <family val="2"/>
        <charset val="238"/>
      </rPr>
      <t>=</t>
    </r>
  </si>
  <si>
    <t>średnia</t>
  </si>
  <si>
    <t>odchylenie</t>
  </si>
  <si>
    <t>Wsp. Zm.</t>
  </si>
  <si>
    <t>Et</t>
  </si>
  <si>
    <t>Ey</t>
  </si>
  <si>
    <t>t-Et</t>
  </si>
  <si>
    <t>y-Ey</t>
  </si>
  <si>
    <t>b*=</t>
  </si>
  <si>
    <t>a*=</t>
  </si>
  <si>
    <t>Model ekonometryczny ma postać:</t>
  </si>
  <si>
    <t>Y*=1,85337+(-24,7842*t)</t>
  </si>
  <si>
    <t>yt</t>
  </si>
  <si>
    <t>et</t>
  </si>
  <si>
    <r>
      <t>R</t>
    </r>
    <r>
      <rPr>
        <b/>
        <vertAlign val="superscript"/>
        <sz val="10"/>
        <rFont val="Arial CE"/>
        <charset val="238"/>
      </rPr>
      <t>2</t>
    </r>
    <r>
      <rPr>
        <b/>
        <sz val="10"/>
        <rFont val="Arial CE"/>
        <family val="2"/>
        <charset val="238"/>
      </rPr>
      <t>=</t>
    </r>
  </si>
  <si>
    <t>= b*</t>
  </si>
  <si>
    <r>
      <t xml:space="preserve"> </t>
    </r>
    <r>
      <rPr>
        <b/>
        <sz val="10"/>
        <rFont val="Arial"/>
        <family val="2"/>
        <charset val="238"/>
      </rPr>
      <t>=</t>
    </r>
    <r>
      <rPr>
        <b/>
        <sz val="10"/>
        <rFont val="Symbol"/>
        <family val="1"/>
        <charset val="2"/>
      </rPr>
      <t xml:space="preserve"> s*</t>
    </r>
    <r>
      <rPr>
        <b/>
        <vertAlign val="subscript"/>
        <sz val="10"/>
        <rFont val="Arial CE"/>
        <family val="2"/>
        <charset val="238"/>
      </rPr>
      <t>e</t>
    </r>
  </si>
  <si>
    <t>X1</t>
  </si>
  <si>
    <t>X2</t>
  </si>
  <si>
    <r>
      <t>X</t>
    </r>
    <r>
      <rPr>
        <b/>
        <vertAlign val="superscript"/>
        <sz val="10"/>
        <rFont val="Arial CE"/>
        <charset val="238"/>
      </rPr>
      <t>T</t>
    </r>
    <r>
      <rPr>
        <b/>
        <sz val="10"/>
        <rFont val="Arial CE"/>
        <charset val="238"/>
      </rPr>
      <t>X=</t>
    </r>
  </si>
  <si>
    <r>
      <t>(X</t>
    </r>
    <r>
      <rPr>
        <b/>
        <vertAlign val="superscript"/>
        <sz val="10"/>
        <rFont val="Arial CE"/>
        <charset val="238"/>
      </rPr>
      <t>T</t>
    </r>
    <r>
      <rPr>
        <b/>
        <sz val="10"/>
        <rFont val="Arial CE"/>
        <charset val="238"/>
      </rPr>
      <t>X)</t>
    </r>
    <r>
      <rPr>
        <b/>
        <vertAlign val="superscript"/>
        <sz val="10"/>
        <rFont val="Arial CE"/>
        <charset val="238"/>
      </rPr>
      <t>-1</t>
    </r>
    <r>
      <rPr>
        <b/>
        <sz val="10"/>
        <rFont val="Arial CE"/>
        <charset val="238"/>
      </rPr>
      <t>=</t>
    </r>
  </si>
  <si>
    <r>
      <t>X</t>
    </r>
    <r>
      <rPr>
        <b/>
        <vertAlign val="superscript"/>
        <sz val="10"/>
        <rFont val="Arial CE"/>
        <charset val="238"/>
      </rPr>
      <t>T</t>
    </r>
    <r>
      <rPr>
        <b/>
        <sz val="10"/>
        <rFont val="Arial CE"/>
        <charset val="238"/>
      </rPr>
      <t>Y=</t>
    </r>
  </si>
  <si>
    <r>
      <t>b=(X</t>
    </r>
    <r>
      <rPr>
        <b/>
        <vertAlign val="superscript"/>
        <sz val="10"/>
        <rFont val="Arial CE"/>
        <charset val="238"/>
      </rPr>
      <t>T</t>
    </r>
    <r>
      <rPr>
        <b/>
        <sz val="10"/>
        <rFont val="Arial CE"/>
        <charset val="238"/>
      </rPr>
      <t>X)</t>
    </r>
    <r>
      <rPr>
        <b/>
        <vertAlign val="superscript"/>
        <sz val="10"/>
        <rFont val="Arial CE"/>
        <charset val="238"/>
      </rPr>
      <t>-1</t>
    </r>
    <r>
      <rPr>
        <b/>
        <sz val="10"/>
        <rFont val="Arial CE"/>
        <charset val="238"/>
      </rPr>
      <t>X</t>
    </r>
    <r>
      <rPr>
        <b/>
        <vertAlign val="superscript"/>
        <sz val="10"/>
        <rFont val="Arial CE"/>
        <charset val="238"/>
      </rPr>
      <t>T</t>
    </r>
    <r>
      <rPr>
        <b/>
        <sz val="10"/>
        <rFont val="Arial CE"/>
        <charset val="238"/>
      </rPr>
      <t>Y=</t>
    </r>
  </si>
  <si>
    <t>Y*=Xb</t>
  </si>
  <si>
    <t>e=Y-Y*</t>
  </si>
  <si>
    <t>Y-Yśr</t>
  </si>
  <si>
    <t>Model: Y=184,68+(-0,08)X1+0,03X2</t>
  </si>
  <si>
    <t>n=</t>
  </si>
  <si>
    <t>k=</t>
  </si>
  <si>
    <t>st.sw.=n-k-1=</t>
  </si>
  <si>
    <r>
      <t>S</t>
    </r>
    <r>
      <rPr>
        <b/>
        <sz val="10"/>
        <rFont val="Arial CE"/>
        <charset val="238"/>
      </rPr>
      <t>e</t>
    </r>
    <r>
      <rPr>
        <b/>
        <vertAlign val="subscript"/>
        <sz val="10"/>
        <rFont val="Arial CE"/>
        <family val="2"/>
        <charset val="238"/>
      </rPr>
      <t>i</t>
    </r>
    <r>
      <rPr>
        <b/>
        <vertAlign val="superscript"/>
        <sz val="10"/>
        <rFont val="Arial CE"/>
        <family val="2"/>
        <charset val="238"/>
      </rPr>
      <t>2</t>
    </r>
    <r>
      <rPr>
        <b/>
        <sz val="10"/>
        <rFont val="Arial CE"/>
        <charset val="238"/>
      </rPr>
      <t>=</t>
    </r>
  </si>
  <si>
    <r>
      <t>s</t>
    </r>
    <r>
      <rPr>
        <b/>
        <vertAlign val="superscript"/>
        <sz val="10"/>
        <rFont val="Arial CE"/>
        <family val="2"/>
        <charset val="238"/>
      </rPr>
      <t>2</t>
    </r>
    <r>
      <rPr>
        <b/>
        <sz val="10"/>
        <rFont val="Arial CE"/>
        <charset val="238"/>
      </rPr>
      <t>=</t>
    </r>
  </si>
  <si>
    <t>s=</t>
  </si>
  <si>
    <r>
      <t>Y</t>
    </r>
    <r>
      <rPr>
        <b/>
        <vertAlign val="subscript"/>
        <sz val="10"/>
        <rFont val="Arial CE"/>
        <charset val="238"/>
      </rPr>
      <t>śr</t>
    </r>
    <r>
      <rPr>
        <b/>
        <sz val="10"/>
        <rFont val="Arial CE"/>
        <charset val="238"/>
      </rPr>
      <t>=</t>
    </r>
  </si>
  <si>
    <r>
      <t>R</t>
    </r>
    <r>
      <rPr>
        <b/>
        <vertAlign val="superscript"/>
        <sz val="10"/>
        <rFont val="Arial CE"/>
        <charset val="238"/>
      </rPr>
      <t>2</t>
    </r>
    <r>
      <rPr>
        <b/>
        <sz val="10"/>
        <rFont val="Arial CE"/>
        <charset val="238"/>
      </rPr>
      <t>=</t>
    </r>
  </si>
  <si>
    <r>
      <t>Skor. R</t>
    </r>
    <r>
      <rPr>
        <b/>
        <vertAlign val="superscript"/>
        <sz val="10"/>
        <rFont val="Arial CE"/>
        <charset val="238"/>
      </rPr>
      <t>2</t>
    </r>
    <r>
      <rPr>
        <b/>
        <sz val="10"/>
        <rFont val="Arial CE"/>
        <charset val="238"/>
      </rPr>
      <t>=</t>
    </r>
  </si>
  <si>
    <r>
      <t>s</t>
    </r>
    <r>
      <rPr>
        <b/>
        <vertAlign val="subscript"/>
        <sz val="10"/>
        <rFont val="Arial CE"/>
        <charset val="238"/>
      </rPr>
      <t>b0</t>
    </r>
    <r>
      <rPr>
        <b/>
        <sz val="10"/>
        <rFont val="Arial CE"/>
        <charset val="238"/>
      </rPr>
      <t>=</t>
    </r>
  </si>
  <si>
    <r>
      <t>s</t>
    </r>
    <r>
      <rPr>
        <b/>
        <vertAlign val="subscript"/>
        <sz val="10"/>
        <rFont val="Arial CE"/>
        <charset val="238"/>
      </rPr>
      <t>b1</t>
    </r>
    <r>
      <rPr>
        <b/>
        <sz val="10"/>
        <rFont val="Arial CE"/>
        <charset val="238"/>
      </rPr>
      <t>=</t>
    </r>
  </si>
  <si>
    <r>
      <t>s</t>
    </r>
    <r>
      <rPr>
        <b/>
        <vertAlign val="subscript"/>
        <sz val="10"/>
        <rFont val="Arial CE"/>
        <charset val="238"/>
      </rPr>
      <t>b2</t>
    </r>
    <r>
      <rPr>
        <b/>
        <sz val="10"/>
        <rFont val="Arial CE"/>
        <charset val="238"/>
      </rPr>
      <t>=</t>
    </r>
  </si>
  <si>
    <t>Polecenie2</t>
  </si>
  <si>
    <t>Polecenie1</t>
  </si>
  <si>
    <t>Polecenie3</t>
  </si>
  <si>
    <t>Var(b)=</t>
  </si>
  <si>
    <t>Polecenie4</t>
  </si>
  <si>
    <r>
      <t>s</t>
    </r>
    <r>
      <rPr>
        <b/>
        <vertAlign val="subscript"/>
        <sz val="10"/>
        <rFont val="Arial CE"/>
        <charset val="238"/>
      </rPr>
      <t>bi</t>
    </r>
  </si>
  <si>
    <r>
      <t>R</t>
    </r>
    <r>
      <rPr>
        <b/>
        <vertAlign val="superscript"/>
        <sz val="10"/>
        <rFont val="Arial CE"/>
        <charset val="238"/>
      </rPr>
      <t>2</t>
    </r>
    <r>
      <rPr>
        <b/>
        <sz val="10"/>
        <rFont val="Arial CE"/>
        <charset val="238"/>
      </rPr>
      <t>, s</t>
    </r>
  </si>
  <si>
    <t>ReglinP</t>
  </si>
  <si>
    <r>
      <t>b</t>
    </r>
    <r>
      <rPr>
        <b/>
        <vertAlign val="subscript"/>
        <sz val="10"/>
        <rFont val="Arial CE"/>
        <charset val="238"/>
      </rPr>
      <t>2</t>
    </r>
    <r>
      <rPr>
        <sz val="10"/>
        <rFont val="Arial CE"/>
        <charset val="238"/>
      </rPr>
      <t/>
    </r>
  </si>
  <si>
    <r>
      <t>b</t>
    </r>
    <r>
      <rPr>
        <b/>
        <vertAlign val="subscript"/>
        <sz val="10"/>
        <rFont val="Arial CE"/>
        <charset val="238"/>
      </rPr>
      <t>1</t>
    </r>
    <r>
      <rPr>
        <sz val="10"/>
        <rFont val="Arial CE"/>
        <charset val="238"/>
      </rPr>
      <t/>
    </r>
  </si>
  <si>
    <r>
      <t>b</t>
    </r>
    <r>
      <rPr>
        <b/>
        <vertAlign val="subscript"/>
        <sz val="10"/>
        <rFont val="Arial CE"/>
        <charset val="238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</si>
</sst>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3">
    <font>
      <sz val="10"/>
      <name val="Arial CE"/>
      <charset val="238"/>
    </font>
    <font>
      <sz val="10"/>
      <name val="Arial CE"/>
      <charset val="238"/>
    </font>
    <font>
      <b/>
      <sz val="10"/>
      <name val="Arial"/>
      <family val="2"/>
      <charset val="238"/>
    </font>
    <font>
      <sz val="10"/>
      <color indexed="18"/>
      <name val="Arial CE"/>
      <family val="2"/>
      <charset val="238"/>
    </font>
    <font>
      <b/>
      <sz val="10"/>
      <color indexed="18"/>
      <name val="Arial CE"/>
      <family val="2"/>
      <charset val="238"/>
    </font>
    <font>
      <b/>
      <sz val="10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sz val="10"/>
      <name val="Arial CE"/>
      <family val="2"/>
      <charset val="238"/>
    </font>
    <font>
      <b/>
      <sz val="10"/>
      <name val="Arial CE"/>
      <charset val="238"/>
    </font>
    <font>
      <b/>
      <sz val="10"/>
      <color indexed="18"/>
      <name val="Arial CE"/>
      <charset val="238"/>
    </font>
    <font>
      <b/>
      <i/>
      <sz val="10"/>
      <color indexed="60"/>
      <name val="Arial CE"/>
      <charset val="238"/>
    </font>
    <font>
      <vertAlign val="subscript"/>
      <sz val="10"/>
      <name val="Arial CE"/>
      <family val="2"/>
      <charset val="238"/>
    </font>
    <font>
      <sz val="10"/>
      <name val="Arial"/>
      <family val="2"/>
      <charset val="238"/>
    </font>
    <font>
      <sz val="11"/>
      <color theme="1"/>
      <name val="Czcionka tekstu podstawowego"/>
      <family val="2"/>
      <charset val="238"/>
    </font>
    <font>
      <i/>
      <sz val="10"/>
      <name val="Arial CE"/>
      <family val="2"/>
      <charset val="238"/>
    </font>
    <font>
      <sz val="9"/>
      <name val="Arial CE"/>
      <family val="2"/>
      <charset val="238"/>
    </font>
    <font>
      <sz val="10"/>
      <color rgb="FFFF0000"/>
      <name val="Arial CE"/>
      <charset val="238"/>
    </font>
    <font>
      <b/>
      <vertAlign val="superscript"/>
      <sz val="10"/>
      <name val="Arial CE"/>
      <charset val="238"/>
    </font>
    <font>
      <b/>
      <sz val="10"/>
      <name val="Symbol"/>
      <family val="1"/>
      <charset val="2"/>
    </font>
    <font>
      <b/>
      <vertAlign val="superscript"/>
      <sz val="10"/>
      <name val="Arial CE"/>
      <family val="2"/>
      <charset val="238"/>
    </font>
    <font>
      <b/>
      <vertAlign val="subscript"/>
      <sz val="10"/>
      <name val="Arial CE"/>
      <charset val="238"/>
    </font>
    <font>
      <sz val="11"/>
      <color rgb="FFFF0000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3" fillId="0" borderId="0"/>
    <xf numFmtId="0" fontId="1" fillId="0" borderId="0"/>
    <xf numFmtId="0" fontId="12" fillId="0" borderId="0"/>
  </cellStyleXfs>
  <cellXfs count="15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3" borderId="0" xfId="0" applyFill="1"/>
    <xf numFmtId="0" fontId="8" fillId="3" borderId="0" xfId="0" applyFont="1" applyFill="1"/>
    <xf numFmtId="0" fontId="8" fillId="3" borderId="0" xfId="0" applyFont="1" applyFill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right"/>
    </xf>
    <xf numFmtId="0" fontId="4" fillId="0" borderId="0" xfId="0" applyFont="1"/>
    <xf numFmtId="0" fontId="8" fillId="4" borderId="0" xfId="1" applyFont="1" applyFill="1"/>
    <xf numFmtId="0" fontId="13" fillId="0" borderId="0" xfId="1"/>
    <xf numFmtId="0" fontId="13" fillId="4" borderId="0" xfId="1" applyFill="1"/>
    <xf numFmtId="0" fontId="13" fillId="4" borderId="14" xfId="1" applyFill="1" applyBorder="1" applyAlignment="1">
      <alignment horizontal="center"/>
    </xf>
    <xf numFmtId="0" fontId="13" fillId="0" borderId="11" xfId="1" applyBorder="1" applyAlignment="1">
      <alignment horizontal="center"/>
    </xf>
    <xf numFmtId="0" fontId="13" fillId="0" borderId="12" xfId="1" applyBorder="1" applyAlignment="1">
      <alignment horizontal="center"/>
    </xf>
    <xf numFmtId="164" fontId="13" fillId="4" borderId="15" xfId="1" applyNumberFormat="1" applyFill="1" applyBorder="1" applyAlignment="1">
      <alignment horizontal="center"/>
    </xf>
    <xf numFmtId="164" fontId="13" fillId="0" borderId="16" xfId="1" applyNumberFormat="1" applyBorder="1" applyAlignment="1">
      <alignment horizontal="center"/>
    </xf>
    <xf numFmtId="164" fontId="13" fillId="0" borderId="17" xfId="1" applyNumberFormat="1" applyBorder="1" applyAlignment="1">
      <alignment horizontal="center"/>
    </xf>
    <xf numFmtId="164" fontId="13" fillId="0" borderId="0" xfId="1" applyNumberFormat="1"/>
    <xf numFmtId="164" fontId="13" fillId="4" borderId="18" xfId="1" applyNumberFormat="1" applyFill="1" applyBorder="1" applyAlignment="1">
      <alignment horizontal="center"/>
    </xf>
    <xf numFmtId="164" fontId="13" fillId="0" borderId="19" xfId="1" applyNumberFormat="1" applyBorder="1" applyAlignment="1">
      <alignment horizontal="center"/>
    </xf>
    <xf numFmtId="164" fontId="13" fillId="0" borderId="20" xfId="1" applyNumberFormat="1" applyBorder="1" applyAlignment="1">
      <alignment horizontal="center"/>
    </xf>
    <xf numFmtId="0" fontId="15" fillId="0" borderId="11" xfId="0" applyFont="1" applyBorder="1"/>
    <xf numFmtId="0" fontId="7" fillId="0" borderId="21" xfId="0" applyFont="1" applyBorder="1"/>
    <xf numFmtId="0" fontId="7" fillId="0" borderId="11" xfId="0" applyFont="1" applyBorder="1" applyAlignment="1">
      <alignment horizontal="left"/>
    </xf>
    <xf numFmtId="0" fontId="0" fillId="0" borderId="21" xfId="0" applyBorder="1"/>
    <xf numFmtId="0" fontId="7" fillId="0" borderId="12" xfId="0" applyFont="1" applyBorder="1"/>
    <xf numFmtId="0" fontId="0" fillId="0" borderId="12" xfId="0" applyBorder="1"/>
    <xf numFmtId="0" fontId="5" fillId="0" borderId="22" xfId="0" applyFont="1" applyBorder="1" applyAlignment="1">
      <alignment horizontal="right"/>
    </xf>
    <xf numFmtId="0" fontId="5" fillId="0" borderId="23" xfId="0" applyFont="1" applyBorder="1"/>
    <xf numFmtId="0" fontId="1" fillId="0" borderId="23" xfId="0" applyFont="1" applyBorder="1" applyAlignment="1">
      <alignment horizontal="left"/>
    </xf>
    <xf numFmtId="0" fontId="1" fillId="0" borderId="23" xfId="0" applyFont="1" applyBorder="1"/>
    <xf numFmtId="0" fontId="1" fillId="0" borderId="24" xfId="0" applyFont="1" applyBorder="1"/>
    <xf numFmtId="0" fontId="5" fillId="0" borderId="23" xfId="0" applyFont="1" applyBorder="1" applyAlignment="1">
      <alignment horizontal="right"/>
    </xf>
    <xf numFmtId="0" fontId="5" fillId="0" borderId="16" xfId="0" applyFont="1" applyBorder="1" applyAlignment="1">
      <alignment horizontal="right"/>
    </xf>
    <xf numFmtId="0" fontId="1" fillId="0" borderId="17" xfId="0" applyFont="1" applyBorder="1"/>
    <xf numFmtId="0" fontId="5" fillId="0" borderId="19" xfId="0" applyFont="1" applyBorder="1" applyAlignment="1">
      <alignment horizontal="right"/>
    </xf>
    <xf numFmtId="0" fontId="5" fillId="0" borderId="25" xfId="0" applyFont="1" applyBorder="1"/>
    <xf numFmtId="0" fontId="1" fillId="0" borderId="25" xfId="0" applyFont="1" applyBorder="1" applyAlignment="1">
      <alignment horizontal="left"/>
    </xf>
    <xf numFmtId="0" fontId="5" fillId="0" borderId="25" xfId="0" applyFont="1" applyBorder="1" applyAlignment="1">
      <alignment horizontal="right"/>
    </xf>
    <xf numFmtId="0" fontId="1" fillId="0" borderId="20" xfId="0" applyFont="1" applyBorder="1" applyAlignment="1">
      <alignment horizontal="left"/>
    </xf>
    <xf numFmtId="0" fontId="0" fillId="0" borderId="22" xfId="0" applyBorder="1"/>
    <xf numFmtId="0" fontId="0" fillId="0" borderId="16" xfId="0" applyBorder="1"/>
    <xf numFmtId="0" fontId="0" fillId="0" borderId="19" xfId="0" applyBorder="1"/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4" fillId="0" borderId="0" xfId="0" applyFont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2" borderId="23" xfId="0" applyFont="1" applyFill="1" applyBorder="1" applyAlignment="1">
      <alignment horizontal="left"/>
    </xf>
    <xf numFmtId="0" fontId="1" fillId="2" borderId="25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24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0" fontId="16" fillId="2" borderId="17" xfId="0" applyFont="1" applyFill="1" applyBorder="1" applyAlignment="1">
      <alignment horizontal="left"/>
    </xf>
    <xf numFmtId="0" fontId="1" fillId="5" borderId="0" xfId="0" applyFont="1" applyFill="1"/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1" fontId="5" fillId="0" borderId="32" xfId="0" applyNumberFormat="1" applyFont="1" applyBorder="1" applyAlignment="1">
      <alignment horizontal="center"/>
    </xf>
    <xf numFmtId="165" fontId="1" fillId="0" borderId="6" xfId="0" applyNumberFormat="1" applyFont="1" applyBorder="1"/>
    <xf numFmtId="0" fontId="1" fillId="0" borderId="6" xfId="0" applyFont="1" applyBorder="1"/>
    <xf numFmtId="1" fontId="0" fillId="0" borderId="6" xfId="0" applyNumberFormat="1" applyBorder="1"/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5" borderId="6" xfId="0" applyFont="1" applyFill="1" applyBorder="1"/>
    <xf numFmtId="0" fontId="0" fillId="3" borderId="6" xfId="0" applyFill="1" applyBorder="1"/>
    <xf numFmtId="0" fontId="5" fillId="6" borderId="13" xfId="0" applyFont="1" applyFill="1" applyBorder="1" applyAlignment="1">
      <alignment horizontal="center"/>
    </xf>
    <xf numFmtId="0" fontId="5" fillId="6" borderId="30" xfId="0" applyFont="1" applyFill="1" applyBorder="1" applyAlignment="1">
      <alignment horizontal="center"/>
    </xf>
    <xf numFmtId="0" fontId="0" fillId="6" borderId="6" xfId="0" applyFill="1" applyBorder="1"/>
    <xf numFmtId="0" fontId="5" fillId="6" borderId="6" xfId="0" applyFont="1" applyFill="1" applyBorder="1" applyAlignment="1">
      <alignment horizontal="center"/>
    </xf>
    <xf numFmtId="1" fontId="5" fillId="0" borderId="6" xfId="0" applyNumberFormat="1" applyFont="1" applyBorder="1" applyAlignment="1">
      <alignment horizontal="center"/>
    </xf>
    <xf numFmtId="0" fontId="1" fillId="7" borderId="6" xfId="0" applyFont="1" applyFill="1" applyBorder="1"/>
    <xf numFmtId="0" fontId="0" fillId="8" borderId="6" xfId="0" applyFill="1" applyBorder="1"/>
    <xf numFmtId="0" fontId="0" fillId="0" borderId="11" xfId="0" applyBorder="1" applyAlignment="1">
      <alignment horizontal="right"/>
    </xf>
    <xf numFmtId="0" fontId="5" fillId="0" borderId="11" xfId="0" applyFont="1" applyBorder="1" applyAlignment="1">
      <alignment horizontal="right"/>
    </xf>
    <xf numFmtId="0" fontId="0" fillId="0" borderId="12" xfId="0" quotePrefix="1" applyBorder="1"/>
    <xf numFmtId="0" fontId="18" fillId="0" borderId="12" xfId="0" quotePrefix="1" applyFont="1" applyBorder="1" applyAlignment="1">
      <alignment horizontal="left"/>
    </xf>
    <xf numFmtId="0" fontId="13" fillId="0" borderId="6" xfId="1" applyBorder="1"/>
    <xf numFmtId="1" fontId="13" fillId="0" borderId="6" xfId="1" applyNumberFormat="1" applyBorder="1"/>
    <xf numFmtId="164" fontId="13" fillId="0" borderId="6" xfId="1" applyNumberFormat="1" applyBorder="1" applyAlignment="1">
      <alignment horizontal="center"/>
    </xf>
    <xf numFmtId="164" fontId="13" fillId="0" borderId="6" xfId="1" applyNumberFormat="1" applyBorder="1"/>
    <xf numFmtId="0" fontId="8" fillId="0" borderId="6" xfId="0" applyFont="1" applyBorder="1" applyAlignment="1">
      <alignment horizontal="right"/>
    </xf>
    <xf numFmtId="0" fontId="13" fillId="9" borderId="0" xfId="1" applyFill="1"/>
    <xf numFmtId="0" fontId="8" fillId="0" borderId="32" xfId="0" applyFont="1" applyBorder="1"/>
    <xf numFmtId="0" fontId="8" fillId="0" borderId="35" xfId="0" applyFont="1" applyBorder="1" applyAlignment="1">
      <alignment horizontal="right"/>
    </xf>
    <xf numFmtId="165" fontId="13" fillId="0" borderId="0" xfId="1" applyNumberFormat="1"/>
    <xf numFmtId="0" fontId="13" fillId="10" borderId="0" xfId="1" applyFill="1"/>
    <xf numFmtId="0" fontId="8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8" fillId="11" borderId="11" xfId="0" applyFont="1" applyFill="1" applyBorder="1" applyAlignment="1">
      <alignment horizontal="right"/>
    </xf>
    <xf numFmtId="0" fontId="13" fillId="12" borderId="34" xfId="1" applyFill="1" applyBorder="1"/>
    <xf numFmtId="0" fontId="13" fillId="12" borderId="38" xfId="1" applyFill="1" applyBorder="1"/>
    <xf numFmtId="0" fontId="13" fillId="12" borderId="39" xfId="1" applyFill="1" applyBorder="1"/>
    <xf numFmtId="0" fontId="13" fillId="12" borderId="37" xfId="1" applyFill="1" applyBorder="1"/>
    <xf numFmtId="0" fontId="13" fillId="12" borderId="0" xfId="1" applyFill="1" applyBorder="1"/>
    <xf numFmtId="0" fontId="13" fillId="12" borderId="40" xfId="1" applyFill="1" applyBorder="1"/>
    <xf numFmtId="0" fontId="13" fillId="12" borderId="36" xfId="1" applyFill="1" applyBorder="1"/>
    <xf numFmtId="0" fontId="13" fillId="12" borderId="41" xfId="1" applyFill="1" applyBorder="1"/>
    <xf numFmtId="0" fontId="13" fillId="12" borderId="42" xfId="1" applyFill="1" applyBorder="1"/>
    <xf numFmtId="0" fontId="8" fillId="11" borderId="22" xfId="0" applyFont="1" applyFill="1" applyBorder="1" applyAlignment="1">
      <alignment horizontal="right"/>
    </xf>
    <xf numFmtId="0" fontId="8" fillId="11" borderId="19" xfId="0" applyFont="1" applyFill="1" applyBorder="1" applyAlignment="1">
      <alignment horizontal="right"/>
    </xf>
    <xf numFmtId="0" fontId="0" fillId="11" borderId="22" xfId="0" applyFill="1" applyBorder="1" applyAlignment="1">
      <alignment horizontal="right"/>
    </xf>
    <xf numFmtId="0" fontId="0" fillId="11" borderId="16" xfId="0" applyFill="1" applyBorder="1" applyAlignment="1">
      <alignment horizontal="right"/>
    </xf>
    <xf numFmtId="0" fontId="0" fillId="11" borderId="19" xfId="0" applyFill="1" applyBorder="1" applyAlignment="1">
      <alignment horizontal="right"/>
    </xf>
    <xf numFmtId="0" fontId="13" fillId="11" borderId="24" xfId="1" applyFill="1" applyBorder="1"/>
    <xf numFmtId="0" fontId="13" fillId="11" borderId="17" xfId="1" applyFill="1" applyBorder="1"/>
    <xf numFmtId="0" fontId="13" fillId="11" borderId="20" xfId="1" applyFill="1" applyBorder="1"/>
    <xf numFmtId="0" fontId="13" fillId="11" borderId="12" xfId="1" applyFill="1" applyBorder="1"/>
    <xf numFmtId="0" fontId="21" fillId="0" borderId="0" xfId="1" applyFont="1"/>
    <xf numFmtId="0" fontId="8" fillId="0" borderId="0" xfId="0" applyFont="1" applyAlignment="1">
      <alignment horizontal="center"/>
    </xf>
    <xf numFmtId="0" fontId="13" fillId="11" borderId="16" xfId="1" applyFill="1" applyBorder="1"/>
    <xf numFmtId="0" fontId="13" fillId="11" borderId="0" xfId="1" applyFill="1" applyBorder="1"/>
    <xf numFmtId="0" fontId="13" fillId="11" borderId="19" xfId="1" applyFill="1" applyBorder="1"/>
    <xf numFmtId="0" fontId="13" fillId="11" borderId="25" xfId="1" applyFill="1" applyBorder="1"/>
    <xf numFmtId="0" fontId="22" fillId="11" borderId="22" xfId="1" applyFont="1" applyFill="1" applyBorder="1"/>
    <xf numFmtId="0" fontId="22" fillId="11" borderId="23" xfId="1" applyFont="1" applyFill="1" applyBorder="1"/>
    <xf numFmtId="0" fontId="22" fillId="11" borderId="24" xfId="1" applyFont="1" applyFill="1" applyBorder="1"/>
    <xf numFmtId="0" fontId="22" fillId="11" borderId="16" xfId="1" applyFont="1" applyFill="1" applyBorder="1"/>
    <xf numFmtId="0" fontId="22" fillId="11" borderId="0" xfId="1" applyFont="1" applyFill="1" applyBorder="1"/>
    <xf numFmtId="0" fontId="22" fillId="11" borderId="17" xfId="1" applyFont="1" applyFill="1" applyBorder="1"/>
    <xf numFmtId="0" fontId="8" fillId="13" borderId="0" xfId="0" applyFont="1" applyFill="1" applyBorder="1" applyAlignment="1">
      <alignment horizontal="right"/>
    </xf>
    <xf numFmtId="0" fontId="13" fillId="13" borderId="0" xfId="1" applyFill="1" applyBorder="1"/>
  </cellXfs>
  <cellStyles count="4">
    <cellStyle name="Normalny" xfId="0" builtinId="0"/>
    <cellStyle name="Normalny 2" xfId="1" xr:uid="{00000000-0005-0000-0000-000001000000}"/>
    <cellStyle name="Normalny 3" xfId="2" xr:uid="{00000000-0005-0000-0000-000002000000}"/>
    <cellStyle name="Normalny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'Zadanie 2'!$C$31:$C$44</c:f>
              <c:numCache>
                <c:formatCode>General</c:formatCode>
                <c:ptCount val="14"/>
                <c:pt idx="0">
                  <c:v>23.4</c:v>
                </c:pt>
                <c:pt idx="1">
                  <c:v>25</c:v>
                </c:pt>
                <c:pt idx="2">
                  <c:v>22.8</c:v>
                </c:pt>
                <c:pt idx="3">
                  <c:v>21</c:v>
                </c:pt>
                <c:pt idx="4">
                  <c:v>22</c:v>
                </c:pt>
                <c:pt idx="5">
                  <c:v>22.2</c:v>
                </c:pt>
                <c:pt idx="6">
                  <c:v>23</c:v>
                </c:pt>
                <c:pt idx="7">
                  <c:v>18</c:v>
                </c:pt>
                <c:pt idx="8">
                  <c:v>16.2</c:v>
                </c:pt>
                <c:pt idx="9">
                  <c:v>19.399999999999999</c:v>
                </c:pt>
                <c:pt idx="10">
                  <c:v>26.6</c:v>
                </c:pt>
                <c:pt idx="11" formatCode="0">
                  <c:v>29.2</c:v>
                </c:pt>
                <c:pt idx="12">
                  <c:v>29.8</c:v>
                </c:pt>
                <c:pt idx="13">
                  <c:v>30.9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2A-4A13-8F97-78A41641B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054096"/>
        <c:axId val="666054424"/>
      </c:scatterChart>
      <c:valAx>
        <c:axId val="66605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6054424"/>
        <c:crosses val="autoZero"/>
        <c:crossBetween val="midCat"/>
      </c:valAx>
      <c:valAx>
        <c:axId val="666054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6054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7327</xdr:colOff>
      <xdr:row>40</xdr:row>
      <xdr:rowOff>21981</xdr:rowOff>
    </xdr:from>
    <xdr:to>
      <xdr:col>8</xdr:col>
      <xdr:colOff>344365</xdr:colOff>
      <xdr:row>42</xdr:row>
      <xdr:rowOff>14654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49115" y="6755423"/>
          <a:ext cx="4388827" cy="315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Jako</a:t>
          </a:r>
          <a:r>
            <a:rPr lang="pl-PL" sz="1100" baseline="0"/>
            <a:t> zmienne objaśniające w modelu należy przyjąć zmienne X1 oraz X2.</a:t>
          </a:r>
          <a:endParaRPr lang="pl-P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</xdr:row>
      <xdr:rowOff>0</xdr:rowOff>
    </xdr:from>
    <xdr:to>
      <xdr:col>13</xdr:col>
      <xdr:colOff>161925</xdr:colOff>
      <xdr:row>21</xdr:row>
      <xdr:rowOff>152400</xdr:rowOff>
    </xdr:to>
    <xdr:sp macro="" textlink="">
      <xdr:nvSpPr>
        <xdr:cNvPr id="2" name="Prostokąt zaokrąglony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057775" y="1152525"/>
          <a:ext cx="2600325" cy="24288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pl-PL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257175</xdr:colOff>
          <xdr:row>7</xdr:row>
          <xdr:rowOff>95250</xdr:rowOff>
        </xdr:from>
        <xdr:to>
          <xdr:col>12</xdr:col>
          <xdr:colOff>542925</xdr:colOff>
          <xdr:row>12</xdr:row>
          <xdr:rowOff>66675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219075</xdr:colOff>
          <xdr:row>13</xdr:row>
          <xdr:rowOff>19050</xdr:rowOff>
        </xdr:from>
        <xdr:to>
          <xdr:col>11</xdr:col>
          <xdr:colOff>247650</xdr:colOff>
          <xdr:row>15</xdr:row>
          <xdr:rowOff>76200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200025</xdr:colOff>
          <xdr:row>16</xdr:row>
          <xdr:rowOff>95250</xdr:rowOff>
        </xdr:from>
        <xdr:to>
          <xdr:col>12</xdr:col>
          <xdr:colOff>600075</xdr:colOff>
          <xdr:row>21</xdr:row>
          <xdr:rowOff>95250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8929</xdr:colOff>
      <xdr:row>59</xdr:row>
      <xdr:rowOff>3571</xdr:rowOff>
    </xdr:from>
    <xdr:to>
      <xdr:col>8</xdr:col>
      <xdr:colOff>330398</xdr:colOff>
      <xdr:row>76</xdr:row>
      <xdr:rowOff>14287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0.67383</cdr:x>
      <cdr:y>0.55642</cdr:y>
    </cdr:from>
    <cdr:to>
      <cdr:x>0.95117</cdr:x>
      <cdr:y>0.82769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E15C2FDC-4ED1-4D3F-A16C-633673783DAB}"/>
            </a:ext>
          </a:extLst>
        </cdr:cNvPr>
        <cdr:cNvSpPr txBox="1"/>
      </cdr:nvSpPr>
      <cdr:spPr>
        <a:xfrm xmlns:a="http://schemas.openxmlformats.org/drawingml/2006/main">
          <a:off x="3080743" y="1526382"/>
          <a:ext cx="1268015" cy="7441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l-PL" sz="1100"/>
            <a:t>Y=1,86+(-24,78x)</a:t>
          </a:r>
        </a:p>
        <a:p xmlns:a="http://schemas.openxmlformats.org/drawingml/2006/main">
          <a:r>
            <a:rPr lang="pl-PL" sz="1100" b="1" i="0" u="none" strike="noStrike">
              <a:effectLst/>
              <a:latin typeface="Arial CE" panose="020B0604020202020204" pitchFamily="34" charset="0"/>
            </a:rPr>
            <a:t>R</a:t>
          </a:r>
          <a:r>
            <a:rPr lang="pl-PL" sz="1100" b="1" i="0" u="none" strike="noStrike" baseline="30000">
              <a:effectLst/>
              <a:latin typeface="Arial CE" panose="020B0604020202020204" pitchFamily="34" charset="0"/>
            </a:rPr>
            <a:t>2</a:t>
          </a:r>
          <a:r>
            <a:rPr lang="pl-PL" sz="1100" b="1" i="0" u="none" strike="noStrike">
              <a:effectLst/>
              <a:latin typeface="Arial CE" panose="020B0604020202020204" pitchFamily="34" charset="0"/>
            </a:rPr>
            <a:t>=</a:t>
          </a:r>
          <a:r>
            <a:rPr lang="pl-PL"/>
            <a:t> </a:t>
          </a:r>
          <a:r>
            <a:rPr lang="pl-PL" sz="1100" b="0" i="0" u="none" strike="noStrike">
              <a:effectLst/>
              <a:latin typeface="Arial CE" panose="020B0604020202020204" pitchFamily="34" charset="0"/>
            </a:rPr>
            <a:t>0,82195</a:t>
          </a:r>
          <a:r>
            <a:rPr lang="pl-PL"/>
            <a:t> </a:t>
          </a:r>
          <a:endParaRPr lang="pl-PL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16</xdr:col>
      <xdr:colOff>285750</xdr:colOff>
      <xdr:row>23</xdr:row>
      <xdr:rowOff>0</xdr:rowOff>
    </xdr:to>
    <xdr:pic>
      <xdr:nvPicPr>
        <xdr:cNvPr id="3" name="Obraz 1" descr="MNK-W_b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86500" y="361950"/>
          <a:ext cx="3333750" cy="3848100"/>
        </a:xfrm>
        <a:prstGeom prst="rect">
          <a:avLst/>
        </a:prstGeom>
        <a:noFill/>
        <a:ln w="9525">
          <a:solidFill>
            <a:srgbClr val="953735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8"/>
  <dimension ref="A1:K41"/>
  <sheetViews>
    <sheetView topLeftCell="A13" zoomScale="130" zoomScaleNormal="130" workbookViewId="0">
      <selection activeCell="H18" sqref="H18"/>
    </sheetView>
  </sheetViews>
  <sheetFormatPr defaultRowHeight="12.75"/>
  <cols>
    <col min="1" max="1" width="3.5703125" style="3" customWidth="1"/>
    <col min="2" max="12" width="8.7109375" style="3" customWidth="1"/>
    <col min="13" max="16384" width="9.140625" style="3"/>
  </cols>
  <sheetData>
    <row r="1" spans="1:11">
      <c r="A1" s="1"/>
      <c r="B1" s="2" t="s">
        <v>7</v>
      </c>
      <c r="C1" s="1"/>
      <c r="D1" s="1"/>
      <c r="E1" s="1"/>
      <c r="F1" s="1"/>
      <c r="G1" s="1"/>
      <c r="H1" s="1"/>
    </row>
    <row r="2" spans="1:11">
      <c r="A2" s="1"/>
      <c r="B2" s="2" t="s">
        <v>0</v>
      </c>
      <c r="C2" s="4"/>
      <c r="D2" s="4"/>
      <c r="E2" s="4"/>
      <c r="F2" s="4"/>
      <c r="G2" s="4"/>
      <c r="H2" s="1"/>
    </row>
    <row r="3" spans="1:11">
      <c r="A3" s="5"/>
      <c r="B3" s="2" t="s">
        <v>1</v>
      </c>
      <c r="C3" s="4"/>
      <c r="D3" s="4"/>
      <c r="E3" s="4"/>
      <c r="F3" s="4"/>
      <c r="G3" s="4"/>
      <c r="H3" s="1"/>
    </row>
    <row r="5" spans="1:11" ht="13.5" thickBot="1"/>
    <row r="6" spans="1:11" ht="15" thickBot="1">
      <c r="B6"/>
      <c r="C6" s="65" t="s">
        <v>2</v>
      </c>
      <c r="D6" s="75" t="s">
        <v>3</v>
      </c>
      <c r="E6" s="76" t="s">
        <v>4</v>
      </c>
      <c r="F6" s="77" t="s">
        <v>5</v>
      </c>
      <c r="G6"/>
      <c r="H6"/>
      <c r="I6"/>
      <c r="J6"/>
      <c r="K6"/>
    </row>
    <row r="7" spans="1:11" ht="13.5" thickBot="1">
      <c r="B7"/>
      <c r="C7" s="49">
        <v>0.76</v>
      </c>
      <c r="D7" s="72">
        <v>275.7</v>
      </c>
      <c r="E7" s="73">
        <v>25.08</v>
      </c>
      <c r="F7" s="74">
        <v>64.599999999999994</v>
      </c>
      <c r="G7"/>
      <c r="H7"/>
      <c r="I7"/>
      <c r="J7"/>
      <c r="K7"/>
    </row>
    <row r="8" spans="1:11">
      <c r="B8"/>
      <c r="C8" s="50">
        <v>1.0299999999999998</v>
      </c>
      <c r="D8" s="67">
        <v>235</v>
      </c>
      <c r="E8" s="66">
        <v>43.96</v>
      </c>
      <c r="F8" s="68">
        <v>64.44</v>
      </c>
      <c r="G8"/>
      <c r="H8" s="52"/>
      <c r="I8" s="62">
        <v>-0.94090832927972146</v>
      </c>
      <c r="J8"/>
    </row>
    <row r="9" spans="1:11" ht="15.75">
      <c r="B9"/>
      <c r="C9" s="50">
        <v>2.06</v>
      </c>
      <c r="D9" s="67">
        <v>221.7</v>
      </c>
      <c r="E9" s="66">
        <v>60.28</v>
      </c>
      <c r="F9" s="68">
        <v>60.98</v>
      </c>
      <c r="G9"/>
      <c r="H9" s="56" t="s">
        <v>27</v>
      </c>
      <c r="I9" s="63">
        <v>0.49066745790830857</v>
      </c>
      <c r="J9"/>
    </row>
    <row r="10" spans="1:11" ht="13.5" thickBot="1">
      <c r="B10"/>
      <c r="C10" s="50">
        <v>4.1100000000000003</v>
      </c>
      <c r="D10" s="67">
        <v>228.3</v>
      </c>
      <c r="E10" s="66">
        <v>29.28</v>
      </c>
      <c r="F10" s="68">
        <v>60.14</v>
      </c>
      <c r="G10"/>
      <c r="H10" s="52"/>
      <c r="I10" s="64">
        <v>-0.98498782860861767</v>
      </c>
      <c r="J10"/>
    </row>
    <row r="11" spans="1:11" ht="13.5" thickBot="1">
      <c r="B11"/>
      <c r="C11" s="50">
        <v>4.8499999999999996</v>
      </c>
      <c r="D11" s="67">
        <v>239.7</v>
      </c>
      <c r="E11" s="66">
        <v>69.92</v>
      </c>
      <c r="F11" s="68">
        <v>57.82</v>
      </c>
      <c r="G11"/>
      <c r="H11"/>
      <c r="I11"/>
      <c r="J11"/>
      <c r="K11"/>
    </row>
    <row r="12" spans="1:11">
      <c r="B12"/>
      <c r="C12" s="50">
        <v>6.9</v>
      </c>
      <c r="D12" s="67">
        <v>232.10000000000002</v>
      </c>
      <c r="E12" s="66">
        <v>73.78</v>
      </c>
      <c r="F12" s="68">
        <v>54.32</v>
      </c>
      <c r="G12"/>
      <c r="H12" s="52"/>
      <c r="I12" s="53">
        <v>1</v>
      </c>
      <c r="J12" s="54">
        <v>-0.45155194995888842</v>
      </c>
      <c r="K12" s="55">
        <v>0.94579066792570499</v>
      </c>
    </row>
    <row r="13" spans="1:11">
      <c r="B13"/>
      <c r="C13" s="50">
        <v>6.6</v>
      </c>
      <c r="D13" s="67">
        <v>222.39999999999998</v>
      </c>
      <c r="E13" s="66">
        <v>26.6</v>
      </c>
      <c r="F13" s="68">
        <v>56.5</v>
      </c>
      <c r="G13"/>
      <c r="H13" s="56" t="s">
        <v>28</v>
      </c>
      <c r="I13" s="57">
        <v>-0.45155194995888842</v>
      </c>
      <c r="J13" s="52">
        <v>0.99999999999999978</v>
      </c>
      <c r="K13" s="58">
        <v>-0.47270922553869671</v>
      </c>
    </row>
    <row r="14" spans="1:11" ht="13.5" thickBot="1">
      <c r="B14"/>
      <c r="C14" s="50">
        <v>7.1300000000000008</v>
      </c>
      <c r="D14" s="67">
        <v>203</v>
      </c>
      <c r="E14" s="66">
        <v>72.98</v>
      </c>
      <c r="F14" s="68">
        <v>52.15</v>
      </c>
      <c r="G14"/>
      <c r="H14" s="52"/>
      <c r="I14" s="59">
        <v>0.94579066792570499</v>
      </c>
      <c r="J14" s="60">
        <v>-0.47270922553869671</v>
      </c>
      <c r="K14" s="61">
        <v>1.0000000000000002</v>
      </c>
    </row>
    <row r="15" spans="1:11">
      <c r="B15"/>
      <c r="C15" s="50">
        <v>8.08</v>
      </c>
      <c r="D15" s="67">
        <v>212.8</v>
      </c>
      <c r="E15" s="66">
        <v>74.8</v>
      </c>
      <c r="F15" s="68">
        <v>49.38</v>
      </c>
      <c r="G15"/>
      <c r="H15"/>
      <c r="I15"/>
      <c r="J15"/>
      <c r="K15"/>
    </row>
    <row r="16" spans="1:11">
      <c r="B16"/>
      <c r="C16" s="50">
        <v>10.55</v>
      </c>
      <c r="D16" s="67">
        <v>196.10000000000002</v>
      </c>
      <c r="E16" s="66">
        <v>46.68</v>
      </c>
      <c r="F16" s="68">
        <v>50.08</v>
      </c>
      <c r="G16"/>
      <c r="H16"/>
      <c r="I16"/>
      <c r="J16"/>
      <c r="K16"/>
    </row>
    <row r="17" spans="2:11">
      <c r="B17"/>
      <c r="C17" s="50">
        <v>11.51</v>
      </c>
      <c r="D17" s="67">
        <v>174.39999999999998</v>
      </c>
      <c r="E17" s="66">
        <v>82.42</v>
      </c>
      <c r="F17" s="68">
        <v>47.76</v>
      </c>
      <c r="G17"/>
      <c r="H17"/>
      <c r="I17"/>
      <c r="J17"/>
      <c r="K17"/>
    </row>
    <row r="18" spans="2:11">
      <c r="B18"/>
      <c r="C18" s="50">
        <v>12.11</v>
      </c>
      <c r="D18" s="67">
        <v>178.5</v>
      </c>
      <c r="E18" s="66">
        <v>34.24</v>
      </c>
      <c r="F18" s="68">
        <v>43.09</v>
      </c>
      <c r="G18"/>
      <c r="H18"/>
      <c r="I18"/>
      <c r="J18"/>
      <c r="K18"/>
    </row>
    <row r="19" spans="2:11">
      <c r="B19"/>
      <c r="C19" s="50">
        <v>13.61</v>
      </c>
      <c r="D19" s="67">
        <v>178.3</v>
      </c>
      <c r="E19" s="66">
        <v>82.92</v>
      </c>
      <c r="F19" s="68">
        <v>41.57</v>
      </c>
      <c r="G19"/>
      <c r="H19"/>
      <c r="I19"/>
      <c r="J19"/>
      <c r="K19"/>
    </row>
    <row r="20" spans="2:11">
      <c r="B20"/>
      <c r="C20" s="50">
        <v>14.52</v>
      </c>
      <c r="D20" s="67">
        <v>172.8</v>
      </c>
      <c r="E20" s="66">
        <v>89.24</v>
      </c>
      <c r="F20" s="68">
        <v>42.43</v>
      </c>
      <c r="G20"/>
      <c r="H20"/>
      <c r="I20"/>
      <c r="J20"/>
      <c r="K20"/>
    </row>
    <row r="21" spans="2:11">
      <c r="B21"/>
      <c r="C21" s="50">
        <v>15</v>
      </c>
      <c r="D21" s="67">
        <v>131.30000000000001</v>
      </c>
      <c r="E21" s="66">
        <v>50.3</v>
      </c>
      <c r="F21" s="68">
        <v>40.049999999999997</v>
      </c>
      <c r="G21"/>
      <c r="H21"/>
      <c r="I21"/>
      <c r="J21"/>
      <c r="K21"/>
    </row>
    <row r="22" spans="2:11">
      <c r="B22"/>
      <c r="C22" s="50">
        <v>16.34</v>
      </c>
      <c r="D22" s="67">
        <v>123.5</v>
      </c>
      <c r="E22" s="66">
        <v>97.14</v>
      </c>
      <c r="F22" s="68">
        <v>38.39</v>
      </c>
      <c r="G22"/>
      <c r="H22"/>
      <c r="I22"/>
      <c r="J22"/>
      <c r="K22"/>
    </row>
    <row r="23" spans="2:11">
      <c r="B23"/>
      <c r="C23" s="50">
        <v>16.399999999999999</v>
      </c>
      <c r="D23" s="67">
        <v>123</v>
      </c>
      <c r="E23" s="66">
        <v>36.4</v>
      </c>
      <c r="F23" s="68">
        <v>33.230000000000004</v>
      </c>
      <c r="G23"/>
      <c r="H23"/>
      <c r="I23"/>
      <c r="J23"/>
      <c r="K23"/>
    </row>
    <row r="24" spans="2:11" ht="13.5" thickBot="1">
      <c r="B24"/>
      <c r="C24" s="51">
        <v>18.39</v>
      </c>
      <c r="D24" s="69">
        <v>102.69999999999999</v>
      </c>
      <c r="E24" s="70">
        <v>99.68</v>
      </c>
      <c r="F24" s="71">
        <v>31.63</v>
      </c>
      <c r="G24"/>
      <c r="H24"/>
      <c r="I24"/>
      <c r="J24"/>
      <c r="K24"/>
    </row>
    <row r="25" spans="2:11">
      <c r="B25"/>
      <c r="C25"/>
      <c r="D25"/>
      <c r="E25"/>
      <c r="F25"/>
      <c r="G25"/>
      <c r="H25"/>
      <c r="I25"/>
      <c r="J25"/>
      <c r="K25"/>
    </row>
    <row r="26" spans="2:11">
      <c r="C26" s="85" t="s">
        <v>65</v>
      </c>
      <c r="D26" s="3">
        <f>AVERAGE(D7:D25)</f>
        <v>191.73888888888894</v>
      </c>
      <c r="E26" s="3">
        <f>AVERAGE(E7:E25)</f>
        <v>60.872222222222213</v>
      </c>
      <c r="F26" s="3">
        <f>AVERAGE(F7:F25)</f>
        <v>49.364444444444445</v>
      </c>
      <c r="I26"/>
      <c r="J26"/>
      <c r="K26"/>
    </row>
    <row r="27" spans="2:11">
      <c r="C27" s="85" t="s">
        <v>66</v>
      </c>
      <c r="D27" s="3">
        <f t="array" ref="D27">STDEVP(D7:D24)</f>
        <v>46.303181302858938</v>
      </c>
      <c r="E27" s="3">
        <f t="array" ref="E27">STDEVP(E7:E24)</f>
        <v>24.183394797890127</v>
      </c>
      <c r="F27" s="3">
        <f t="array" ref="F27">STDEVP(F7:F24)</f>
        <v>9.9957792327129713</v>
      </c>
      <c r="I27"/>
      <c r="J27"/>
      <c r="K27"/>
    </row>
    <row r="28" spans="2:11">
      <c r="C28" s="85" t="s">
        <v>67</v>
      </c>
      <c r="D28" s="3">
        <f>D27/D26</f>
        <v>0.24149081895270208</v>
      </c>
      <c r="E28" s="3">
        <f t="shared" ref="E28:F28" si="0">E27/E26</f>
        <v>0.39728128717899275</v>
      </c>
      <c r="F28" s="3">
        <f t="shared" si="0"/>
        <v>0.20248945055914455</v>
      </c>
      <c r="I28"/>
      <c r="J28"/>
      <c r="K28"/>
    </row>
    <row r="29" spans="2:11">
      <c r="B29"/>
      <c r="C29"/>
      <c r="D29"/>
      <c r="E29"/>
      <c r="F29"/>
      <c r="G29"/>
      <c r="H29"/>
      <c r="I29"/>
      <c r="J29"/>
      <c r="K29"/>
    </row>
    <row r="30" spans="2:11" ht="13.5" thickBot="1">
      <c r="B30"/>
      <c r="C30"/>
      <c r="D30"/>
      <c r="E30"/>
      <c r="F30"/>
      <c r="G30"/>
      <c r="H30"/>
      <c r="I30"/>
      <c r="J30"/>
      <c r="K30"/>
    </row>
    <row r="31" spans="2:11" ht="13.5" thickBot="1">
      <c r="B31" s="30" t="s">
        <v>29</v>
      </c>
      <c r="C31" s="31"/>
      <c r="D31" s="32" t="s">
        <v>30</v>
      </c>
      <c r="E31" s="31"/>
      <c r="F31" s="31"/>
      <c r="G31" s="33"/>
      <c r="H31" s="31"/>
      <c r="I31" s="34"/>
      <c r="J31" s="31" t="s">
        <v>31</v>
      </c>
      <c r="K31" s="35"/>
    </row>
    <row r="32" spans="2:11" ht="14.25">
      <c r="B32" s="36" t="s">
        <v>32</v>
      </c>
      <c r="C32" s="37" t="s">
        <v>33</v>
      </c>
      <c r="D32" s="36" t="s">
        <v>34</v>
      </c>
      <c r="E32" s="78">
        <f>I8^2</f>
        <v>0.88530848410795671</v>
      </c>
      <c r="F32" s="38"/>
      <c r="G32" s="39"/>
      <c r="H32" s="39"/>
      <c r="I32" s="40"/>
      <c r="J32" s="41" t="s">
        <v>35</v>
      </c>
      <c r="K32" s="81">
        <v>0.88530848410795671</v>
      </c>
    </row>
    <row r="33" spans="2:11" ht="14.25">
      <c r="B33" s="42" t="s">
        <v>36</v>
      </c>
      <c r="C33" s="8" t="s">
        <v>37</v>
      </c>
      <c r="D33" s="42" t="s">
        <v>38</v>
      </c>
      <c r="E33" s="9">
        <v>0.24075455425020176</v>
      </c>
      <c r="F33" s="9"/>
      <c r="I33" s="43"/>
      <c r="J33" s="10" t="s">
        <v>39</v>
      </c>
      <c r="K33" s="82">
        <v>0.24075455425020176</v>
      </c>
    </row>
    <row r="34" spans="2:11" ht="14.25">
      <c r="B34" s="42" t="s">
        <v>40</v>
      </c>
      <c r="C34" s="8" t="s">
        <v>41</v>
      </c>
      <c r="D34" s="42" t="s">
        <v>42</v>
      </c>
      <c r="E34" s="9">
        <v>0.97020102250711959</v>
      </c>
      <c r="F34" s="9"/>
      <c r="I34" s="43"/>
      <c r="J34" s="10" t="s">
        <v>43</v>
      </c>
      <c r="K34" s="84">
        <v>0.97020102250711959</v>
      </c>
    </row>
    <row r="35" spans="2:11" ht="14.25">
      <c r="B35" s="42" t="s">
        <v>44</v>
      </c>
      <c r="C35" s="8" t="s">
        <v>45</v>
      </c>
      <c r="D35" s="42" t="s">
        <v>46</v>
      </c>
      <c r="E35" s="9">
        <v>0.6099047878603524</v>
      </c>
      <c r="F35" s="10" t="s">
        <v>47</v>
      </c>
      <c r="G35" s="9">
        <v>0.16586010184273497</v>
      </c>
      <c r="I35" s="43"/>
      <c r="J35" s="10" t="s">
        <v>48</v>
      </c>
      <c r="K35" s="82">
        <f>E35+G35</f>
        <v>0.77576488970308732</v>
      </c>
    </row>
    <row r="36" spans="2:11" ht="14.25">
      <c r="B36" s="42" t="s">
        <v>49</v>
      </c>
      <c r="C36" s="8" t="s">
        <v>50</v>
      </c>
      <c r="D36" s="42" t="s">
        <v>51</v>
      </c>
      <c r="E36" s="9">
        <v>0.45498649916526368</v>
      </c>
      <c r="F36" s="10" t="s">
        <v>52</v>
      </c>
      <c r="G36" s="80">
        <f>E34/(ABS(I14)+ABS(K14))</f>
        <v>0.49861531278767762</v>
      </c>
      <c r="I36" s="43"/>
      <c r="J36" s="10" t="s">
        <v>53</v>
      </c>
      <c r="K36" s="82">
        <f>E36+G36</f>
        <v>0.95360181195294125</v>
      </c>
    </row>
    <row r="37" spans="2:11" ht="14.25">
      <c r="B37" s="42" t="s">
        <v>54</v>
      </c>
      <c r="C37" s="8" t="s">
        <v>55</v>
      </c>
      <c r="D37" s="42" t="s">
        <v>56</v>
      </c>
      <c r="E37" s="9">
        <v>0.16347731790852135</v>
      </c>
      <c r="F37" s="10" t="s">
        <v>57</v>
      </c>
      <c r="G37" s="9">
        <v>0.6587865450168775</v>
      </c>
      <c r="I37" s="43"/>
      <c r="J37" s="10" t="s">
        <v>58</v>
      </c>
      <c r="K37" s="82">
        <f>E37+G37</f>
        <v>0.82226386292539888</v>
      </c>
    </row>
    <row r="38" spans="2:11" ht="15" thickBot="1">
      <c r="B38" s="44" t="s">
        <v>59</v>
      </c>
      <c r="C38" s="45" t="s">
        <v>60</v>
      </c>
      <c r="D38" s="44" t="s">
        <v>61</v>
      </c>
      <c r="E38" s="79">
        <f>E32/(ABS(I12)+ABS(J12)+ABS(K12))</f>
        <v>0.36928742579529572</v>
      </c>
      <c r="F38" s="47" t="s">
        <v>62</v>
      </c>
      <c r="G38" s="46">
        <v>0.12511532078692295</v>
      </c>
      <c r="H38" s="47" t="s">
        <v>63</v>
      </c>
      <c r="I38" s="48">
        <v>0.40115818285910548</v>
      </c>
      <c r="J38" s="47" t="s">
        <v>64</v>
      </c>
      <c r="K38" s="83">
        <f>E38+G38+I38</f>
        <v>0.89556092944132415</v>
      </c>
    </row>
    <row r="39" spans="2:11">
      <c r="B39"/>
      <c r="C39"/>
      <c r="D39"/>
      <c r="E39"/>
      <c r="F39"/>
      <c r="G39"/>
      <c r="H39"/>
      <c r="I39"/>
      <c r="J39"/>
      <c r="K39"/>
    </row>
    <row r="40" spans="2:11">
      <c r="B40" s="8" t="s">
        <v>6</v>
      </c>
      <c r="C40"/>
      <c r="D40"/>
      <c r="E40"/>
      <c r="F40"/>
      <c r="G40"/>
      <c r="H40"/>
      <c r="I40"/>
      <c r="J40"/>
      <c r="K40"/>
    </row>
    <row r="41" spans="2:11">
      <c r="B41" s="8"/>
      <c r="C41"/>
      <c r="D41"/>
      <c r="E41"/>
      <c r="F41"/>
      <c r="G41"/>
      <c r="H41"/>
      <c r="I41"/>
      <c r="J41"/>
      <c r="K41"/>
    </row>
  </sheetData>
  <printOptions headings="1" gridLines="1"/>
  <pageMargins left="0.59055118110236227" right="0.59055118110236227" top="0.59055118110236227" bottom="0.59055118110236227" header="0.51181102362204722" footer="0.51181102362204722"/>
  <pageSetup paperSize="9" orientation="landscape" horizontalDpi="300" verticalDpi="300" r:id="rId1"/>
  <headerFooter alignWithMargins="0">
    <oddFooter>&amp;CZaliczenie Ekonometria 2004 Zaoczni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9"/>
  <dimension ref="A1:AD59"/>
  <sheetViews>
    <sheetView zoomScale="160" zoomScaleNormal="160" workbookViewId="0">
      <selection activeCell="H58" sqref="H58"/>
    </sheetView>
  </sheetViews>
  <sheetFormatPr defaultRowHeight="12.75"/>
  <cols>
    <col min="1" max="1" width="2.7109375" bestFit="1" customWidth="1"/>
  </cols>
  <sheetData>
    <row r="1" spans="1:30">
      <c r="A1" s="11"/>
      <c r="B1" s="12" t="s">
        <v>17</v>
      </c>
      <c r="C1" s="11"/>
      <c r="D1" s="11"/>
      <c r="E1" s="11"/>
      <c r="F1" s="11"/>
      <c r="G1" s="11"/>
      <c r="H1" s="11"/>
      <c r="I1" s="11"/>
      <c r="J1" s="11"/>
      <c r="K1" s="11"/>
    </row>
    <row r="2" spans="1:30">
      <c r="A2" s="13" t="s">
        <v>8</v>
      </c>
      <c r="B2" s="12" t="s">
        <v>9</v>
      </c>
      <c r="C2" s="11"/>
      <c r="D2" s="11"/>
      <c r="E2" s="11"/>
      <c r="F2" s="11"/>
      <c r="G2" s="11"/>
      <c r="H2" s="11"/>
      <c r="I2" s="11"/>
      <c r="J2" s="11"/>
      <c r="K2" s="11"/>
    </row>
    <row r="3" spans="1:30">
      <c r="A3" s="13" t="s">
        <v>10</v>
      </c>
      <c r="B3" s="12" t="s">
        <v>11</v>
      </c>
      <c r="C3" s="11"/>
      <c r="D3" s="11"/>
      <c r="E3" s="11"/>
      <c r="F3" s="11"/>
      <c r="G3" s="11"/>
      <c r="H3" s="11"/>
      <c r="I3" s="11"/>
      <c r="J3" s="11"/>
      <c r="K3" s="11"/>
    </row>
    <row r="4" spans="1:30">
      <c r="A4" s="13" t="s">
        <v>12</v>
      </c>
      <c r="B4" s="12" t="s">
        <v>13</v>
      </c>
      <c r="C4" s="11"/>
      <c r="D4" s="11"/>
      <c r="E4" s="11"/>
      <c r="F4" s="11"/>
      <c r="G4" s="11"/>
      <c r="H4" s="11"/>
      <c r="I4" s="11"/>
      <c r="J4" s="11"/>
      <c r="K4" s="11"/>
    </row>
    <row r="5" spans="1:30">
      <c r="A5" s="13" t="s">
        <v>14</v>
      </c>
      <c r="B5" s="12" t="s">
        <v>15</v>
      </c>
      <c r="C5" s="11"/>
      <c r="D5" s="11"/>
      <c r="E5" s="11"/>
      <c r="F5" s="11"/>
      <c r="G5" s="11"/>
      <c r="H5" s="11"/>
      <c r="I5" s="11"/>
      <c r="J5" s="11"/>
      <c r="K5" s="11"/>
    </row>
    <row r="6" spans="1:30" ht="13.5" thickBot="1">
      <c r="A6" s="14"/>
      <c r="B6" s="15"/>
      <c r="C6" s="16"/>
      <c r="D6" t="s">
        <v>8</v>
      </c>
    </row>
    <row r="7" spans="1:30" ht="13.5" thickBot="1">
      <c r="A7" s="14"/>
      <c r="B7" s="97" t="s">
        <v>16</v>
      </c>
      <c r="C7" s="98" t="s">
        <v>2</v>
      </c>
      <c r="D7" s="99" t="s">
        <v>70</v>
      </c>
      <c r="E7" s="99" t="s">
        <v>71</v>
      </c>
    </row>
    <row r="8" spans="1:30">
      <c r="B8" s="6">
        <v>25</v>
      </c>
      <c r="C8" s="86">
        <v>23.4</v>
      </c>
      <c r="D8" s="89">
        <f>B8-B22</f>
        <v>-1.071428571428573</v>
      </c>
      <c r="E8" s="66">
        <f>C8-C22</f>
        <v>-0.13571428571428612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>
      <c r="B9" s="7">
        <v>26</v>
      </c>
      <c r="C9" s="87">
        <v>25</v>
      </c>
      <c r="D9" s="89">
        <f>B9-B22</f>
        <v>-7.1428571428572951E-2</v>
      </c>
      <c r="E9" s="66">
        <f>C9-C22</f>
        <v>1.4642857142857153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>
      <c r="B10" s="7">
        <v>24</v>
      </c>
      <c r="C10" s="87">
        <v>22.8</v>
      </c>
      <c r="D10" s="89">
        <f>B10-B22</f>
        <v>-2.071428571428573</v>
      </c>
      <c r="E10" s="66">
        <f>C10-C22</f>
        <v>-0.73571428571428399</v>
      </c>
      <c r="G10" s="66" t="s">
        <v>73</v>
      </c>
      <c r="H10" s="90">
        <f>E22/D22</f>
        <v>-1.2342509264160932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>
      <c r="B11" s="7">
        <v>27</v>
      </c>
      <c r="C11" s="87">
        <v>21</v>
      </c>
      <c r="D11" s="89">
        <f>B11-B22</f>
        <v>0.92857142857142705</v>
      </c>
      <c r="E11" s="66">
        <f>C11-C22</f>
        <v>-2.5357142857142847</v>
      </c>
      <c r="G11" s="90" t="s">
        <v>72</v>
      </c>
      <c r="H11" s="90">
        <f>C22-H10*B22</f>
        <v>55.714399152991007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>
      <c r="B12" s="7">
        <v>28</v>
      </c>
      <c r="C12" s="87">
        <v>22</v>
      </c>
      <c r="D12" s="89">
        <f>B12-B22</f>
        <v>1.928571428571427</v>
      </c>
      <c r="E12" s="66">
        <f>C12-C22</f>
        <v>-1.5357142857142847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>
      <c r="B13" s="7">
        <v>27</v>
      </c>
      <c r="C13" s="87">
        <v>22.2</v>
      </c>
      <c r="D13" s="89">
        <f>B13-B22</f>
        <v>0.92857142857142705</v>
      </c>
      <c r="E13" s="66">
        <f>C13-C22</f>
        <v>-1.3357142857142854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>
      <c r="B14" s="7">
        <v>26</v>
      </c>
      <c r="C14" s="87">
        <v>23</v>
      </c>
      <c r="D14" s="90">
        <f>B14-B22</f>
        <v>-7.1428571428572951E-2</v>
      </c>
      <c r="E14" s="66">
        <f>C14-C22</f>
        <v>-0.5357142857142847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>
      <c r="B15" s="7">
        <v>31</v>
      </c>
      <c r="C15" s="87">
        <v>18</v>
      </c>
      <c r="D15" s="90">
        <f>B15-B22</f>
        <v>4.928571428571427</v>
      </c>
      <c r="E15" s="66">
        <f>C15-C22</f>
        <v>-5.5357142857142847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>
      <c r="B16" s="7">
        <v>30</v>
      </c>
      <c r="C16" s="87">
        <v>16.2</v>
      </c>
      <c r="D16" s="90">
        <f>B16-B22</f>
        <v>3.928571428571427</v>
      </c>
      <c r="E16" s="66">
        <f>C16-C22</f>
        <v>-7.3357142857142854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2:30">
      <c r="B17" s="7">
        <v>31</v>
      </c>
      <c r="C17" s="87">
        <v>19.399999999999999</v>
      </c>
      <c r="D17" s="90">
        <f>B17-B22</f>
        <v>4.928571428571427</v>
      </c>
      <c r="E17" s="66">
        <f>C17-C22</f>
        <v>-4.1357142857142861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2:30">
      <c r="B18" s="7">
        <v>23</v>
      </c>
      <c r="C18" s="87">
        <v>26.6</v>
      </c>
      <c r="D18" s="90">
        <f>B18-B22</f>
        <v>-3.071428571428573</v>
      </c>
      <c r="E18" s="66">
        <f>C18-C22</f>
        <v>3.0642857142857167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2:30">
      <c r="B19" s="7">
        <v>24</v>
      </c>
      <c r="C19" s="88">
        <v>29.2</v>
      </c>
      <c r="D19" s="90">
        <f>B19-B22</f>
        <v>-2.071428571428573</v>
      </c>
      <c r="E19" s="91">
        <f>C19-C22</f>
        <v>5.6642857142857146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2:30">
      <c r="B20" s="7">
        <v>23</v>
      </c>
      <c r="C20" s="87">
        <v>29.8</v>
      </c>
      <c r="D20" s="90">
        <f>B20-B22</f>
        <v>-3.071428571428573</v>
      </c>
      <c r="E20" s="66">
        <f>C20-C22</f>
        <v>6.264285714285716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2:30">
      <c r="B21" s="92">
        <v>20</v>
      </c>
      <c r="C21" s="93">
        <v>30.9</v>
      </c>
      <c r="D21" s="90">
        <f>B21-B22</f>
        <v>-6.071428571428573</v>
      </c>
      <c r="E21" s="66">
        <f>C21-C22</f>
        <v>7.3642857142857139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2:30">
      <c r="B22" s="96">
        <f>AVERAGE(B8:B21)</f>
        <v>26.071428571428573</v>
      </c>
      <c r="C22" s="96">
        <f>AVERAGE(C8:C21)</f>
        <v>23.535714285714285</v>
      </c>
      <c r="D22" s="95">
        <f>SUMSQ(D8:D21)</f>
        <v>134.92857142857144</v>
      </c>
      <c r="E22" s="95">
        <f t="array" ref="E22">SUMPRODUCT(D8:D21,E8:E21)</f>
        <v>-166.53571428571431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2:30">
      <c r="B23" s="94" t="s">
        <v>68</v>
      </c>
      <c r="C23" s="94" t="s">
        <v>69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2:30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2:30">
      <c r="B25" s="3" t="s">
        <v>10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2:30">
      <c r="B26" s="3" t="s">
        <v>74</v>
      </c>
      <c r="C26" s="3"/>
      <c r="D26" s="3"/>
      <c r="E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2:30">
      <c r="B27" s="3" t="s">
        <v>75</v>
      </c>
      <c r="C27" s="3"/>
      <c r="D27" s="3"/>
      <c r="E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2:30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2:30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2:30">
      <c r="B30" s="100" t="s">
        <v>16</v>
      </c>
      <c r="C30" s="100" t="s">
        <v>2</v>
      </c>
      <c r="D30" s="102" t="s">
        <v>76</v>
      </c>
      <c r="E30" s="102" t="s">
        <v>77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2:30">
      <c r="B31" s="94">
        <v>25</v>
      </c>
      <c r="C31" s="94">
        <v>23.4</v>
      </c>
      <c r="D31" s="90">
        <f>$H$11+$H$10*B31</f>
        <v>24.858125992588676</v>
      </c>
      <c r="E31" s="90">
        <f>C31-D31</f>
        <v>-1.4581259925886769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2:30">
      <c r="B32" s="94">
        <v>26</v>
      </c>
      <c r="C32" s="94">
        <v>25</v>
      </c>
      <c r="D32" s="90">
        <f t="shared" ref="D32:D44" si="0">$H$11+$H$10*B32</f>
        <v>23.62387506617258</v>
      </c>
      <c r="E32" s="90">
        <f t="shared" ref="E32:E44" si="1">C32-D32</f>
        <v>1.3761249338274197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2:30">
      <c r="B33" s="94">
        <v>24</v>
      </c>
      <c r="C33" s="94">
        <v>22.8</v>
      </c>
      <c r="D33" s="90">
        <f t="shared" si="0"/>
        <v>26.092376919004771</v>
      </c>
      <c r="E33" s="90">
        <f t="shared" si="1"/>
        <v>-3.29237691900477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2:30">
      <c r="B34" s="94">
        <v>27</v>
      </c>
      <c r="C34" s="94">
        <v>21</v>
      </c>
      <c r="D34" s="90">
        <f t="shared" si="0"/>
        <v>22.389624139756492</v>
      </c>
      <c r="E34" s="90">
        <f t="shared" si="1"/>
        <v>-1.3896241397564921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2:30">
      <c r="B35" s="94">
        <v>28</v>
      </c>
      <c r="C35" s="94">
        <v>22</v>
      </c>
      <c r="D35" s="90">
        <f t="shared" si="0"/>
        <v>21.155373213340397</v>
      </c>
      <c r="E35" s="90">
        <f t="shared" si="1"/>
        <v>0.84462678665960311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2:30">
      <c r="B36" s="94">
        <v>27</v>
      </c>
      <c r="C36" s="94">
        <v>22.2</v>
      </c>
      <c r="D36" s="90">
        <f t="shared" si="0"/>
        <v>22.389624139756492</v>
      </c>
      <c r="E36" s="90">
        <f t="shared" si="1"/>
        <v>-0.18962413975649284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2:30">
      <c r="B37" s="94">
        <v>26</v>
      </c>
      <c r="C37" s="94">
        <v>23</v>
      </c>
      <c r="D37" s="90">
        <f t="shared" si="0"/>
        <v>23.62387506617258</v>
      </c>
      <c r="E37" s="90">
        <f t="shared" si="1"/>
        <v>-0.62387506617258026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2:30">
      <c r="B38" s="94">
        <v>31</v>
      </c>
      <c r="C38" s="94">
        <v>18</v>
      </c>
      <c r="D38" s="90">
        <f t="shared" si="0"/>
        <v>17.452620434092118</v>
      </c>
      <c r="E38" s="90">
        <f t="shared" si="1"/>
        <v>0.54737956590788173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2:30">
      <c r="B39" s="94">
        <v>30</v>
      </c>
      <c r="C39" s="94">
        <v>16.2</v>
      </c>
      <c r="D39" s="90">
        <f t="shared" si="0"/>
        <v>18.686871360508206</v>
      </c>
      <c r="E39" s="90">
        <f t="shared" si="1"/>
        <v>-2.4868713605082071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>
      <c r="B40" s="94">
        <v>31</v>
      </c>
      <c r="C40" s="94">
        <v>19.399999999999999</v>
      </c>
      <c r="D40" s="90">
        <f t="shared" si="0"/>
        <v>17.452620434092118</v>
      </c>
      <c r="E40" s="90">
        <f t="shared" si="1"/>
        <v>1.9473795659078803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>
      <c r="B41" s="94">
        <v>23</v>
      </c>
      <c r="C41" s="94">
        <v>26.6</v>
      </c>
      <c r="D41" s="90">
        <f t="shared" si="0"/>
        <v>27.326627845420862</v>
      </c>
      <c r="E41" s="90">
        <f t="shared" si="1"/>
        <v>-0.72662784542086101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2:30">
      <c r="B42" s="94">
        <v>24</v>
      </c>
      <c r="C42" s="101">
        <v>29.2</v>
      </c>
      <c r="D42" s="90">
        <f>$H$11+$H$10*B42</f>
        <v>26.092376919004771</v>
      </c>
      <c r="E42" s="90">
        <f t="shared" si="1"/>
        <v>3.1076230809952285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2:30">
      <c r="B43" s="94">
        <v>23</v>
      </c>
      <c r="C43" s="94">
        <v>29.8</v>
      </c>
      <c r="D43" s="90">
        <f t="shared" si="0"/>
        <v>27.326627845420862</v>
      </c>
      <c r="E43" s="90">
        <f t="shared" si="1"/>
        <v>2.4733721545791383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2:30">
      <c r="B44" s="94">
        <v>20</v>
      </c>
      <c r="C44" s="94">
        <v>30.9</v>
      </c>
      <c r="D44" s="90">
        <f t="shared" si="0"/>
        <v>31.029380624669141</v>
      </c>
      <c r="E44" s="90">
        <f t="shared" si="1"/>
        <v>-0.12938062466914246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2:30">
      <c r="B45" s="3"/>
      <c r="C45" s="3"/>
      <c r="D45" s="3"/>
      <c r="E45" s="103">
        <f>SUMSQ(E31:E44)</f>
        <v>44.525283218634179</v>
      </c>
      <c r="F45" s="3"/>
      <c r="G45" s="3">
        <f>SUMSQ(E8:E21)</f>
        <v>250.07214285714286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2:30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2:30" ht="14.25">
      <c r="B47" s="10" t="s">
        <v>78</v>
      </c>
      <c r="C47" s="3">
        <f>1-E45/G45</f>
        <v>0.82195024719698639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2:30">
      <c r="B48" s="10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2:30">
      <c r="B49" s="10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2:30">
      <c r="B50" s="3" t="s">
        <v>12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2:30" ht="13.5" thickBo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2:30" ht="13.5" thickBot="1">
      <c r="B52" s="104" t="s">
        <v>73</v>
      </c>
      <c r="C52" s="90">
        <f t="array" ref="C52:D56">LINEST(C31:C44,B31:B44,1,1)</f>
        <v>-1.2342509264160935</v>
      </c>
      <c r="D52" s="90">
        <v>55.714399152991007</v>
      </c>
      <c r="E52" s="106" t="s">
        <v>79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2:30" ht="13.5" thickBot="1">
      <c r="B53" s="3"/>
      <c r="C53" s="90">
        <v>0.16582910666654979</v>
      </c>
      <c r="D53" s="90">
        <v>4.3539446240871067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2:30" ht="15.75" thickBot="1">
      <c r="B54" s="105" t="s">
        <v>78</v>
      </c>
      <c r="C54" s="90">
        <v>0.82195024719698639</v>
      </c>
      <c r="D54" s="90">
        <v>1.9262503129706472</v>
      </c>
      <c r="E54" s="107" t="s">
        <v>80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2:30">
      <c r="B55" s="3"/>
      <c r="C55" s="90">
        <v>55.396892223019655</v>
      </c>
      <c r="D55" s="90">
        <v>12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2:30">
      <c r="C56" s="66">
        <v>205.54685963850866</v>
      </c>
      <c r="D56" s="66">
        <v>44.525283218634193</v>
      </c>
    </row>
    <row r="59" spans="2:30">
      <c r="B59" t="s">
        <v>14</v>
      </c>
    </row>
  </sheetData>
  <pageMargins left="0.75" right="0.75" top="1" bottom="1" header="0.5" footer="0.5"/>
  <pageSetup paperSize="9" orientation="portrait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DSMT4" shapeId="2050" r:id="rId4">
          <objectPr defaultSize="0" autoPict="0" r:id="rId5">
            <anchor moveWithCells="1" sizeWithCells="1">
              <from>
                <xdr:col>9</xdr:col>
                <xdr:colOff>257175</xdr:colOff>
                <xdr:row>7</xdr:row>
                <xdr:rowOff>95250</xdr:rowOff>
              </from>
              <to>
                <xdr:col>12</xdr:col>
                <xdr:colOff>542925</xdr:colOff>
                <xdr:row>12</xdr:row>
                <xdr:rowOff>66675</xdr:rowOff>
              </to>
            </anchor>
          </objectPr>
        </oleObject>
      </mc:Choice>
      <mc:Fallback>
        <oleObject progId="Equation.DSMT4" shapeId="2050" r:id="rId4"/>
      </mc:Fallback>
    </mc:AlternateContent>
    <mc:AlternateContent xmlns:mc="http://schemas.openxmlformats.org/markup-compatibility/2006">
      <mc:Choice Requires="x14">
        <oleObject progId="Equation.DSMT4" shapeId="2051" r:id="rId6">
          <objectPr defaultSize="0" autoPict="0" r:id="rId7">
            <anchor moveWithCells="1" sizeWithCells="1">
              <from>
                <xdr:col>9</xdr:col>
                <xdr:colOff>219075</xdr:colOff>
                <xdr:row>13</xdr:row>
                <xdr:rowOff>19050</xdr:rowOff>
              </from>
              <to>
                <xdr:col>11</xdr:col>
                <xdr:colOff>247650</xdr:colOff>
                <xdr:row>15</xdr:row>
                <xdr:rowOff>76200</xdr:rowOff>
              </to>
            </anchor>
          </objectPr>
        </oleObject>
      </mc:Choice>
      <mc:Fallback>
        <oleObject progId="Equation.DSMT4" shapeId="2051" r:id="rId6"/>
      </mc:Fallback>
    </mc:AlternateContent>
    <mc:AlternateContent xmlns:mc="http://schemas.openxmlformats.org/markup-compatibility/2006">
      <mc:Choice Requires="x14">
        <oleObject progId="Equation.3" shapeId="2052" r:id="rId8">
          <objectPr defaultSize="0" autoPict="0" r:id="rId9">
            <anchor moveWithCells="1" sizeWithCells="1">
              <from>
                <xdr:col>9</xdr:col>
                <xdr:colOff>200025</xdr:colOff>
                <xdr:row>16</xdr:row>
                <xdr:rowOff>95250</xdr:rowOff>
              </from>
              <to>
                <xdr:col>12</xdr:col>
                <xdr:colOff>600075</xdr:colOff>
                <xdr:row>21</xdr:row>
                <xdr:rowOff>95250</xdr:rowOff>
              </to>
            </anchor>
          </objectPr>
        </oleObject>
      </mc:Choice>
      <mc:Fallback>
        <oleObject progId="Equation.3" shapeId="2052" r:id="rId8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10"/>
  <dimension ref="A1:L66"/>
  <sheetViews>
    <sheetView tabSelected="1" topLeftCell="A10" workbookViewId="0">
      <selection activeCell="J41" sqref="J41"/>
    </sheetView>
  </sheetViews>
  <sheetFormatPr defaultRowHeight="14.25"/>
  <cols>
    <col min="1" max="1" width="2.85546875" style="18" customWidth="1"/>
    <col min="2" max="16384" width="9.140625" style="18"/>
  </cols>
  <sheetData>
    <row r="1" spans="1:10">
      <c r="A1" s="17"/>
      <c r="B1" s="17" t="s">
        <v>26</v>
      </c>
      <c r="C1" s="17"/>
      <c r="D1" s="17"/>
      <c r="E1" s="17"/>
      <c r="F1" s="17"/>
      <c r="G1" s="17"/>
      <c r="H1" s="17"/>
      <c r="I1" s="17"/>
      <c r="J1" s="17"/>
    </row>
    <row r="2" spans="1:10">
      <c r="A2" s="17" t="s">
        <v>18</v>
      </c>
      <c r="B2" s="19"/>
      <c r="C2" s="19"/>
      <c r="D2" s="19"/>
      <c r="E2" s="19"/>
      <c r="F2" s="19"/>
      <c r="G2" s="19"/>
      <c r="H2" s="19"/>
      <c r="I2" s="19"/>
      <c r="J2" s="19"/>
    </row>
    <row r="3" spans="1:10">
      <c r="A3" s="17" t="s">
        <v>19</v>
      </c>
      <c r="B3" s="19"/>
      <c r="C3" s="19"/>
      <c r="D3" s="19"/>
      <c r="E3" s="19"/>
      <c r="F3" s="19"/>
      <c r="G3" s="19"/>
      <c r="H3" s="19"/>
      <c r="I3" s="19"/>
      <c r="J3" s="19"/>
    </row>
    <row r="4" spans="1:10">
      <c r="A4" s="17" t="s">
        <v>20</v>
      </c>
      <c r="B4" s="19"/>
      <c r="C4" s="19"/>
      <c r="D4" s="19"/>
      <c r="E4" s="19"/>
      <c r="F4" s="19"/>
      <c r="G4" s="19"/>
      <c r="H4" s="19"/>
      <c r="I4" s="19"/>
      <c r="J4" s="19"/>
    </row>
    <row r="5" spans="1:10">
      <c r="A5" s="17" t="s">
        <v>21</v>
      </c>
      <c r="B5" s="19"/>
      <c r="C5" s="19"/>
      <c r="D5" s="19"/>
      <c r="E5" s="19"/>
      <c r="F5" s="19"/>
      <c r="G5" s="19"/>
      <c r="H5" s="19"/>
      <c r="I5" s="19"/>
      <c r="J5" s="19"/>
    </row>
    <row r="6" spans="1:10">
      <c r="A6" s="17" t="s">
        <v>22</v>
      </c>
      <c r="B6" s="19"/>
      <c r="C6" s="19"/>
      <c r="D6" s="19"/>
      <c r="E6" s="19"/>
      <c r="F6" s="19"/>
      <c r="G6" s="19"/>
      <c r="H6" s="19"/>
      <c r="I6" s="19"/>
      <c r="J6" s="19"/>
    </row>
    <row r="7" spans="1:10">
      <c r="A7" s="17" t="s">
        <v>23</v>
      </c>
      <c r="B7" s="19"/>
      <c r="C7" s="19"/>
      <c r="D7" s="19"/>
      <c r="E7" s="19"/>
      <c r="F7" s="19"/>
      <c r="G7" s="19"/>
      <c r="H7" s="19"/>
      <c r="I7" s="19"/>
      <c r="J7" s="19"/>
    </row>
    <row r="8" spans="1:10" ht="15" thickBot="1">
      <c r="B8" s="139" t="s">
        <v>104</v>
      </c>
      <c r="C8" s="139"/>
    </row>
    <row r="9" spans="1:10" ht="16.5" thickBot="1">
      <c r="B9" s="20" t="s">
        <v>2</v>
      </c>
      <c r="C9" s="21" t="s">
        <v>24</v>
      </c>
      <c r="D9" s="22" t="s">
        <v>25</v>
      </c>
      <c r="F9" s="108"/>
      <c r="G9" s="108" t="s">
        <v>81</v>
      </c>
      <c r="H9" s="108" t="s">
        <v>82</v>
      </c>
    </row>
    <row r="10" spans="1:10">
      <c r="B10" s="23">
        <v>148</v>
      </c>
      <c r="C10" s="24">
        <v>676.3</v>
      </c>
      <c r="D10" s="25">
        <v>525.5</v>
      </c>
      <c r="F10" s="109">
        <v>1</v>
      </c>
      <c r="G10" s="110">
        <v>676.3</v>
      </c>
      <c r="H10" s="111">
        <v>525.5</v>
      </c>
      <c r="I10" s="26"/>
    </row>
    <row r="11" spans="1:10">
      <c r="B11" s="23">
        <v>151.30000000000001</v>
      </c>
      <c r="C11" s="24">
        <v>601.20000000000005</v>
      </c>
      <c r="D11" s="25">
        <v>512.5</v>
      </c>
      <c r="F11" s="109">
        <v>1</v>
      </c>
      <c r="G11" s="110">
        <v>601.20000000000005</v>
      </c>
      <c r="H11" s="111">
        <v>512.5</v>
      </c>
      <c r="I11" s="26"/>
    </row>
    <row r="12" spans="1:10">
      <c r="B12" s="23">
        <v>154.50000000000003</v>
      </c>
      <c r="C12" s="24">
        <v>559.4</v>
      </c>
      <c r="D12" s="25">
        <v>477.9</v>
      </c>
      <c r="F12" s="109">
        <v>1</v>
      </c>
      <c r="G12" s="110">
        <v>559.4</v>
      </c>
      <c r="H12" s="111">
        <v>477.9</v>
      </c>
      <c r="I12" s="26"/>
    </row>
    <row r="13" spans="1:10">
      <c r="B13" s="23">
        <v>159.00000000000003</v>
      </c>
      <c r="C13" s="24">
        <v>511.9</v>
      </c>
      <c r="D13" s="25">
        <v>452.1</v>
      </c>
      <c r="F13" s="109">
        <v>1</v>
      </c>
      <c r="G13" s="110">
        <v>511.9</v>
      </c>
      <c r="H13" s="111">
        <v>452.1</v>
      </c>
      <c r="I13" s="26"/>
    </row>
    <row r="14" spans="1:10">
      <c r="B14" s="23">
        <v>164.1</v>
      </c>
      <c r="C14" s="24">
        <v>463.70000000000005</v>
      </c>
      <c r="D14" s="25">
        <v>438.9</v>
      </c>
      <c r="F14" s="109">
        <v>1</v>
      </c>
      <c r="G14" s="110">
        <v>463.70000000000005</v>
      </c>
      <c r="H14" s="111">
        <v>438.9</v>
      </c>
      <c r="I14" s="26"/>
    </row>
    <row r="15" spans="1:10">
      <c r="B15" s="23">
        <v>168.4</v>
      </c>
      <c r="C15" s="24">
        <v>417.5</v>
      </c>
      <c r="D15" s="25">
        <v>451.70000000000005</v>
      </c>
      <c r="F15" s="109">
        <v>1</v>
      </c>
      <c r="G15" s="110">
        <v>417.5</v>
      </c>
      <c r="H15" s="111">
        <v>451.70000000000005</v>
      </c>
      <c r="I15" s="26"/>
    </row>
    <row r="16" spans="1:10">
      <c r="B16" s="23">
        <v>169.79999999999998</v>
      </c>
      <c r="C16" s="24">
        <v>366.1</v>
      </c>
      <c r="D16" s="25">
        <v>417.20000000000005</v>
      </c>
      <c r="F16" s="109">
        <v>1</v>
      </c>
      <c r="G16" s="110">
        <v>366.1</v>
      </c>
      <c r="H16" s="111">
        <v>417.20000000000005</v>
      </c>
      <c r="I16" s="26"/>
    </row>
    <row r="17" spans="2:10">
      <c r="B17" s="23">
        <v>174.70000000000002</v>
      </c>
      <c r="C17" s="24">
        <v>318.20000000000005</v>
      </c>
      <c r="D17" s="25">
        <v>434.20000000000005</v>
      </c>
      <c r="F17" s="109">
        <v>1</v>
      </c>
      <c r="G17" s="110">
        <v>318.20000000000005</v>
      </c>
      <c r="H17" s="111">
        <v>434.20000000000005</v>
      </c>
      <c r="I17" s="26"/>
    </row>
    <row r="18" spans="2:10">
      <c r="B18" s="23">
        <v>178.79999999999998</v>
      </c>
      <c r="C18" s="24">
        <v>260.70000000000005</v>
      </c>
      <c r="D18" s="25">
        <v>427.20000000000005</v>
      </c>
      <c r="F18" s="109">
        <v>1</v>
      </c>
      <c r="G18" s="110">
        <v>260.70000000000005</v>
      </c>
      <c r="H18" s="111">
        <v>427.20000000000005</v>
      </c>
      <c r="I18" s="26"/>
    </row>
    <row r="19" spans="2:10">
      <c r="B19" s="23">
        <v>178.50000000000003</v>
      </c>
      <c r="C19" s="24">
        <v>191.29999999999995</v>
      </c>
      <c r="D19" s="25">
        <v>383.6</v>
      </c>
      <c r="F19" s="109">
        <v>1</v>
      </c>
      <c r="G19" s="110">
        <v>191.29999999999995</v>
      </c>
      <c r="H19" s="111">
        <v>383.6</v>
      </c>
      <c r="I19" s="26"/>
    </row>
    <row r="20" spans="2:10">
      <c r="B20" s="23">
        <v>180.00000000000003</v>
      </c>
      <c r="C20" s="24">
        <v>187.70000000000005</v>
      </c>
      <c r="D20" s="25">
        <v>377.70000000000005</v>
      </c>
      <c r="F20" s="109">
        <v>1</v>
      </c>
      <c r="G20" s="110">
        <v>187.70000000000005</v>
      </c>
      <c r="H20" s="111">
        <v>377.70000000000005</v>
      </c>
      <c r="I20" s="26"/>
    </row>
    <row r="21" spans="2:10" ht="15" thickBot="1">
      <c r="B21" s="27">
        <v>181.1</v>
      </c>
      <c r="C21" s="28">
        <v>182.39999999999998</v>
      </c>
      <c r="D21" s="29">
        <v>364.29999999999995</v>
      </c>
      <c r="F21" s="109">
        <v>1</v>
      </c>
      <c r="G21" s="110">
        <v>182.39999999999998</v>
      </c>
      <c r="H21" s="111">
        <v>364.29999999999995</v>
      </c>
      <c r="I21" s="26"/>
    </row>
    <row r="24" spans="2:10">
      <c r="C24" s="108">
        <f t="array" ref="C24:E26">MMULT(TRANSPOSE(F10:H21),F10:H21)</f>
        <v>12</v>
      </c>
      <c r="D24" s="108">
        <v>4736.3999999999996</v>
      </c>
      <c r="E24" s="108">
        <v>5262.8</v>
      </c>
      <c r="H24" s="108">
        <f t="array" ref="H24:J26">MINVERSE(C24:E26)</f>
        <v>43.035815916543115</v>
      </c>
      <c r="I24" s="108">
        <v>3.501627442526916E-2</v>
      </c>
      <c r="J24" s="108">
        <v>-0.1294521686528772</v>
      </c>
    </row>
    <row r="25" spans="2:10">
      <c r="B25" s="112" t="s">
        <v>83</v>
      </c>
      <c r="C25" s="108">
        <v>4736.3999999999996</v>
      </c>
      <c r="D25" s="108">
        <v>2191458.7199999997</v>
      </c>
      <c r="E25" s="108">
        <v>2167376.2699999996</v>
      </c>
      <c r="G25" s="112" t="s">
        <v>84</v>
      </c>
      <c r="H25" s="108">
        <v>3.5016274425269209E-2</v>
      </c>
      <c r="I25" s="108">
        <v>3.4033921216863728E-5</v>
      </c>
      <c r="J25" s="108">
        <v>-1.1047228805099639E-4</v>
      </c>
    </row>
    <row r="26" spans="2:10">
      <c r="C26" s="108">
        <v>5262.8</v>
      </c>
      <c r="D26" s="108">
        <v>2167376.2699999996</v>
      </c>
      <c r="E26" s="108">
        <v>2335861.48</v>
      </c>
      <c r="H26" s="108">
        <v>-0.12945216865287726</v>
      </c>
      <c r="I26" s="108">
        <v>-1.104722880509963E-4</v>
      </c>
      <c r="J26" s="108">
        <v>3.9459355646410005E-4</v>
      </c>
    </row>
    <row r="29" spans="2:10">
      <c r="B29" s="151"/>
      <c r="C29" s="113">
        <f t="array" aca="1" ref="C29:C32" ca="1">AVERAGE(C29)</f>
        <v>0</v>
      </c>
    </row>
    <row r="30" spans="2:10">
      <c r="B30" s="152"/>
      <c r="C30" s="113">
        <f ca="1"/>
        <v>0</v>
      </c>
      <c r="E30" s="112" t="s">
        <v>85</v>
      </c>
      <c r="F30" s="108">
        <f t="array" ref="F30:F32">MMULT(TRANSPOSE(F10:H21),B10:B21)</f>
        <v>2008.2</v>
      </c>
      <c r="H30" s="114"/>
      <c r="I30" s="115" t="s">
        <v>86</v>
      </c>
      <c r="J30" s="108">
        <f t="array" ref="J30:J32">MMULT(H24:J26,F30:F32)</f>
        <v>184.67965860305412</v>
      </c>
    </row>
    <row r="31" spans="2:10">
      <c r="B31" s="152"/>
      <c r="C31" s="113">
        <f ca="1"/>
        <v>0</v>
      </c>
      <c r="F31" s="108">
        <v>770605.70000000007</v>
      </c>
      <c r="J31" s="108">
        <v>-7.6674965132013995E-2</v>
      </c>
    </row>
    <row r="32" spans="2:10">
      <c r="B32" s="152"/>
      <c r="C32" s="113">
        <f ca="1"/>
        <v>0</v>
      </c>
      <c r="F32" s="108">
        <v>874636.46</v>
      </c>
      <c r="J32" s="108">
        <v>2.9491411722801786E-2</v>
      </c>
    </row>
    <row r="34" spans="2:7">
      <c r="E34" s="18" t="s">
        <v>90</v>
      </c>
    </row>
    <row r="36" spans="2:7">
      <c r="B36" s="139" t="s">
        <v>103</v>
      </c>
      <c r="C36" s="139"/>
    </row>
    <row r="37" spans="2:7">
      <c r="B37" s="117" t="s">
        <v>87</v>
      </c>
      <c r="C37" s="117" t="s">
        <v>88</v>
      </c>
      <c r="D37" s="117" t="s">
        <v>89</v>
      </c>
    </row>
    <row r="38" spans="2:7">
      <c r="B38" s="18">
        <f t="array" ref="B38:B49">MMULT(F10:H21,J30:J32)</f>
        <v>148.32211654460539</v>
      </c>
      <c r="C38" s="116">
        <f>B10-B38</f>
        <v>-0.32211654460539307</v>
      </c>
      <c r="D38" s="26">
        <f>B10-$G$49</f>
        <v>-19.349999999999994</v>
      </c>
    </row>
    <row r="39" spans="2:7">
      <c r="B39" s="18">
        <v>153.69701807362321</v>
      </c>
      <c r="C39" s="116">
        <f t="shared" ref="C39:C49" si="0">B11-B39</f>
        <v>-2.397018073623201</v>
      </c>
      <c r="D39" s="26">
        <f>B11-$G$49</f>
        <v>-16.049999999999983</v>
      </c>
    </row>
    <row r="40" spans="2:7">
      <c r="B40" s="18">
        <v>155.88162877053247</v>
      </c>
      <c r="C40" s="116">
        <f t="shared" si="0"/>
        <v>-1.3816287705324442</v>
      </c>
      <c r="D40" s="26">
        <f>B12-$G$49</f>
        <v>-12.849999999999966</v>
      </c>
      <c r="F40" s="118" t="s">
        <v>91</v>
      </c>
      <c r="G40" s="18">
        <v>12</v>
      </c>
    </row>
    <row r="41" spans="2:7">
      <c r="B41" s="18">
        <v>158.76281119185484</v>
      </c>
      <c r="C41" s="116">
        <f t="shared" si="0"/>
        <v>0.23718880814519139</v>
      </c>
      <c r="D41" s="26">
        <f>B13-$G$49</f>
        <v>-8.3499999999999659</v>
      </c>
      <c r="E41"/>
      <c r="F41" s="118" t="s">
        <v>92</v>
      </c>
      <c r="G41" s="18">
        <v>2</v>
      </c>
    </row>
    <row r="42" spans="2:7">
      <c r="B42" s="18">
        <v>162.06925787647694</v>
      </c>
      <c r="C42" s="116">
        <f t="shared" si="0"/>
        <v>2.0307421235230549</v>
      </c>
      <c r="D42" s="26">
        <f>B14-$G$49</f>
        <v>-3.25</v>
      </c>
      <c r="F42" s="118" t="s">
        <v>93</v>
      </c>
      <c r="G42" s="18">
        <v>9</v>
      </c>
    </row>
    <row r="43" spans="2:7">
      <c r="B43" s="18">
        <v>165.98913133562786</v>
      </c>
      <c r="C43" s="116">
        <f t="shared" si="0"/>
        <v>2.4108686643721455</v>
      </c>
      <c r="D43" s="26">
        <f>B15-$G$49</f>
        <v>1.0500000000000114</v>
      </c>
    </row>
    <row r="44" spans="2:7" ht="15">
      <c r="B44" s="18">
        <v>168.91277083897671</v>
      </c>
      <c r="C44" s="116">
        <f t="shared" si="0"/>
        <v>0.88722916102327076</v>
      </c>
      <c r="D44" s="26">
        <f>B16-$G$49</f>
        <v>2.4499999999999886</v>
      </c>
      <c r="F44" s="119" t="s">
        <v>94</v>
      </c>
      <c r="G44" s="18">
        <f t="array" ref="G44">SUMSQ(C38:C49)</f>
        <v>33.550821767258874</v>
      </c>
    </row>
    <row r="45" spans="2:7">
      <c r="B45" s="18">
        <v>173.08685566808779</v>
      </c>
      <c r="C45" s="116">
        <f t="shared" si="0"/>
        <v>1.6131443319122241</v>
      </c>
      <c r="D45" s="26">
        <f>B17-$G$49</f>
        <v>7.3500000000000227</v>
      </c>
    </row>
    <row r="46" spans="2:7" ht="15" thickBot="1">
      <c r="B46" s="18">
        <v>177.289226281119</v>
      </c>
      <c r="C46" s="116">
        <f t="shared" si="0"/>
        <v>1.5107737188809836</v>
      </c>
      <c r="D46" s="26">
        <f>B18-$G$49</f>
        <v>11.449999999999989</v>
      </c>
      <c r="F46" s="118" t="s">
        <v>95</v>
      </c>
      <c r="G46" s="18">
        <f>G44/G42</f>
        <v>3.7278690852509859</v>
      </c>
    </row>
    <row r="47" spans="2:7" ht="15" thickBot="1">
      <c r="B47" s="18">
        <v>181.32464331016661</v>
      </c>
      <c r="C47" s="116">
        <f t="shared" si="0"/>
        <v>-2.8246433101665787</v>
      </c>
      <c r="D47" s="26">
        <f>B19-$G$49</f>
        <v>11.150000000000034</v>
      </c>
      <c r="F47" s="120" t="s">
        <v>96</v>
      </c>
      <c r="G47" s="138">
        <f>SQRT(G46)</f>
        <v>1.9307690398519928</v>
      </c>
    </row>
    <row r="48" spans="2:7">
      <c r="B48" s="18">
        <v>181.42667385547733</v>
      </c>
      <c r="C48" s="116">
        <f t="shared" si="0"/>
        <v>-1.4266738554773042</v>
      </c>
      <c r="D48" s="26">
        <f>B20-$G$49</f>
        <v>12.650000000000034</v>
      </c>
    </row>
    <row r="49" spans="2:12" ht="15">
      <c r="B49" s="18">
        <v>181.43786625359147</v>
      </c>
      <c r="C49" s="116">
        <f t="shared" si="0"/>
        <v>-0.33786625359147138</v>
      </c>
      <c r="D49" s="26">
        <f>B21-$G$49</f>
        <v>13.75</v>
      </c>
      <c r="F49" s="118" t="s">
        <v>97</v>
      </c>
      <c r="G49" s="26">
        <f>AVERAGE(B10:B21)</f>
        <v>167.35</v>
      </c>
    </row>
    <row r="50" spans="2:12" ht="15" thickBot="1"/>
    <row r="51" spans="2:12">
      <c r="F51" s="130" t="s">
        <v>98</v>
      </c>
      <c r="G51" s="135">
        <f t="array" ref="G51">1-G44/SUMSQ(D38:D49)</f>
        <v>0.97825709671806282</v>
      </c>
    </row>
    <row r="52" spans="2:12" ht="15" thickBot="1">
      <c r="F52" s="131" t="s">
        <v>99</v>
      </c>
      <c r="G52" s="137">
        <f>1-(G40-1)/G42*(1-G51)</f>
        <v>0.97342534043318785</v>
      </c>
    </row>
    <row r="55" spans="2:12">
      <c r="B55" s="139" t="s">
        <v>105</v>
      </c>
      <c r="C55" s="139"/>
      <c r="I55" s="139" t="s">
        <v>107</v>
      </c>
      <c r="J55" s="139"/>
    </row>
    <row r="56" spans="2:12">
      <c r="J56" s="14" t="s">
        <v>110</v>
      </c>
      <c r="K56"/>
      <c r="L56"/>
    </row>
    <row r="57" spans="2:12" ht="15.75" thickBot="1">
      <c r="C57" s="121">
        <f t="array" ref="C57:E59">G46*H24:J26</f>
        <v>160.43188771383339</v>
      </c>
      <c r="D57" s="122">
        <v>0.13053608691062563</v>
      </c>
      <c r="E57" s="123">
        <v>-0.48258073753975772</v>
      </c>
      <c r="J57" s="140" t="s">
        <v>111</v>
      </c>
      <c r="K57" s="140" t="s">
        <v>112</v>
      </c>
      <c r="L57" s="140" t="s">
        <v>113</v>
      </c>
    </row>
    <row r="58" spans="2:12" ht="15">
      <c r="B58" s="18" t="s">
        <v>106</v>
      </c>
      <c r="C58" s="124">
        <v>0.13053608691062582</v>
      </c>
      <c r="D58" s="125">
        <v>1.268740027542139E-4</v>
      </c>
      <c r="E58" s="126">
        <v>-4.1182622740225134E-4</v>
      </c>
      <c r="J58" s="145">
        <f t="array" ref="J58:L62">LINEST(B10:B21,G10:H21,1,1)</f>
        <v>2.949141172288448E-2</v>
      </c>
      <c r="K58" s="146">
        <v>-7.6674965132045914E-2</v>
      </c>
      <c r="L58" s="147">
        <v>184.67965860301879</v>
      </c>
    </row>
    <row r="59" spans="2:12" ht="15">
      <c r="C59" s="127">
        <v>-0.48258073753975789</v>
      </c>
      <c r="D59" s="128">
        <v>-4.1182622740225101E-4</v>
      </c>
      <c r="E59" s="129">
        <v>1.470993120381758E-3</v>
      </c>
      <c r="I59" s="140" t="s">
        <v>108</v>
      </c>
      <c r="J59" s="148">
        <v>3.8353528134733035E-2</v>
      </c>
      <c r="K59" s="149">
        <v>1.1263836058564368E-2</v>
      </c>
      <c r="L59" s="150">
        <v>12.666170996549551</v>
      </c>
    </row>
    <row r="60" spans="2:12" ht="15">
      <c r="I60" s="140" t="s">
        <v>109</v>
      </c>
      <c r="J60" s="148">
        <v>0.9782570967180626</v>
      </c>
      <c r="K60" s="149">
        <v>1.9307690398519965</v>
      </c>
      <c r="L60" s="136" t="e">
        <v>#N/A</v>
      </c>
    </row>
    <row r="61" spans="2:12">
      <c r="J61" s="141">
        <v>202.46408118313829</v>
      </c>
      <c r="K61" s="142">
        <v>9</v>
      </c>
      <c r="L61" s="136" t="e">
        <v>#N/A</v>
      </c>
    </row>
    <row r="62" spans="2:12" ht="15" thickBot="1">
      <c r="J62" s="143">
        <v>1509.5191782327404</v>
      </c>
      <c r="K62" s="144">
        <v>33.550821767259009</v>
      </c>
      <c r="L62" s="137" t="e">
        <v>#N/A</v>
      </c>
    </row>
    <row r="63" spans="2:12" ht="15" thickBot="1"/>
    <row r="64" spans="2:12" ht="15">
      <c r="B64" s="132" t="s">
        <v>100</v>
      </c>
      <c r="C64" s="135">
        <f>SQRT(C57)</f>
        <v>12.666170996549564</v>
      </c>
    </row>
    <row r="65" spans="2:3" ht="15">
      <c r="B65" s="133" t="s">
        <v>101</v>
      </c>
      <c r="C65" s="136">
        <f>SQRT(D58)</f>
        <v>1.1263836058564325E-2</v>
      </c>
    </row>
    <row r="66" spans="2:3" ht="15.75" thickBot="1">
      <c r="B66" s="134" t="s">
        <v>102</v>
      </c>
      <c r="C66" s="137">
        <f>SQRT(E59)</f>
        <v>3.8353528134733028E-2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Zadanie 1</vt:lpstr>
      <vt:lpstr>Zadanie 2</vt:lpstr>
      <vt:lpstr>Zadanie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R.A.</dc:creator>
  <cp:lastModifiedBy>Mbauer</cp:lastModifiedBy>
  <dcterms:created xsi:type="dcterms:W3CDTF">2016-11-11T10:18:11Z</dcterms:created>
  <dcterms:modified xsi:type="dcterms:W3CDTF">2023-04-20T16:23:35Z</dcterms:modified>
</cp:coreProperties>
</file>